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8852827C-395E-4D5C-B213-AAF82596FEAC}" xr6:coauthVersionLast="47" xr6:coauthVersionMax="47" xr10:uidLastSave="{00000000-0000-0000-0000-000000000000}"/>
  <workbookProtection workbookAlgorithmName="SHA-512" workbookHashValue="AZS1sG7L1Gavfq85QrlAmc0eZ9SwQLHSna1vrF2PpRUUHQL7XUUtXwoz7TS9fZ/1sOBB+Rbm079y8Rz+X0i1VQ==" workbookSaltValue="5Rg8WzCzBthZv840o+KGRg==" workbookSpinCount="100000" lockStructure="1"/>
  <bookViews>
    <workbookView xWindow="-108" yWindow="-108" windowWidth="23256" windowHeight="12576" tabRatio="933" activeTab="4" xr2:uid="{00000000-000D-0000-FFFF-FFFF00000000}"/>
  </bookViews>
  <sheets>
    <sheet name="Data" sheetId="44" r:id="rId1"/>
    <sheet name="Rank" sheetId="61" r:id="rId2"/>
    <sheet name="3xRDL" sheetId="46" r:id="rId3"/>
    <sheet name="Instructions" sheetId="66" r:id="rId4"/>
    <sheet name="Summary" sheetId="43" r:id="rId5"/>
    <sheet name="n&gt;3Distribution" sheetId="36" r:id="rId6"/>
    <sheet name="n=3Distribution" sheetId="37" r:id="rId7"/>
    <sheet name="UPL Pooled_THC" sheetId="65" r:id="rId8"/>
    <sheet name="Lognormal_THC" sheetId="63" r:id="rId9"/>
    <sheet name="lognormal z-stat_THC" sheetId="64" r:id="rId10"/>
    <sheet name="Template_skewed" sheetId="27" state="hidden" r:id="rId11"/>
    <sheet name="Calculations for Template skew" sheetId="28" state="hidden" r:id="rId12"/>
    <sheet name="Recalculate t-stat skew" sheetId="29" state="hidden" r:id="rId13"/>
    <sheet name="Recalculations1 skew" sheetId="30" state="hidden" r:id="rId14"/>
    <sheet name="Recalculation 2 skew" sheetId="31" state="hidden" r:id="rId15"/>
    <sheet name="Recalculations3 skew" sheetId="32" state="hidden" r:id="rId16"/>
    <sheet name="Recalculations4 skew" sheetId="33" state="hidden" r:id="rId17"/>
    <sheet name="Recalculations5 skew" sheetId="34" state="hidden" r:id="rId18"/>
    <sheet name="Recalculations6 skew" sheetId="35" state="hidden" r:id="rId19"/>
  </sheets>
  <externalReferences>
    <externalReference r:id="rId20"/>
  </externalReferences>
  <definedNames>
    <definedName name="_xlnm._FilterDatabase" localSheetId="0" hidden="1">Data!$A$1:$AE$34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43" l="1"/>
  <c r="L3" i="43"/>
  <c r="P3" i="43" s="1"/>
  <c r="K3" i="43"/>
  <c r="J3" i="43"/>
  <c r="D79" i="65"/>
  <c r="B74" i="65"/>
  <c r="AE67" i="65"/>
  <c r="AD67" i="65"/>
  <c r="AC67" i="65"/>
  <c r="AB67" i="65"/>
  <c r="AA67" i="65"/>
  <c r="Z67" i="65"/>
  <c r="Y67" i="65"/>
  <c r="X67" i="65"/>
  <c r="W67" i="65"/>
  <c r="V67" i="65"/>
  <c r="U67" i="65"/>
  <c r="T67" i="65"/>
  <c r="S67" i="65"/>
  <c r="R67" i="65"/>
  <c r="Q67" i="65"/>
  <c r="P67" i="65"/>
  <c r="O67" i="65"/>
  <c r="N67" i="65"/>
  <c r="M67" i="65"/>
  <c r="L67" i="65"/>
  <c r="K67" i="65"/>
  <c r="J67" i="65"/>
  <c r="I67" i="65"/>
  <c r="H67" i="65"/>
  <c r="G67" i="65"/>
  <c r="F67" i="65"/>
  <c r="E67" i="65"/>
  <c r="D67" i="65"/>
  <c r="C67" i="65"/>
  <c r="B67" i="65"/>
  <c r="B52" i="65"/>
  <c r="AE50" i="65"/>
  <c r="AD50" i="65"/>
  <c r="AC50" i="65"/>
  <c r="AB50" i="65"/>
  <c r="AA50" i="65"/>
  <c r="Z50" i="65"/>
  <c r="Y50" i="65"/>
  <c r="X50" i="65"/>
  <c r="W50" i="65"/>
  <c r="V50" i="65"/>
  <c r="U50" i="65"/>
  <c r="T50" i="65"/>
  <c r="S50" i="65"/>
  <c r="R50" i="65"/>
  <c r="Q50" i="65"/>
  <c r="P50" i="65"/>
  <c r="O50" i="65"/>
  <c r="N50" i="65"/>
  <c r="M50" i="65"/>
  <c r="L50" i="65"/>
  <c r="K50" i="65"/>
  <c r="J50" i="65"/>
  <c r="I50" i="65"/>
  <c r="H50" i="65"/>
  <c r="G50" i="65"/>
  <c r="F50" i="65"/>
  <c r="E50" i="65"/>
  <c r="D50" i="65"/>
  <c r="C50" i="65"/>
  <c r="B50" i="65"/>
  <c r="B55" i="65" s="1"/>
  <c r="B45" i="65"/>
  <c r="B42" i="65"/>
  <c r="B41" i="65"/>
  <c r="B46" i="65" s="1"/>
  <c r="E3" i="61"/>
  <c r="E2" i="61"/>
  <c r="A3" i="61"/>
  <c r="AC7" i="44"/>
  <c r="AC6" i="44"/>
  <c r="AC5" i="44"/>
  <c r="L4" i="43"/>
  <c r="Q4" i="43" s="1"/>
  <c r="K4" i="43"/>
  <c r="J4" i="43"/>
  <c r="S4" i="43"/>
  <c r="P4" i="43"/>
  <c r="O4" i="43"/>
  <c r="Q3" i="43"/>
  <c r="N108" i="64"/>
  <c r="G108" i="64"/>
  <c r="P108" i="64" s="1"/>
  <c r="V108" i="64" s="1"/>
  <c r="Y108" i="64" s="1"/>
  <c r="B108" i="64"/>
  <c r="N107" i="64"/>
  <c r="G107" i="64"/>
  <c r="P107" i="64" s="1"/>
  <c r="V107" i="64" s="1"/>
  <c r="Y107" i="64" s="1"/>
  <c r="B107" i="64"/>
  <c r="N106" i="64"/>
  <c r="G106" i="64"/>
  <c r="P106" i="64" s="1"/>
  <c r="V106" i="64" s="1"/>
  <c r="Y106" i="64" s="1"/>
  <c r="B106" i="64"/>
  <c r="N105" i="64"/>
  <c r="G105" i="64"/>
  <c r="B105" i="64"/>
  <c r="N104" i="64"/>
  <c r="G104" i="64"/>
  <c r="P104" i="64" s="1"/>
  <c r="V104" i="64" s="1"/>
  <c r="Y104" i="64" s="1"/>
  <c r="B104" i="64"/>
  <c r="N103" i="64"/>
  <c r="G103" i="64"/>
  <c r="B103" i="64"/>
  <c r="N102" i="64"/>
  <c r="G102" i="64"/>
  <c r="P102" i="64" s="1"/>
  <c r="V102" i="64" s="1"/>
  <c r="Y102" i="64" s="1"/>
  <c r="B102" i="64"/>
  <c r="N101" i="64"/>
  <c r="G101" i="64"/>
  <c r="P101" i="64" s="1"/>
  <c r="V101" i="64" s="1"/>
  <c r="Y101" i="64" s="1"/>
  <c r="B101" i="64"/>
  <c r="N100" i="64"/>
  <c r="G100" i="64"/>
  <c r="P100" i="64" s="1"/>
  <c r="V100" i="64" s="1"/>
  <c r="Y100" i="64" s="1"/>
  <c r="B100" i="64"/>
  <c r="N99" i="64"/>
  <c r="G99" i="64"/>
  <c r="P99" i="64" s="1"/>
  <c r="V99" i="64" s="1"/>
  <c r="Y99" i="64" s="1"/>
  <c r="B99" i="64"/>
  <c r="N98" i="64"/>
  <c r="G98" i="64"/>
  <c r="P98" i="64" s="1"/>
  <c r="V98" i="64" s="1"/>
  <c r="Y98" i="64" s="1"/>
  <c r="B98" i="64"/>
  <c r="N97" i="64"/>
  <c r="G97" i="64"/>
  <c r="B97" i="64"/>
  <c r="N96" i="64"/>
  <c r="G96" i="64"/>
  <c r="P96" i="64" s="1"/>
  <c r="V96" i="64" s="1"/>
  <c r="Y96" i="64" s="1"/>
  <c r="B96" i="64"/>
  <c r="N95" i="64"/>
  <c r="G95" i="64"/>
  <c r="B95" i="64"/>
  <c r="N94" i="64"/>
  <c r="G94" i="64"/>
  <c r="P94" i="64" s="1"/>
  <c r="V94" i="64" s="1"/>
  <c r="Y94" i="64" s="1"/>
  <c r="B94" i="64"/>
  <c r="N93" i="64"/>
  <c r="G93" i="64"/>
  <c r="P93" i="64" s="1"/>
  <c r="V93" i="64" s="1"/>
  <c r="Y93" i="64" s="1"/>
  <c r="B93" i="64"/>
  <c r="N92" i="64"/>
  <c r="G92" i="64"/>
  <c r="P92" i="64" s="1"/>
  <c r="V92" i="64" s="1"/>
  <c r="Y92" i="64" s="1"/>
  <c r="B92" i="64"/>
  <c r="N91" i="64"/>
  <c r="G91" i="64"/>
  <c r="P91" i="64" s="1"/>
  <c r="V91" i="64" s="1"/>
  <c r="Y91" i="64" s="1"/>
  <c r="B91" i="64"/>
  <c r="N90" i="64"/>
  <c r="G90" i="64"/>
  <c r="P90" i="64" s="1"/>
  <c r="V90" i="64" s="1"/>
  <c r="Y90" i="64" s="1"/>
  <c r="B90" i="64"/>
  <c r="N89" i="64"/>
  <c r="G89" i="64"/>
  <c r="B89" i="64"/>
  <c r="N88" i="64"/>
  <c r="G88" i="64"/>
  <c r="P88" i="64" s="1"/>
  <c r="V88" i="64" s="1"/>
  <c r="Y88" i="64" s="1"/>
  <c r="B88" i="64"/>
  <c r="N87" i="64"/>
  <c r="G87" i="64"/>
  <c r="B87" i="64"/>
  <c r="N86" i="64"/>
  <c r="G86" i="64"/>
  <c r="P86" i="64" s="1"/>
  <c r="V86" i="64" s="1"/>
  <c r="Y86" i="64" s="1"/>
  <c r="B86" i="64"/>
  <c r="N85" i="64"/>
  <c r="G85" i="64"/>
  <c r="P85" i="64" s="1"/>
  <c r="V85" i="64" s="1"/>
  <c r="Y85" i="64" s="1"/>
  <c r="B85" i="64"/>
  <c r="N84" i="64"/>
  <c r="G84" i="64"/>
  <c r="P84" i="64" s="1"/>
  <c r="V84" i="64" s="1"/>
  <c r="Y84" i="64" s="1"/>
  <c r="B84" i="64"/>
  <c r="N83" i="64"/>
  <c r="G83" i="64"/>
  <c r="P83" i="64" s="1"/>
  <c r="V83" i="64" s="1"/>
  <c r="Y83" i="64" s="1"/>
  <c r="B83" i="64"/>
  <c r="N82" i="64"/>
  <c r="G82" i="64"/>
  <c r="P82" i="64" s="1"/>
  <c r="V82" i="64" s="1"/>
  <c r="Y82" i="64" s="1"/>
  <c r="B82" i="64"/>
  <c r="N81" i="64"/>
  <c r="G81" i="64"/>
  <c r="B81" i="64"/>
  <c r="N80" i="64"/>
  <c r="G80" i="64"/>
  <c r="P80" i="64" s="1"/>
  <c r="V80" i="64" s="1"/>
  <c r="Y80" i="64" s="1"/>
  <c r="B80" i="64"/>
  <c r="N79" i="64"/>
  <c r="G79" i="64"/>
  <c r="B79" i="64"/>
  <c r="N78" i="64"/>
  <c r="G78" i="64"/>
  <c r="P78" i="64" s="1"/>
  <c r="V78" i="64" s="1"/>
  <c r="Y78" i="64" s="1"/>
  <c r="B78" i="64"/>
  <c r="N77" i="64"/>
  <c r="G77" i="64"/>
  <c r="P77" i="64" s="1"/>
  <c r="V77" i="64" s="1"/>
  <c r="Y77" i="64" s="1"/>
  <c r="B77" i="64"/>
  <c r="N76" i="64"/>
  <c r="G76" i="64"/>
  <c r="P76" i="64" s="1"/>
  <c r="V76" i="64" s="1"/>
  <c r="Y76" i="64" s="1"/>
  <c r="B76" i="64"/>
  <c r="N75" i="64"/>
  <c r="G75" i="64"/>
  <c r="P75" i="64" s="1"/>
  <c r="V75" i="64" s="1"/>
  <c r="Y75" i="64" s="1"/>
  <c r="B75" i="64"/>
  <c r="N74" i="64"/>
  <c r="G74" i="64"/>
  <c r="P74" i="64" s="1"/>
  <c r="V74" i="64" s="1"/>
  <c r="Y74" i="64" s="1"/>
  <c r="B74" i="64"/>
  <c r="N73" i="64"/>
  <c r="G73" i="64"/>
  <c r="B73" i="64"/>
  <c r="N72" i="64"/>
  <c r="G72" i="64"/>
  <c r="P72" i="64" s="1"/>
  <c r="V72" i="64" s="1"/>
  <c r="Y72" i="64" s="1"/>
  <c r="B72" i="64"/>
  <c r="N71" i="64"/>
  <c r="G71" i="64"/>
  <c r="B71" i="64"/>
  <c r="N70" i="64"/>
  <c r="G70" i="64"/>
  <c r="P70" i="64" s="1"/>
  <c r="V70" i="64" s="1"/>
  <c r="Y70" i="64" s="1"/>
  <c r="B70" i="64"/>
  <c r="N69" i="64"/>
  <c r="G69" i="64"/>
  <c r="P69" i="64" s="1"/>
  <c r="V69" i="64" s="1"/>
  <c r="Y69" i="64" s="1"/>
  <c r="B69" i="64"/>
  <c r="G68" i="64"/>
  <c r="B68" i="64"/>
  <c r="N68" i="64" s="1"/>
  <c r="B67" i="64"/>
  <c r="N67" i="64" s="1"/>
  <c r="N66" i="64"/>
  <c r="G66" i="64"/>
  <c r="P66" i="64" s="1"/>
  <c r="V66" i="64" s="1"/>
  <c r="Y66" i="64" s="1"/>
  <c r="B66" i="64"/>
  <c r="N65" i="64"/>
  <c r="B65" i="64"/>
  <c r="G65" i="64" s="1"/>
  <c r="P65" i="64" s="1"/>
  <c r="V65" i="64" s="1"/>
  <c r="Y65" i="64" s="1"/>
  <c r="B64" i="64"/>
  <c r="N64" i="64" s="1"/>
  <c r="N63" i="64"/>
  <c r="B63" i="64"/>
  <c r="G63" i="64" s="1"/>
  <c r="P63" i="64" s="1"/>
  <c r="V63" i="64" s="1"/>
  <c r="Y63" i="64" s="1"/>
  <c r="B62" i="64"/>
  <c r="N62" i="64" s="1"/>
  <c r="B61" i="64"/>
  <c r="G61" i="64" s="1"/>
  <c r="G60" i="64"/>
  <c r="B60" i="64"/>
  <c r="N60" i="64" s="1"/>
  <c r="B59" i="64"/>
  <c r="N59" i="64" s="1"/>
  <c r="N58" i="64"/>
  <c r="G58" i="64"/>
  <c r="P58" i="64" s="1"/>
  <c r="V58" i="64" s="1"/>
  <c r="Y58" i="64" s="1"/>
  <c r="B58" i="64"/>
  <c r="N57" i="64"/>
  <c r="B57" i="64"/>
  <c r="G57" i="64" s="1"/>
  <c r="P57" i="64" s="1"/>
  <c r="V57" i="64" s="1"/>
  <c r="Y57" i="64" s="1"/>
  <c r="B56" i="64"/>
  <c r="N56" i="64" s="1"/>
  <c r="N55" i="64"/>
  <c r="B55" i="64"/>
  <c r="G55" i="64" s="1"/>
  <c r="P55" i="64" s="1"/>
  <c r="V55" i="64" s="1"/>
  <c r="Y55" i="64" s="1"/>
  <c r="B54" i="64"/>
  <c r="N54" i="64" s="1"/>
  <c r="N53" i="64"/>
  <c r="B53" i="64"/>
  <c r="G53" i="64" s="1"/>
  <c r="P53" i="64" s="1"/>
  <c r="V53" i="64" s="1"/>
  <c r="Y53" i="64" s="1"/>
  <c r="B52" i="64"/>
  <c r="N52" i="64" s="1"/>
  <c r="N51" i="64"/>
  <c r="B51" i="64"/>
  <c r="G51" i="64" s="1"/>
  <c r="P51" i="64" s="1"/>
  <c r="V51" i="64" s="1"/>
  <c r="Y51" i="64" s="1"/>
  <c r="B50" i="64"/>
  <c r="N50" i="64" s="1"/>
  <c r="N49" i="64"/>
  <c r="B49" i="64"/>
  <c r="G49" i="64" s="1"/>
  <c r="P49" i="64" s="1"/>
  <c r="V49" i="64" s="1"/>
  <c r="Y49" i="64" s="1"/>
  <c r="B48" i="64"/>
  <c r="N48" i="64" s="1"/>
  <c r="N47" i="64"/>
  <c r="B47" i="64"/>
  <c r="G47" i="64" s="1"/>
  <c r="P47" i="64" s="1"/>
  <c r="V47" i="64" s="1"/>
  <c r="Y47" i="64" s="1"/>
  <c r="B46" i="64"/>
  <c r="G46" i="64" s="1"/>
  <c r="N45" i="64"/>
  <c r="B45" i="64"/>
  <c r="G45" i="64" s="1"/>
  <c r="P45" i="64" s="1"/>
  <c r="V45" i="64" s="1"/>
  <c r="Y45" i="64" s="1"/>
  <c r="N44" i="64"/>
  <c r="G44" i="64"/>
  <c r="P44" i="64" s="1"/>
  <c r="V44" i="64" s="1"/>
  <c r="Y44" i="64" s="1"/>
  <c r="B44" i="64"/>
  <c r="B43" i="64"/>
  <c r="N43" i="64" s="1"/>
  <c r="G42" i="64"/>
  <c r="B42" i="64"/>
  <c r="N42" i="64" s="1"/>
  <c r="P42" i="64" s="1"/>
  <c r="V42" i="64" s="1"/>
  <c r="Y42" i="64" s="1"/>
  <c r="B41" i="64"/>
  <c r="N41" i="64" s="1"/>
  <c r="B40" i="64"/>
  <c r="N40" i="64" s="1"/>
  <c r="N39" i="64"/>
  <c r="B39" i="64"/>
  <c r="G39" i="64" s="1"/>
  <c r="P39" i="64" s="1"/>
  <c r="V39" i="64" s="1"/>
  <c r="Y39" i="64" s="1"/>
  <c r="B38" i="64"/>
  <c r="G38" i="64" s="1"/>
  <c r="N37" i="64"/>
  <c r="B37" i="64"/>
  <c r="G37" i="64" s="1"/>
  <c r="P37" i="64" s="1"/>
  <c r="V37" i="64" s="1"/>
  <c r="Y37" i="64" s="1"/>
  <c r="N36" i="64"/>
  <c r="G36" i="64"/>
  <c r="P36" i="64" s="1"/>
  <c r="V36" i="64" s="1"/>
  <c r="Y36" i="64" s="1"/>
  <c r="B36" i="64"/>
  <c r="B35" i="64"/>
  <c r="N35" i="64" s="1"/>
  <c r="G34" i="64"/>
  <c r="B34" i="64"/>
  <c r="N34" i="64" s="1"/>
  <c r="B33" i="64"/>
  <c r="N33" i="64" s="1"/>
  <c r="B32" i="64"/>
  <c r="N32" i="64" s="1"/>
  <c r="N31" i="64"/>
  <c r="B31" i="64"/>
  <c r="G31" i="64" s="1"/>
  <c r="P31" i="64" s="1"/>
  <c r="V31" i="64" s="1"/>
  <c r="Y31" i="64" s="1"/>
  <c r="B30" i="64"/>
  <c r="N30" i="64" s="1"/>
  <c r="B29" i="64"/>
  <c r="N29" i="64" s="1"/>
  <c r="N28" i="64"/>
  <c r="B28" i="64"/>
  <c r="G28" i="64" s="1"/>
  <c r="P28" i="64" s="1"/>
  <c r="V28" i="64" s="1"/>
  <c r="Y28" i="64" s="1"/>
  <c r="N27" i="64"/>
  <c r="B27" i="64"/>
  <c r="G27" i="64" s="1"/>
  <c r="P27" i="64" s="1"/>
  <c r="V27" i="64" s="1"/>
  <c r="Y27" i="64" s="1"/>
  <c r="B26" i="64"/>
  <c r="N26" i="64" s="1"/>
  <c r="B25" i="64"/>
  <c r="N25" i="64" s="1"/>
  <c r="N24" i="64"/>
  <c r="B24" i="64"/>
  <c r="G24" i="64" s="1"/>
  <c r="P24" i="64" s="1"/>
  <c r="V24" i="64" s="1"/>
  <c r="Y24" i="64" s="1"/>
  <c r="N23" i="64"/>
  <c r="B23" i="64"/>
  <c r="G23" i="64" s="1"/>
  <c r="P23" i="64" s="1"/>
  <c r="V23" i="64" s="1"/>
  <c r="Y23" i="64" s="1"/>
  <c r="N22" i="64"/>
  <c r="B22" i="64"/>
  <c r="G22" i="64" s="1"/>
  <c r="P22" i="64" s="1"/>
  <c r="V22" i="64" s="1"/>
  <c r="Y22" i="64" s="1"/>
  <c r="N21" i="64"/>
  <c r="B21" i="64"/>
  <c r="G21" i="64" s="1"/>
  <c r="P21" i="64" s="1"/>
  <c r="V21" i="64" s="1"/>
  <c r="Y21" i="64" s="1"/>
  <c r="N20" i="64"/>
  <c r="B20" i="64"/>
  <c r="G20" i="64" s="1"/>
  <c r="P20" i="64" s="1"/>
  <c r="V20" i="64" s="1"/>
  <c r="Y20" i="64" s="1"/>
  <c r="N19" i="64"/>
  <c r="B19" i="64"/>
  <c r="G19" i="64" s="1"/>
  <c r="P19" i="64" s="1"/>
  <c r="V19" i="64" s="1"/>
  <c r="Y19" i="64" s="1"/>
  <c r="N18" i="64"/>
  <c r="B18" i="64"/>
  <c r="G18" i="64" s="1"/>
  <c r="P18" i="64" s="1"/>
  <c r="V18" i="64" s="1"/>
  <c r="Y18" i="64" s="1"/>
  <c r="N17" i="64"/>
  <c r="B17" i="64"/>
  <c r="G17" i="64" s="1"/>
  <c r="P17" i="64" s="1"/>
  <c r="V17" i="64" s="1"/>
  <c r="Y17" i="64" s="1"/>
  <c r="N16" i="64"/>
  <c r="B16" i="64"/>
  <c r="G16" i="64" s="1"/>
  <c r="P16" i="64" s="1"/>
  <c r="V16" i="64" s="1"/>
  <c r="Y16" i="64" s="1"/>
  <c r="N15" i="64"/>
  <c r="B15" i="64"/>
  <c r="G15" i="64" s="1"/>
  <c r="P15" i="64" s="1"/>
  <c r="V15" i="64" s="1"/>
  <c r="Y15" i="64" s="1"/>
  <c r="N14" i="64"/>
  <c r="B14" i="64"/>
  <c r="G14" i="64" s="1"/>
  <c r="P14" i="64" s="1"/>
  <c r="V14" i="64" s="1"/>
  <c r="Y14" i="64" s="1"/>
  <c r="N13" i="64"/>
  <c r="B13" i="64"/>
  <c r="G13" i="64" s="1"/>
  <c r="P13" i="64" s="1"/>
  <c r="V13" i="64" s="1"/>
  <c r="Y13" i="64" s="1"/>
  <c r="N12" i="64"/>
  <c r="B12" i="64"/>
  <c r="G12" i="64" s="1"/>
  <c r="P12" i="64" s="1"/>
  <c r="V12" i="64" s="1"/>
  <c r="Y12" i="64" s="1"/>
  <c r="N11" i="64"/>
  <c r="B11" i="64"/>
  <c r="G11" i="64" s="1"/>
  <c r="P11" i="64" s="1"/>
  <c r="V11" i="64" s="1"/>
  <c r="Y11" i="64" s="1"/>
  <c r="N10" i="64"/>
  <c r="B10" i="64"/>
  <c r="G10" i="64" s="1"/>
  <c r="P10" i="64" s="1"/>
  <c r="V10" i="64" s="1"/>
  <c r="Y10" i="64" s="1"/>
  <c r="N9" i="64"/>
  <c r="G9" i="64"/>
  <c r="P9" i="64" s="1"/>
  <c r="V9" i="64" s="1"/>
  <c r="Y9" i="64" s="1"/>
  <c r="AD9" i="64" s="1"/>
  <c r="C108" i="63"/>
  <c r="AE85" i="63"/>
  <c r="AD85" i="63"/>
  <c r="AC85" i="63"/>
  <c r="AB85" i="63"/>
  <c r="AA85" i="63"/>
  <c r="Z85" i="63"/>
  <c r="Y85" i="63"/>
  <c r="X85" i="63"/>
  <c r="W85" i="63"/>
  <c r="V85" i="63"/>
  <c r="U85" i="63"/>
  <c r="T85" i="63"/>
  <c r="S85" i="63"/>
  <c r="R85" i="63"/>
  <c r="Q85" i="63"/>
  <c r="P85" i="63"/>
  <c r="O85" i="63"/>
  <c r="N85" i="63"/>
  <c r="M85" i="63"/>
  <c r="L85" i="63"/>
  <c r="K85" i="63"/>
  <c r="J85" i="63"/>
  <c r="I85" i="63"/>
  <c r="H85" i="63"/>
  <c r="G85" i="63"/>
  <c r="F85" i="63"/>
  <c r="E85" i="63"/>
  <c r="D85" i="63"/>
  <c r="C85" i="63"/>
  <c r="B85" i="63"/>
  <c r="AE84" i="63"/>
  <c r="AD84" i="63"/>
  <c r="AC84" i="63"/>
  <c r="AB84" i="63"/>
  <c r="AA84" i="63"/>
  <c r="Z84" i="63"/>
  <c r="Y84" i="63"/>
  <c r="X84" i="63"/>
  <c r="W84" i="63"/>
  <c r="V84" i="63"/>
  <c r="U84" i="63"/>
  <c r="T84" i="63"/>
  <c r="S84" i="63"/>
  <c r="R84" i="63"/>
  <c r="Q84" i="63"/>
  <c r="P84" i="63"/>
  <c r="O84" i="63"/>
  <c r="N84" i="63"/>
  <c r="M84" i="63"/>
  <c r="L84" i="63"/>
  <c r="K84" i="63"/>
  <c r="J84" i="63"/>
  <c r="I84" i="63"/>
  <c r="H84" i="63"/>
  <c r="G84" i="63"/>
  <c r="F84" i="63"/>
  <c r="E84" i="63"/>
  <c r="D84" i="63"/>
  <c r="C84" i="63"/>
  <c r="B84" i="63"/>
  <c r="AE83" i="63"/>
  <c r="AD83" i="63"/>
  <c r="AC83" i="63"/>
  <c r="AB83" i="63"/>
  <c r="AA83" i="63"/>
  <c r="Z83" i="63"/>
  <c r="Y83" i="63"/>
  <c r="X83" i="63"/>
  <c r="W83" i="63"/>
  <c r="V83" i="63"/>
  <c r="U83" i="63"/>
  <c r="T83" i="63"/>
  <c r="S83" i="63"/>
  <c r="R83" i="63"/>
  <c r="Q83" i="63"/>
  <c r="P83" i="63"/>
  <c r="O83" i="63"/>
  <c r="N83" i="63"/>
  <c r="M83" i="63"/>
  <c r="L83" i="63"/>
  <c r="K83" i="63"/>
  <c r="J83" i="63"/>
  <c r="I83" i="63"/>
  <c r="H83" i="63"/>
  <c r="G83" i="63"/>
  <c r="F83" i="63"/>
  <c r="E83" i="63"/>
  <c r="D83" i="63"/>
  <c r="C83" i="63"/>
  <c r="B83" i="63"/>
  <c r="AE82" i="63"/>
  <c r="AD82" i="63"/>
  <c r="AC82" i="63"/>
  <c r="AB82" i="63"/>
  <c r="AA82" i="63"/>
  <c r="Z82" i="63"/>
  <c r="Y82" i="63"/>
  <c r="X82" i="63"/>
  <c r="W82" i="63"/>
  <c r="V82" i="63"/>
  <c r="U82" i="63"/>
  <c r="T82" i="63"/>
  <c r="S82" i="63"/>
  <c r="R82" i="63"/>
  <c r="Q82" i="63"/>
  <c r="P82" i="63"/>
  <c r="O82" i="63"/>
  <c r="N82" i="63"/>
  <c r="M82" i="63"/>
  <c r="L82" i="63"/>
  <c r="K82" i="63"/>
  <c r="J82" i="63"/>
  <c r="I82" i="63"/>
  <c r="H82" i="63"/>
  <c r="G82" i="63"/>
  <c r="F82" i="63"/>
  <c r="E82" i="63"/>
  <c r="D82" i="63"/>
  <c r="C82" i="63"/>
  <c r="B82" i="63"/>
  <c r="AE81" i="63"/>
  <c r="AD81" i="63"/>
  <c r="AC81" i="63"/>
  <c r="AB81" i="63"/>
  <c r="AA81" i="63"/>
  <c r="Z81" i="63"/>
  <c r="Y81" i="63"/>
  <c r="X81" i="63"/>
  <c r="W81" i="63"/>
  <c r="V81" i="63"/>
  <c r="U81" i="63"/>
  <c r="T81" i="63"/>
  <c r="S81" i="63"/>
  <c r="R81" i="63"/>
  <c r="Q81" i="63"/>
  <c r="P81" i="63"/>
  <c r="O81" i="63"/>
  <c r="N81" i="63"/>
  <c r="M81" i="63"/>
  <c r="L81" i="63"/>
  <c r="K81" i="63"/>
  <c r="J81" i="63"/>
  <c r="I81" i="63"/>
  <c r="H81" i="63"/>
  <c r="G81" i="63"/>
  <c r="F81" i="63"/>
  <c r="E81" i="63"/>
  <c r="D81" i="63"/>
  <c r="C81" i="63"/>
  <c r="B81" i="63"/>
  <c r="AE80" i="63"/>
  <c r="AD80" i="63"/>
  <c r="AC80" i="63"/>
  <c r="AB80" i="63"/>
  <c r="AA80" i="63"/>
  <c r="Z80" i="63"/>
  <c r="Y80" i="63"/>
  <c r="X80" i="63"/>
  <c r="W80" i="63"/>
  <c r="V80" i="63"/>
  <c r="U80" i="63"/>
  <c r="T80" i="63"/>
  <c r="S80" i="63"/>
  <c r="R80" i="63"/>
  <c r="Q80" i="63"/>
  <c r="P80" i="63"/>
  <c r="O80" i="63"/>
  <c r="N80" i="63"/>
  <c r="M80" i="63"/>
  <c r="L80" i="63"/>
  <c r="K80" i="63"/>
  <c r="J80" i="63"/>
  <c r="I80" i="63"/>
  <c r="H80" i="63"/>
  <c r="G80" i="63"/>
  <c r="F80" i="63"/>
  <c r="E80" i="63"/>
  <c r="D80" i="63"/>
  <c r="C80" i="63"/>
  <c r="B80" i="63"/>
  <c r="AE79" i="63"/>
  <c r="AD79" i="63"/>
  <c r="AC79" i="63"/>
  <c r="AB79" i="63"/>
  <c r="AA79" i="63"/>
  <c r="Z79" i="63"/>
  <c r="Y79" i="63"/>
  <c r="X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C79" i="63"/>
  <c r="B79" i="63"/>
  <c r="AE78" i="63"/>
  <c r="AD78" i="63"/>
  <c r="AC78" i="63"/>
  <c r="AB78" i="63"/>
  <c r="AA78" i="63"/>
  <c r="Z78" i="63"/>
  <c r="Y78" i="63"/>
  <c r="X78" i="63"/>
  <c r="W78" i="63"/>
  <c r="V78" i="63"/>
  <c r="U78" i="63"/>
  <c r="T78" i="63"/>
  <c r="S78" i="63"/>
  <c r="R78" i="63"/>
  <c r="Q78" i="63"/>
  <c r="P78" i="63"/>
  <c r="O78" i="63"/>
  <c r="N78" i="63"/>
  <c r="M78" i="63"/>
  <c r="L78" i="63"/>
  <c r="K78" i="63"/>
  <c r="J78" i="63"/>
  <c r="I78" i="63"/>
  <c r="H78" i="63"/>
  <c r="G78" i="63"/>
  <c r="F78" i="63"/>
  <c r="E78" i="63"/>
  <c r="D78" i="63"/>
  <c r="C78" i="63"/>
  <c r="B78" i="63"/>
  <c r="AE77" i="63"/>
  <c r="AD77" i="63"/>
  <c r="AC77" i="63"/>
  <c r="AB77" i="63"/>
  <c r="AA77" i="63"/>
  <c r="Z77" i="63"/>
  <c r="Y77" i="63"/>
  <c r="X77" i="63"/>
  <c r="W77" i="63"/>
  <c r="V77" i="63"/>
  <c r="U77" i="63"/>
  <c r="T77" i="63"/>
  <c r="S77" i="63"/>
  <c r="R77" i="63"/>
  <c r="Q77" i="63"/>
  <c r="P77" i="63"/>
  <c r="O77" i="63"/>
  <c r="N77" i="63"/>
  <c r="M77" i="63"/>
  <c r="L77" i="63"/>
  <c r="K77" i="63"/>
  <c r="J77" i="63"/>
  <c r="I77" i="63"/>
  <c r="H77" i="63"/>
  <c r="G77" i="63"/>
  <c r="F77" i="63"/>
  <c r="E77" i="63"/>
  <c r="D77" i="63"/>
  <c r="C77" i="63"/>
  <c r="B77" i="63"/>
  <c r="AE76" i="63"/>
  <c r="AD76" i="63"/>
  <c r="AC76" i="63"/>
  <c r="AB76" i="63"/>
  <c r="AA76" i="63"/>
  <c r="Z76" i="63"/>
  <c r="Y76" i="63"/>
  <c r="X76" i="63"/>
  <c r="W76" i="63"/>
  <c r="V76" i="63"/>
  <c r="U76" i="63"/>
  <c r="T76" i="63"/>
  <c r="S76" i="63"/>
  <c r="R76" i="63"/>
  <c r="Q76" i="63"/>
  <c r="P76" i="63"/>
  <c r="O76" i="63"/>
  <c r="N76" i="63"/>
  <c r="M76" i="63"/>
  <c r="L76" i="63"/>
  <c r="K76" i="63"/>
  <c r="J76" i="63"/>
  <c r="I76" i="63"/>
  <c r="H76" i="63"/>
  <c r="G76" i="63"/>
  <c r="F76" i="63"/>
  <c r="E76" i="63"/>
  <c r="D76" i="63"/>
  <c r="C76" i="63"/>
  <c r="B76" i="63"/>
  <c r="AE75" i="63"/>
  <c r="AD75" i="63"/>
  <c r="AC75" i="63"/>
  <c r="AB75" i="63"/>
  <c r="AA75" i="63"/>
  <c r="Z75" i="63"/>
  <c r="Y75" i="63"/>
  <c r="X75" i="63"/>
  <c r="W75" i="63"/>
  <c r="V75" i="63"/>
  <c r="U75" i="63"/>
  <c r="T75" i="63"/>
  <c r="S75" i="63"/>
  <c r="R75" i="63"/>
  <c r="Q75" i="63"/>
  <c r="P75" i="63"/>
  <c r="O75" i="63"/>
  <c r="N75" i="63"/>
  <c r="M75" i="63"/>
  <c r="L75" i="63"/>
  <c r="K75" i="63"/>
  <c r="J75" i="63"/>
  <c r="I75" i="63"/>
  <c r="H75" i="63"/>
  <c r="G75" i="63"/>
  <c r="F75" i="63"/>
  <c r="E75" i="63"/>
  <c r="D75" i="63"/>
  <c r="C75" i="63"/>
  <c r="B75" i="63"/>
  <c r="AE74" i="63"/>
  <c r="AD74" i="63"/>
  <c r="AC74" i="63"/>
  <c r="AB74" i="63"/>
  <c r="AA74" i="63"/>
  <c r="Z74" i="63"/>
  <c r="Y74" i="63"/>
  <c r="X74" i="63"/>
  <c r="W74" i="63"/>
  <c r="V74" i="63"/>
  <c r="U74" i="63"/>
  <c r="T74" i="63"/>
  <c r="S74" i="63"/>
  <c r="R74" i="63"/>
  <c r="Q74" i="63"/>
  <c r="P74" i="63"/>
  <c r="O74" i="63"/>
  <c r="N74" i="63"/>
  <c r="M74" i="63"/>
  <c r="L74" i="63"/>
  <c r="K74" i="63"/>
  <c r="J74" i="63"/>
  <c r="I74" i="63"/>
  <c r="H74" i="63"/>
  <c r="G74" i="63"/>
  <c r="F74" i="63"/>
  <c r="E74" i="63"/>
  <c r="D74" i="63"/>
  <c r="C74" i="63"/>
  <c r="B74" i="63"/>
  <c r="AE73" i="63"/>
  <c r="AD73" i="63"/>
  <c r="AC73" i="63"/>
  <c r="AB73" i="63"/>
  <c r="AA73" i="63"/>
  <c r="Z73" i="63"/>
  <c r="Y73" i="63"/>
  <c r="X73" i="63"/>
  <c r="W73" i="63"/>
  <c r="V73" i="63"/>
  <c r="U73" i="63"/>
  <c r="T73" i="63"/>
  <c r="S73" i="63"/>
  <c r="R73" i="63"/>
  <c r="Q73" i="63"/>
  <c r="P73" i="63"/>
  <c r="O73" i="63"/>
  <c r="N73" i="63"/>
  <c r="M73" i="63"/>
  <c r="L73" i="63"/>
  <c r="K73" i="63"/>
  <c r="J73" i="63"/>
  <c r="I73" i="63"/>
  <c r="H73" i="63"/>
  <c r="G73" i="63"/>
  <c r="F73" i="63"/>
  <c r="E73" i="63"/>
  <c r="D73" i="63"/>
  <c r="C73" i="63"/>
  <c r="B73" i="63"/>
  <c r="AE72" i="63"/>
  <c r="AD72" i="63"/>
  <c r="AC72" i="63"/>
  <c r="AB72" i="63"/>
  <c r="AA72" i="63"/>
  <c r="Z72" i="63"/>
  <c r="Y72" i="63"/>
  <c r="X72" i="63"/>
  <c r="W72" i="63"/>
  <c r="V72" i="63"/>
  <c r="U72" i="63"/>
  <c r="T72" i="63"/>
  <c r="S72" i="63"/>
  <c r="R72" i="63"/>
  <c r="Q72" i="63"/>
  <c r="P72" i="63"/>
  <c r="O72" i="63"/>
  <c r="N72" i="63"/>
  <c r="M72" i="63"/>
  <c r="L72" i="63"/>
  <c r="K72" i="63"/>
  <c r="J72" i="63"/>
  <c r="I72" i="63"/>
  <c r="H72" i="63"/>
  <c r="G72" i="63"/>
  <c r="F72" i="63"/>
  <c r="E72" i="63"/>
  <c r="D72" i="63"/>
  <c r="C72" i="63"/>
  <c r="B72" i="63"/>
  <c r="AE71" i="63"/>
  <c r="AD71" i="63"/>
  <c r="AC71" i="63"/>
  <c r="AB71" i="63"/>
  <c r="AA71" i="63"/>
  <c r="Z71" i="63"/>
  <c r="Y71" i="63"/>
  <c r="X71" i="63"/>
  <c r="W71" i="63"/>
  <c r="V71" i="63"/>
  <c r="U71" i="63"/>
  <c r="T71" i="63"/>
  <c r="S71" i="63"/>
  <c r="R71" i="63"/>
  <c r="Q71" i="63"/>
  <c r="P71" i="63"/>
  <c r="O71" i="63"/>
  <c r="N71" i="63"/>
  <c r="M71" i="63"/>
  <c r="L71" i="63"/>
  <c r="K71" i="63"/>
  <c r="J71" i="63"/>
  <c r="I71" i="63"/>
  <c r="H71" i="63"/>
  <c r="G71" i="63"/>
  <c r="F71" i="63"/>
  <c r="E71" i="63"/>
  <c r="D71" i="63"/>
  <c r="C71" i="63"/>
  <c r="B71" i="63"/>
  <c r="AE70" i="63"/>
  <c r="AD70" i="63"/>
  <c r="AC70" i="63"/>
  <c r="AB70" i="63"/>
  <c r="AA70" i="63"/>
  <c r="Z70" i="63"/>
  <c r="Y70" i="63"/>
  <c r="X70" i="63"/>
  <c r="W70" i="63"/>
  <c r="V70" i="63"/>
  <c r="U70" i="63"/>
  <c r="T70" i="63"/>
  <c r="S70" i="63"/>
  <c r="R70" i="63"/>
  <c r="Q70" i="63"/>
  <c r="P70" i="63"/>
  <c r="O70" i="63"/>
  <c r="N70" i="63"/>
  <c r="M70" i="63"/>
  <c r="L70" i="63"/>
  <c r="K70" i="63"/>
  <c r="J70" i="63"/>
  <c r="I70" i="63"/>
  <c r="H70" i="63"/>
  <c r="G70" i="63"/>
  <c r="F70" i="63"/>
  <c r="E70" i="63"/>
  <c r="D70" i="63"/>
  <c r="C70" i="63"/>
  <c r="B70" i="63"/>
  <c r="AE69" i="63"/>
  <c r="AD69" i="63"/>
  <c r="AC69" i="63"/>
  <c r="AB69" i="63"/>
  <c r="AA69" i="63"/>
  <c r="Z69" i="63"/>
  <c r="Y69" i="63"/>
  <c r="X69" i="63"/>
  <c r="W69" i="63"/>
  <c r="V69" i="63"/>
  <c r="U69" i="63"/>
  <c r="T69" i="63"/>
  <c r="S69" i="63"/>
  <c r="R69" i="63"/>
  <c r="Q69" i="63"/>
  <c r="P69" i="63"/>
  <c r="O69" i="63"/>
  <c r="N69" i="63"/>
  <c r="M69" i="63"/>
  <c r="L69" i="63"/>
  <c r="K69" i="63"/>
  <c r="J69" i="63"/>
  <c r="I69" i="63"/>
  <c r="H69" i="63"/>
  <c r="G69" i="63"/>
  <c r="F69" i="63"/>
  <c r="E69" i="63"/>
  <c r="D69" i="63"/>
  <c r="C69" i="63"/>
  <c r="B69" i="63"/>
  <c r="AE68" i="63"/>
  <c r="AD68" i="63"/>
  <c r="AC68" i="63"/>
  <c r="AB68" i="63"/>
  <c r="AA68" i="63"/>
  <c r="Z68" i="63"/>
  <c r="Y68" i="63"/>
  <c r="X68" i="63"/>
  <c r="W68" i="63"/>
  <c r="V68" i="63"/>
  <c r="U68" i="63"/>
  <c r="T68" i="63"/>
  <c r="S68" i="63"/>
  <c r="R68" i="63"/>
  <c r="Q68" i="63"/>
  <c r="P68" i="63"/>
  <c r="O68" i="63"/>
  <c r="N68" i="63"/>
  <c r="M68" i="63"/>
  <c r="L68" i="63"/>
  <c r="K68" i="63"/>
  <c r="J68" i="63"/>
  <c r="I68" i="63"/>
  <c r="H68" i="63"/>
  <c r="G68" i="63"/>
  <c r="F68" i="63"/>
  <c r="E68" i="63"/>
  <c r="D68" i="63"/>
  <c r="C68" i="63"/>
  <c r="B68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AE66" i="63"/>
  <c r="AD66" i="63"/>
  <c r="AC66" i="63"/>
  <c r="AB66" i="63"/>
  <c r="AA66" i="63"/>
  <c r="Z66" i="63"/>
  <c r="Y66" i="63"/>
  <c r="X66" i="63"/>
  <c r="W66" i="63"/>
  <c r="V66" i="63"/>
  <c r="U66" i="63"/>
  <c r="T66" i="63"/>
  <c r="S66" i="63"/>
  <c r="R66" i="63"/>
  <c r="Q66" i="63"/>
  <c r="P66" i="63"/>
  <c r="O66" i="63"/>
  <c r="N66" i="63"/>
  <c r="M66" i="63"/>
  <c r="L66" i="63"/>
  <c r="K66" i="63"/>
  <c r="J66" i="63"/>
  <c r="I66" i="63"/>
  <c r="H66" i="63"/>
  <c r="G66" i="63"/>
  <c r="F66" i="63"/>
  <c r="E66" i="63"/>
  <c r="D66" i="63"/>
  <c r="C66" i="63"/>
  <c r="B66" i="63"/>
  <c r="AE65" i="63"/>
  <c r="AD65" i="63"/>
  <c r="AC65" i="63"/>
  <c r="AB65" i="63"/>
  <c r="AA65" i="63"/>
  <c r="Z65" i="63"/>
  <c r="Y65" i="63"/>
  <c r="X65" i="63"/>
  <c r="W65" i="63"/>
  <c r="V65" i="63"/>
  <c r="U65" i="63"/>
  <c r="T65" i="63"/>
  <c r="S65" i="63"/>
  <c r="R65" i="63"/>
  <c r="Q65" i="63"/>
  <c r="P65" i="63"/>
  <c r="O65" i="63"/>
  <c r="N65" i="63"/>
  <c r="M65" i="63"/>
  <c r="L65" i="63"/>
  <c r="K65" i="63"/>
  <c r="J65" i="63"/>
  <c r="I65" i="63"/>
  <c r="H65" i="63"/>
  <c r="G65" i="63"/>
  <c r="F65" i="63"/>
  <c r="E65" i="63"/>
  <c r="D65" i="63"/>
  <c r="C65" i="63"/>
  <c r="B65" i="63"/>
  <c r="AE64" i="63"/>
  <c r="AD64" i="63"/>
  <c r="AC64" i="63"/>
  <c r="AB64" i="63"/>
  <c r="AA64" i="63"/>
  <c r="Z64" i="63"/>
  <c r="Y64" i="63"/>
  <c r="X64" i="63"/>
  <c r="W64" i="63"/>
  <c r="V64" i="63"/>
  <c r="U64" i="63"/>
  <c r="T64" i="63"/>
  <c r="S64" i="63"/>
  <c r="R64" i="63"/>
  <c r="Q64" i="63"/>
  <c r="P64" i="63"/>
  <c r="O64" i="63"/>
  <c r="N64" i="63"/>
  <c r="M64" i="63"/>
  <c r="L64" i="63"/>
  <c r="K64" i="63"/>
  <c r="J64" i="63"/>
  <c r="I64" i="63"/>
  <c r="H64" i="63"/>
  <c r="G64" i="63"/>
  <c r="F64" i="63"/>
  <c r="E64" i="63"/>
  <c r="D64" i="63"/>
  <c r="C64" i="63"/>
  <c r="B64" i="63"/>
  <c r="AE63" i="63"/>
  <c r="AD63" i="63"/>
  <c r="AC63" i="63"/>
  <c r="AB63" i="63"/>
  <c r="AA63" i="63"/>
  <c r="Z63" i="63"/>
  <c r="Y63" i="63"/>
  <c r="X63" i="63"/>
  <c r="W63" i="63"/>
  <c r="V63" i="63"/>
  <c r="U63" i="63"/>
  <c r="T63" i="63"/>
  <c r="S63" i="63"/>
  <c r="R63" i="63"/>
  <c r="Q63" i="63"/>
  <c r="P63" i="63"/>
  <c r="O63" i="63"/>
  <c r="N63" i="63"/>
  <c r="M63" i="63"/>
  <c r="L63" i="63"/>
  <c r="K63" i="63"/>
  <c r="J63" i="63"/>
  <c r="I63" i="63"/>
  <c r="H63" i="63"/>
  <c r="G63" i="63"/>
  <c r="F63" i="63"/>
  <c r="E63" i="63"/>
  <c r="D63" i="63"/>
  <c r="C63" i="63"/>
  <c r="B63" i="63"/>
  <c r="AE62" i="63"/>
  <c r="AD62" i="63"/>
  <c r="AC62" i="63"/>
  <c r="AB62" i="63"/>
  <c r="AA62" i="63"/>
  <c r="Z62" i="63"/>
  <c r="Y62" i="63"/>
  <c r="X62" i="63"/>
  <c r="W62" i="63"/>
  <c r="V62" i="63"/>
  <c r="U62" i="63"/>
  <c r="T62" i="63"/>
  <c r="S62" i="63"/>
  <c r="R62" i="63"/>
  <c r="Q62" i="63"/>
  <c r="P62" i="63"/>
  <c r="O62" i="63"/>
  <c r="N62" i="63"/>
  <c r="M62" i="63"/>
  <c r="L62" i="63"/>
  <c r="K62" i="63"/>
  <c r="J62" i="63"/>
  <c r="I62" i="63"/>
  <c r="H62" i="63"/>
  <c r="G62" i="63"/>
  <c r="F62" i="63"/>
  <c r="E62" i="63"/>
  <c r="D62" i="63"/>
  <c r="C62" i="63"/>
  <c r="B62" i="63"/>
  <c r="AE61" i="63"/>
  <c r="AD61" i="63"/>
  <c r="AC61" i="63"/>
  <c r="AB61" i="63"/>
  <c r="AA61" i="63"/>
  <c r="Z61" i="63"/>
  <c r="Y61" i="63"/>
  <c r="X61" i="63"/>
  <c r="W61" i="63"/>
  <c r="V61" i="63"/>
  <c r="U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D61" i="63"/>
  <c r="C61" i="63"/>
  <c r="B61" i="63"/>
  <c r="AE60" i="63"/>
  <c r="AD60" i="63"/>
  <c r="AC60" i="63"/>
  <c r="AB60" i="63"/>
  <c r="AA60" i="63"/>
  <c r="Z60" i="63"/>
  <c r="Y60" i="63"/>
  <c r="X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C60" i="63"/>
  <c r="B60" i="63"/>
  <c r="AE59" i="63"/>
  <c r="AD59" i="63"/>
  <c r="AC59" i="63"/>
  <c r="AB59" i="63"/>
  <c r="AA59" i="63"/>
  <c r="Z59" i="63"/>
  <c r="Y59" i="63"/>
  <c r="X59" i="63"/>
  <c r="W59" i="63"/>
  <c r="V59" i="63"/>
  <c r="U59" i="63"/>
  <c r="T59" i="63"/>
  <c r="S59" i="63"/>
  <c r="R59" i="63"/>
  <c r="Q59" i="63"/>
  <c r="P59" i="63"/>
  <c r="O59" i="63"/>
  <c r="N59" i="63"/>
  <c r="M59" i="63"/>
  <c r="L59" i="63"/>
  <c r="K59" i="63"/>
  <c r="J59" i="63"/>
  <c r="I59" i="63"/>
  <c r="H59" i="63"/>
  <c r="G59" i="63"/>
  <c r="F59" i="63"/>
  <c r="E59" i="63"/>
  <c r="D59" i="63"/>
  <c r="C59" i="63"/>
  <c r="B59" i="63"/>
  <c r="AE58" i="63"/>
  <c r="AD58" i="63"/>
  <c r="AC58" i="63"/>
  <c r="AB58" i="63"/>
  <c r="AA58" i="63"/>
  <c r="Z58" i="63"/>
  <c r="Y58" i="63"/>
  <c r="X58" i="63"/>
  <c r="W58" i="63"/>
  <c r="V58" i="63"/>
  <c r="U58" i="63"/>
  <c r="T58" i="63"/>
  <c r="S58" i="63"/>
  <c r="R58" i="63"/>
  <c r="Q58" i="63"/>
  <c r="P58" i="63"/>
  <c r="O58" i="63"/>
  <c r="N58" i="63"/>
  <c r="M58" i="63"/>
  <c r="L58" i="63"/>
  <c r="K58" i="63"/>
  <c r="J58" i="63"/>
  <c r="I58" i="63"/>
  <c r="H58" i="63"/>
  <c r="G58" i="63"/>
  <c r="F58" i="63"/>
  <c r="E58" i="63"/>
  <c r="D58" i="63"/>
  <c r="C58" i="63"/>
  <c r="B58" i="63"/>
  <c r="AE57" i="63"/>
  <c r="AD57" i="63"/>
  <c r="AC57" i="63"/>
  <c r="AB57" i="63"/>
  <c r="AA57" i="63"/>
  <c r="Z57" i="63"/>
  <c r="Y57" i="63"/>
  <c r="X57" i="63"/>
  <c r="W57" i="63"/>
  <c r="V57" i="63"/>
  <c r="U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D57" i="63"/>
  <c r="C57" i="63"/>
  <c r="B57" i="63"/>
  <c r="AE56" i="63"/>
  <c r="AD56" i="63"/>
  <c r="AC56" i="63"/>
  <c r="AB56" i="63"/>
  <c r="AA56" i="63"/>
  <c r="Z56" i="63"/>
  <c r="Y56" i="63"/>
  <c r="X56" i="63"/>
  <c r="W56" i="63"/>
  <c r="V56" i="63"/>
  <c r="U56" i="63"/>
  <c r="T56" i="63"/>
  <c r="S56" i="63"/>
  <c r="R56" i="63"/>
  <c r="Q56" i="63"/>
  <c r="P56" i="63"/>
  <c r="O56" i="63"/>
  <c r="N56" i="63"/>
  <c r="M56" i="63"/>
  <c r="L56" i="63"/>
  <c r="K56" i="63"/>
  <c r="J56" i="63"/>
  <c r="I56" i="63"/>
  <c r="H56" i="63"/>
  <c r="G56" i="63"/>
  <c r="F56" i="63"/>
  <c r="E56" i="63"/>
  <c r="D56" i="63"/>
  <c r="C56" i="63"/>
  <c r="B56" i="63"/>
  <c r="AE55" i="63"/>
  <c r="AD55" i="63"/>
  <c r="AC55" i="63"/>
  <c r="AB55" i="63"/>
  <c r="AA55" i="63"/>
  <c r="Z55" i="63"/>
  <c r="Y55" i="63"/>
  <c r="X55" i="63"/>
  <c r="W55" i="63"/>
  <c r="V55" i="63"/>
  <c r="U55" i="63"/>
  <c r="T55" i="63"/>
  <c r="S55" i="63"/>
  <c r="R55" i="63"/>
  <c r="Q55" i="63"/>
  <c r="P55" i="63"/>
  <c r="O55" i="63"/>
  <c r="N55" i="63"/>
  <c r="M55" i="63"/>
  <c r="L55" i="63"/>
  <c r="K55" i="63"/>
  <c r="J55" i="63"/>
  <c r="I55" i="63"/>
  <c r="H55" i="63"/>
  <c r="G55" i="63"/>
  <c r="F55" i="63"/>
  <c r="E55" i="63"/>
  <c r="D55" i="63"/>
  <c r="C55" i="63"/>
  <c r="B55" i="63"/>
  <c r="AE54" i="63"/>
  <c r="AD54" i="63"/>
  <c r="AC54" i="63"/>
  <c r="AB54" i="63"/>
  <c r="AA54" i="63"/>
  <c r="Z54" i="63"/>
  <c r="Y54" i="63"/>
  <c r="X54" i="63"/>
  <c r="W54" i="63"/>
  <c r="V54" i="63"/>
  <c r="U54" i="63"/>
  <c r="T54" i="63"/>
  <c r="S54" i="63"/>
  <c r="R54" i="63"/>
  <c r="Q54" i="63"/>
  <c r="P54" i="63"/>
  <c r="O54" i="63"/>
  <c r="N54" i="63"/>
  <c r="M54" i="63"/>
  <c r="L54" i="63"/>
  <c r="K54" i="63"/>
  <c r="J54" i="63"/>
  <c r="I54" i="63"/>
  <c r="H54" i="63"/>
  <c r="G54" i="63"/>
  <c r="F54" i="63"/>
  <c r="E54" i="63"/>
  <c r="D54" i="63"/>
  <c r="C54" i="63"/>
  <c r="B54" i="63"/>
  <c r="AE53" i="63"/>
  <c r="AD53" i="63"/>
  <c r="AC53" i="63"/>
  <c r="AB53" i="63"/>
  <c r="AA53" i="63"/>
  <c r="Z53" i="63"/>
  <c r="Y53" i="63"/>
  <c r="X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C53" i="63"/>
  <c r="B53" i="63"/>
  <c r="AE52" i="63"/>
  <c r="AD52" i="63"/>
  <c r="AC52" i="63"/>
  <c r="AB52" i="63"/>
  <c r="AA52" i="63"/>
  <c r="Z52" i="63"/>
  <c r="Y52" i="63"/>
  <c r="X52" i="63"/>
  <c r="W52" i="63"/>
  <c r="V52" i="63"/>
  <c r="U52" i="63"/>
  <c r="T52" i="63"/>
  <c r="S52" i="63"/>
  <c r="R52" i="63"/>
  <c r="Q52" i="63"/>
  <c r="P52" i="63"/>
  <c r="O52" i="63"/>
  <c r="N52" i="63"/>
  <c r="M52" i="63"/>
  <c r="L52" i="63"/>
  <c r="K52" i="63"/>
  <c r="J52" i="63"/>
  <c r="I52" i="63"/>
  <c r="H52" i="63"/>
  <c r="G52" i="63"/>
  <c r="F52" i="63"/>
  <c r="E52" i="63"/>
  <c r="D52" i="63"/>
  <c r="C52" i="63"/>
  <c r="B52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S51" i="63"/>
  <c r="R51" i="63"/>
  <c r="Q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51" i="63"/>
  <c r="B51" i="63"/>
  <c r="C41" i="63" s="1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D50" i="63"/>
  <c r="C50" i="63"/>
  <c r="B50" i="63"/>
  <c r="B45" i="63"/>
  <c r="F44" i="63"/>
  <c r="F43" i="63"/>
  <c r="B42" i="63"/>
  <c r="B41" i="63"/>
  <c r="B43" i="63" s="1"/>
  <c r="A2" i="61"/>
  <c r="A1" i="61"/>
  <c r="AC4" i="44"/>
  <c r="AC3" i="44"/>
  <c r="AC2" i="44"/>
  <c r="B47" i="65" l="1"/>
  <c r="B88" i="65"/>
  <c r="B60" i="65"/>
  <c r="H104" i="65" s="1"/>
  <c r="F107" i="65" s="1"/>
  <c r="B92" i="65"/>
  <c r="C98" i="65" s="1"/>
  <c r="B43" i="65"/>
  <c r="B44" i="65" s="1"/>
  <c r="C47" i="65" s="1"/>
  <c r="R4" i="43"/>
  <c r="P34" i="64"/>
  <c r="V34" i="64" s="1"/>
  <c r="Y34" i="64" s="1"/>
  <c r="B46" i="63"/>
  <c r="B47" i="63" s="1"/>
  <c r="C45" i="63"/>
  <c r="B44" i="63"/>
  <c r="AD10" i="64"/>
  <c r="G56" i="64"/>
  <c r="P56" i="64" s="1"/>
  <c r="V56" i="64" s="1"/>
  <c r="Y56" i="64" s="1"/>
  <c r="G64" i="64"/>
  <c r="P64" i="64" s="1"/>
  <c r="V64" i="64" s="1"/>
  <c r="Y64" i="64" s="1"/>
  <c r="G25" i="64"/>
  <c r="P25" i="64" s="1"/>
  <c r="V25" i="64" s="1"/>
  <c r="Y25" i="64" s="1"/>
  <c r="G29" i="64"/>
  <c r="P29" i="64" s="1"/>
  <c r="V29" i="64" s="1"/>
  <c r="Y29" i="64" s="1"/>
  <c r="G35" i="64"/>
  <c r="P35" i="64" s="1"/>
  <c r="V35" i="64" s="1"/>
  <c r="Y35" i="64" s="1"/>
  <c r="N38" i="64"/>
  <c r="P38" i="64" s="1"/>
  <c r="V38" i="64" s="1"/>
  <c r="Y38" i="64" s="1"/>
  <c r="G43" i="64"/>
  <c r="P43" i="64" s="1"/>
  <c r="V43" i="64" s="1"/>
  <c r="Y43" i="64" s="1"/>
  <c r="N46" i="64"/>
  <c r="P46" i="64" s="1"/>
  <c r="V46" i="64" s="1"/>
  <c r="Y46" i="64" s="1"/>
  <c r="G48" i="64"/>
  <c r="P48" i="64" s="1"/>
  <c r="V48" i="64" s="1"/>
  <c r="Y48" i="64" s="1"/>
  <c r="G50" i="64"/>
  <c r="P50" i="64" s="1"/>
  <c r="V50" i="64" s="1"/>
  <c r="Y50" i="64" s="1"/>
  <c r="G52" i="64"/>
  <c r="P52" i="64" s="1"/>
  <c r="V52" i="64" s="1"/>
  <c r="Y52" i="64" s="1"/>
  <c r="G54" i="64"/>
  <c r="P54" i="64" s="1"/>
  <c r="V54" i="64" s="1"/>
  <c r="Y54" i="64" s="1"/>
  <c r="G59" i="64"/>
  <c r="P59" i="64" s="1"/>
  <c r="V59" i="64" s="1"/>
  <c r="Y59" i="64" s="1"/>
  <c r="G67" i="64"/>
  <c r="P67" i="64" s="1"/>
  <c r="V67" i="64" s="1"/>
  <c r="Y67" i="64" s="1"/>
  <c r="G30" i="64"/>
  <c r="P30" i="64" s="1"/>
  <c r="V30" i="64" s="1"/>
  <c r="Y30" i="64" s="1"/>
  <c r="G33" i="64"/>
  <c r="P33" i="64" s="1"/>
  <c r="V33" i="64" s="1"/>
  <c r="Y33" i="64" s="1"/>
  <c r="G41" i="64"/>
  <c r="P41" i="64" s="1"/>
  <c r="V41" i="64" s="1"/>
  <c r="Y41" i="64" s="1"/>
  <c r="N61" i="64"/>
  <c r="P61" i="64" s="1"/>
  <c r="V61" i="64" s="1"/>
  <c r="Y61" i="64" s="1"/>
  <c r="G32" i="64"/>
  <c r="P32" i="64" s="1"/>
  <c r="V32" i="64" s="1"/>
  <c r="Y32" i="64" s="1"/>
  <c r="G40" i="64"/>
  <c r="P40" i="64" s="1"/>
  <c r="V40" i="64" s="1"/>
  <c r="Y40" i="64" s="1"/>
  <c r="G62" i="64"/>
  <c r="P62" i="64" s="1"/>
  <c r="V62" i="64" s="1"/>
  <c r="Y62" i="64" s="1"/>
  <c r="G26" i="64"/>
  <c r="P26" i="64" s="1"/>
  <c r="V26" i="64" s="1"/>
  <c r="Y26" i="64" s="1"/>
  <c r="P73" i="64"/>
  <c r="V73" i="64" s="1"/>
  <c r="Y73" i="64" s="1"/>
  <c r="P81" i="64"/>
  <c r="V81" i="64" s="1"/>
  <c r="Y81" i="64" s="1"/>
  <c r="P89" i="64"/>
  <c r="V89" i="64" s="1"/>
  <c r="Y89" i="64" s="1"/>
  <c r="P97" i="64"/>
  <c r="V97" i="64" s="1"/>
  <c r="Y97" i="64" s="1"/>
  <c r="P105" i="64"/>
  <c r="V105" i="64" s="1"/>
  <c r="Y105" i="64" s="1"/>
  <c r="P60" i="64"/>
  <c r="V60" i="64" s="1"/>
  <c r="Y60" i="64" s="1"/>
  <c r="P68" i="64"/>
  <c r="V68" i="64" s="1"/>
  <c r="Y68" i="64" s="1"/>
  <c r="P71" i="64"/>
  <c r="V71" i="64" s="1"/>
  <c r="Y71" i="64" s="1"/>
  <c r="P79" i="64"/>
  <c r="V79" i="64" s="1"/>
  <c r="Y79" i="64" s="1"/>
  <c r="P87" i="64"/>
  <c r="V87" i="64" s="1"/>
  <c r="Y87" i="64" s="1"/>
  <c r="P95" i="64"/>
  <c r="V95" i="64" s="1"/>
  <c r="Y95" i="64" s="1"/>
  <c r="P103" i="64"/>
  <c r="V103" i="64" s="1"/>
  <c r="Y103" i="64" s="1"/>
  <c r="C43" i="63"/>
  <c r="C46" i="63"/>
  <c r="C42" i="63"/>
  <c r="C44" i="63" s="1"/>
  <c r="B48" i="63"/>
  <c r="D92" i="63"/>
  <c r="E102" i="63"/>
  <c r="C87" i="63"/>
  <c r="O3" i="43"/>
  <c r="S3" i="43"/>
  <c r="C47" i="63" l="1"/>
  <c r="E47" i="63" s="1"/>
  <c r="F47" i="63" s="1"/>
  <c r="D47" i="63"/>
  <c r="AE10" i="64"/>
  <c r="AD11" i="64"/>
  <c r="AE9" i="64"/>
  <c r="C48" i="63"/>
  <c r="F117" i="63"/>
  <c r="F114" i="63"/>
  <c r="C121" i="63" s="1"/>
  <c r="F125" i="63"/>
  <c r="E157" i="63"/>
  <c r="D153" i="63"/>
  <c r="D146" i="63"/>
  <c r="D149" i="63"/>
  <c r="H161" i="63" s="1"/>
  <c r="C19" i="46"/>
  <c r="G7" i="46"/>
  <c r="F7" i="46"/>
  <c r="E7" i="46"/>
  <c r="D7" i="46"/>
  <c r="C7" i="46"/>
  <c r="B7" i="46"/>
  <c r="AE11" i="64" l="1"/>
  <c r="AD12" i="64"/>
  <c r="D165" i="63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B11" i="37" s="1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59" i="27"/>
  <c r="E57" i="27"/>
  <c r="D58" i="27"/>
  <c r="F58" i="27"/>
  <c r="F57" i="27"/>
  <c r="E58" i="27"/>
  <c r="E59" i="27"/>
  <c r="X7" i="37"/>
  <c r="P11" i="37"/>
  <c r="P10" i="37"/>
  <c r="P16" i="37" s="1"/>
  <c r="P18" i="37" s="1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AG7" i="37"/>
  <c r="AG12" i="37"/>
  <c r="AG8" i="37"/>
  <c r="AG19" i="37"/>
  <c r="D11" i="37"/>
  <c r="D12" i="37"/>
  <c r="Q17" i="37"/>
  <c r="Q20" i="37"/>
  <c r="H11" i="37"/>
  <c r="H10" i="37"/>
  <c r="H16" i="37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AE12" i="64" l="1"/>
  <c r="AD13" i="64"/>
  <c r="B20" i="37"/>
  <c r="B21" i="37" s="1"/>
  <c r="B16" i="37"/>
  <c r="B18" i="37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X20" i="37"/>
  <c r="X17" i="37"/>
  <c r="X16" i="37"/>
  <c r="X18" i="37" s="1"/>
  <c r="AG21" i="37"/>
  <c r="L18" i="37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AB20" i="37"/>
  <c r="AB23" i="37" s="1"/>
  <c r="AC20" i="37"/>
  <c r="AC21" i="37" s="1"/>
  <c r="AK10" i="37"/>
  <c r="AK16" i="37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AF16" i="37"/>
  <c r="AF18" i="37" s="1"/>
  <c r="AB18" i="37"/>
  <c r="C42" i="36"/>
  <c r="AB11" i="37"/>
  <c r="O24" i="37"/>
  <c r="AB12" i="37"/>
  <c r="AH11" i="37"/>
  <c r="AK12" i="37"/>
  <c r="Y15" i="37"/>
  <c r="B40" i="27"/>
  <c r="D18" i="37"/>
  <c r="V7" i="37"/>
  <c r="V11" i="37" s="1"/>
  <c r="V8" i="37"/>
  <c r="F16" i="37"/>
  <c r="F18" i="37" s="1"/>
  <c r="H17" i="37"/>
  <c r="H18" i="37" s="1"/>
  <c r="H20" i="37"/>
  <c r="H21" i="37" s="1"/>
  <c r="E16" i="37"/>
  <c r="E18" i="37" s="1"/>
  <c r="K21" i="37"/>
  <c r="O21" i="37"/>
  <c r="O23" i="37"/>
  <c r="AI15" i="37"/>
  <c r="AI17" i="37" s="1"/>
  <c r="AE7" i="37"/>
  <c r="AE11" i="37" s="1"/>
  <c r="D23" i="37"/>
  <c r="B100" i="27"/>
  <c r="C45" i="36"/>
  <c r="E23" i="37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H23" i="37"/>
  <c r="C20" i="33"/>
  <c r="C20" i="34"/>
  <c r="C20" i="31"/>
  <c r="C20" i="30"/>
  <c r="C20" i="32"/>
  <c r="C16" i="28"/>
  <c r="AF21" i="37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V10" i="37"/>
  <c r="AI19" i="37"/>
  <c r="O17" i="37"/>
  <c r="I20" i="37"/>
  <c r="AE13" i="64" l="1"/>
  <c r="AD14" i="64"/>
  <c r="B23" i="37"/>
  <c r="B50" i="36"/>
  <c r="D50" i="27"/>
  <c r="C46" i="36"/>
  <c r="C48" i="36" s="1"/>
  <c r="Y17" i="37"/>
  <c r="Y16" i="37"/>
  <c r="Y18" i="37" s="1"/>
  <c r="Y20" i="37"/>
  <c r="AJ16" i="37"/>
  <c r="AJ18" i="37" s="1"/>
  <c r="AJ21" i="37"/>
  <c r="AA10" i="37"/>
  <c r="V12" i="37"/>
  <c r="AE10" i="37"/>
  <c r="AE16" i="37" s="1"/>
  <c r="AE18" i="37" s="1"/>
  <c r="B105" i="27"/>
  <c r="B103" i="27"/>
  <c r="Y23" i="37"/>
  <c r="F24" i="37" s="1"/>
  <c r="Y21" i="37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C100" i="27"/>
  <c r="AD21" i="37"/>
  <c r="AD23" i="37"/>
  <c r="K24" i="37" s="1"/>
  <c r="AE12" i="37"/>
  <c r="AC23" i="37"/>
  <c r="J24" i="37" s="1"/>
  <c r="X21" i="37"/>
  <c r="X23" i="37"/>
  <c r="E24" i="37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R36" i="35"/>
  <c r="T43" i="35"/>
  <c r="AF43" i="35"/>
  <c r="AD36" i="35"/>
  <c r="AI21" i="37"/>
  <c r="AI23" i="37"/>
  <c r="I21" i="37"/>
  <c r="I23" i="37"/>
  <c r="I24" i="37" s="1"/>
  <c r="U12" i="37"/>
  <c r="U10" i="37"/>
  <c r="U16" i="37" s="1"/>
  <c r="U11" i="37"/>
  <c r="J18" i="37"/>
  <c r="N18" i="37"/>
  <c r="Z17" i="37"/>
  <c r="Z20" i="37"/>
  <c r="Z16" i="37"/>
  <c r="Z18" i="37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E43" i="35"/>
  <c r="C36" i="35"/>
  <c r="K36" i="35"/>
  <c r="M43" i="35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20" i="37"/>
  <c r="U21" i="37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C50" i="27"/>
  <c r="O18" i="37"/>
  <c r="N21" i="37"/>
  <c r="N23" i="37"/>
  <c r="N24" i="37" s="1"/>
  <c r="AA11" i="37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Z43" i="35"/>
  <c r="X36" i="35"/>
  <c r="AE14" i="64" l="1"/>
  <c r="AD15" i="64"/>
  <c r="U23" i="37"/>
  <c r="B24" i="37" s="1"/>
  <c r="C47" i="36"/>
  <c r="C50" i="36" s="1"/>
  <c r="D50" i="36" s="1"/>
  <c r="E50" i="27"/>
  <c r="F50" i="27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5" i="64" l="1"/>
  <c r="AD16" i="64"/>
  <c r="W30" i="32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Q30" i="30"/>
  <c r="AJ30" i="30"/>
  <c r="B30" i="30"/>
  <c r="AC30" i="30"/>
  <c r="J30" i="30"/>
  <c r="W30" i="30"/>
  <c r="Z46" i="28"/>
  <c r="Z43" i="28"/>
  <c r="X34" i="28"/>
  <c r="X30" i="28"/>
  <c r="AE16" i="64" l="1"/>
  <c r="AD17" i="64"/>
  <c r="M50" i="28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AE17" i="64" l="1"/>
  <c r="AD18" i="64"/>
  <c r="E54" i="32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F57" i="32"/>
  <c r="F102" i="32"/>
  <c r="G123" i="32"/>
  <c r="T54" i="35"/>
  <c r="T54" i="31"/>
  <c r="M54" i="34"/>
  <c r="AF54" i="34"/>
  <c r="E96" i="34" s="1"/>
  <c r="T54" i="33"/>
  <c r="AE18" i="64" l="1"/>
  <c r="AD19" i="64"/>
  <c r="E96" i="31"/>
  <c r="E96" i="33"/>
  <c r="G132" i="33"/>
  <c r="G111" i="33"/>
  <c r="G111" i="35"/>
  <c r="G132" i="35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AE19" i="64" l="1"/>
  <c r="AD20" i="64"/>
  <c r="G115" i="33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J143" i="33"/>
  <c r="J7" i="29" s="1"/>
  <c r="AE20" i="64" l="1"/>
  <c r="AD21" i="64"/>
  <c r="L9" i="29"/>
  <c r="L11" i="29"/>
  <c r="H11" i="29"/>
  <c r="H9" i="29"/>
  <c r="K11" i="29"/>
  <c r="K9" i="29"/>
  <c r="G11" i="29"/>
  <c r="G9" i="29"/>
  <c r="J9" i="29"/>
  <c r="J11" i="29"/>
  <c r="AE21" i="64" l="1"/>
  <c r="AD22" i="64"/>
  <c r="AE22" i="64" l="1"/>
  <c r="AD23" i="64"/>
  <c r="AE23" i="64" l="1"/>
  <c r="AD24" i="64"/>
  <c r="AE24" i="64" l="1"/>
  <c r="AD25" i="64"/>
  <c r="AE25" i="64" l="1"/>
  <c r="AD26" i="64"/>
  <c r="AE26" i="64" l="1"/>
  <c r="AD27" i="64"/>
  <c r="AE27" i="64" l="1"/>
  <c r="AD28" i="64"/>
  <c r="AE28" i="64" l="1"/>
  <c r="AD29" i="64"/>
  <c r="AE29" i="64" l="1"/>
  <c r="AD30" i="64"/>
  <c r="AE30" i="64" l="1"/>
  <c r="AD31" i="64"/>
  <c r="AE31" i="64" l="1"/>
  <c r="AD32" i="64"/>
  <c r="AE32" i="64" l="1"/>
  <c r="AD33" i="64"/>
  <c r="AE33" i="64" l="1"/>
  <c r="AD34" i="64"/>
  <c r="AE34" i="64" l="1"/>
  <c r="AD35" i="64"/>
  <c r="AE35" i="64" l="1"/>
  <c r="AD36" i="64"/>
  <c r="AE36" i="64" l="1"/>
  <c r="AD37" i="64"/>
  <c r="AE37" i="64" l="1"/>
  <c r="AD38" i="64"/>
  <c r="AE38" i="64" l="1"/>
  <c r="AD39" i="64"/>
  <c r="AE39" i="64" l="1"/>
  <c r="AD40" i="64"/>
  <c r="AE40" i="64" l="1"/>
  <c r="AD41" i="64"/>
  <c r="AE41" i="64" l="1"/>
  <c r="AD42" i="64"/>
  <c r="AE42" i="64" l="1"/>
  <c r="AD43" i="64"/>
  <c r="AE43" i="64" l="1"/>
  <c r="AD44" i="64"/>
  <c r="AE44" i="64" l="1"/>
  <c r="AD45" i="64"/>
  <c r="AE45" i="64" l="1"/>
  <c r="AD46" i="64"/>
  <c r="AE46" i="64" l="1"/>
  <c r="AD47" i="64"/>
  <c r="AE47" i="64" l="1"/>
  <c r="AD48" i="64"/>
  <c r="AE48" i="64" l="1"/>
  <c r="AD49" i="64"/>
  <c r="AE49" i="64" l="1"/>
  <c r="AD50" i="64"/>
  <c r="AE50" i="64" l="1"/>
  <c r="AD51" i="64"/>
  <c r="AE51" i="64" l="1"/>
  <c r="AD52" i="64"/>
  <c r="AE52" i="64" l="1"/>
  <c r="AD53" i="64"/>
  <c r="AE53" i="64" l="1"/>
  <c r="AD54" i="64"/>
  <c r="AE54" i="64" l="1"/>
  <c r="AD55" i="64"/>
  <c r="AE55" i="64" l="1"/>
  <c r="AD56" i="64"/>
  <c r="AE56" i="64" l="1"/>
  <c r="AD57" i="64"/>
  <c r="AE57" i="64" l="1"/>
  <c r="AD58" i="64"/>
  <c r="AE58" i="64" l="1"/>
  <c r="AD59" i="64"/>
  <c r="AE59" i="64" l="1"/>
  <c r="AD60" i="64"/>
  <c r="AE60" i="64" l="1"/>
  <c r="AD61" i="64"/>
  <c r="AE61" i="64" l="1"/>
  <c r="AD62" i="64"/>
  <c r="AE62" i="64" l="1"/>
  <c r="AD63" i="64"/>
  <c r="AE63" i="64" l="1"/>
  <c r="AD64" i="64"/>
  <c r="AE64" i="64" l="1"/>
  <c r="AD65" i="64"/>
  <c r="AE65" i="64" l="1"/>
  <c r="AD66" i="64"/>
  <c r="AE66" i="64" l="1"/>
  <c r="AD67" i="64"/>
  <c r="AE67" i="64" l="1"/>
  <c r="AD68" i="64"/>
  <c r="AE68" i="64" l="1"/>
  <c r="AD69" i="64"/>
  <c r="AE69" i="64" l="1"/>
  <c r="AD70" i="64"/>
  <c r="AE70" i="64" l="1"/>
  <c r="AD71" i="64"/>
  <c r="AE71" i="64" l="1"/>
  <c r="AD72" i="64"/>
  <c r="AE72" i="64" l="1"/>
  <c r="AD73" i="64"/>
  <c r="AE73" i="64" l="1"/>
  <c r="AD74" i="64"/>
  <c r="AE74" i="64" l="1"/>
  <c r="AD75" i="64"/>
  <c r="AE75" i="64" l="1"/>
  <c r="AD76" i="64"/>
  <c r="AE76" i="64" l="1"/>
  <c r="AD77" i="64"/>
  <c r="AE77" i="64" l="1"/>
  <c r="AD78" i="64"/>
  <c r="AE78" i="64" l="1"/>
  <c r="AD79" i="64"/>
  <c r="AE79" i="64" l="1"/>
  <c r="AD80" i="64"/>
  <c r="AE80" i="64" l="1"/>
  <c r="AD81" i="64"/>
  <c r="AE81" i="64" l="1"/>
  <c r="AD82" i="64"/>
  <c r="AE82" i="64" l="1"/>
  <c r="AD83" i="64"/>
  <c r="AE83" i="64" l="1"/>
  <c r="AD84" i="64"/>
  <c r="AE84" i="64" l="1"/>
  <c r="AD85" i="64"/>
  <c r="AE85" i="64" l="1"/>
  <c r="AD86" i="64"/>
  <c r="AE86" i="64" l="1"/>
  <c r="AD87" i="64"/>
  <c r="AE87" i="64" l="1"/>
  <c r="AD88" i="64"/>
  <c r="AE88" i="64" l="1"/>
  <c r="AD89" i="64"/>
  <c r="AE89" i="64" l="1"/>
  <c r="AD90" i="64"/>
  <c r="AE90" i="64" l="1"/>
  <c r="AD91" i="64"/>
  <c r="AE91" i="64" l="1"/>
  <c r="AD92" i="64"/>
  <c r="AE92" i="64" l="1"/>
  <c r="AD93" i="64"/>
  <c r="AE93" i="64" l="1"/>
  <c r="AD94" i="64"/>
  <c r="AE94" i="64" l="1"/>
  <c r="AD95" i="64"/>
  <c r="AE95" i="64" l="1"/>
  <c r="AD96" i="64"/>
  <c r="AE96" i="64" l="1"/>
  <c r="AD97" i="64"/>
  <c r="AE97" i="64" l="1"/>
  <c r="AD98" i="64"/>
  <c r="AE98" i="64" l="1"/>
  <c r="AD99" i="64"/>
  <c r="AE99" i="64" l="1"/>
  <c r="AD100" i="64"/>
  <c r="AE100" i="64" l="1"/>
  <c r="AD101" i="64"/>
  <c r="AE101" i="64" l="1"/>
  <c r="AD102" i="64"/>
  <c r="AE102" i="64" l="1"/>
  <c r="AD103" i="64"/>
  <c r="AE103" i="64" l="1"/>
  <c r="AD104" i="64"/>
  <c r="AE104" i="64" l="1"/>
  <c r="AD105" i="64"/>
  <c r="AE105" i="64" l="1"/>
  <c r="AD106" i="64"/>
  <c r="AE106" i="64" l="1"/>
  <c r="AD107" i="64"/>
  <c r="AE107" i="64" l="1"/>
  <c r="AD108" i="64"/>
  <c r="AE108" i="64" l="1"/>
  <c r="AD110" i="6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tc={B90D7C48-0FB3-4A66-86AF-37D971E8654D}</author>
    <author>tc={E3EF3792-6A16-4975-B154-E314A6766145}</author>
  </authors>
  <commentList>
    <comment ref="O3" authorId="0" shapeId="0" xr:uid="{B90D7C48-0FB3-4A66-86AF-37D971E8654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RDL established for THC</t>
      </text>
    </comment>
    <comment ref="O4" authorId="1" shapeId="0" xr:uid="{E3EF3792-6A16-4975-B154-E314A676614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RDL established for THC</t>
      </text>
    </comment>
  </commentList>
</comments>
</file>

<file path=xl/sharedStrings.xml><?xml version="1.0" encoding="utf-8"?>
<sst xmlns="http://schemas.openxmlformats.org/spreadsheetml/2006/main" count="1337" uniqueCount="375">
  <si>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</si>
  <si>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</si>
  <si>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</si>
  <si>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</si>
  <si>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</si>
  <si>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</si>
  <si>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</si>
  <si>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</si>
  <si>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</si>
  <si>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</si>
  <si>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</si>
  <si>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</si>
  <si>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</si>
  <si>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</si>
  <si>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</si>
  <si>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</si>
  <si>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</si>
  <si>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</si>
  <si>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</si>
  <si>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</si>
  <si>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</si>
  <si>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</si>
  <si>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</si>
  <si>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</si>
  <si>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</si>
  <si>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</si>
  <si>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</si>
  <si>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</si>
  <si>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</si>
  <si>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</si>
  <si>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</si>
  <si>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</si>
  <si>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</si>
  <si>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</si>
  <si>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</si>
  <si>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</si>
  <si>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</si>
  <si>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</si>
  <si>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</si>
  <si>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</si>
  <si>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</si>
  <si>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</si>
  <si>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</si>
  <si>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</si>
  <si>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</si>
  <si>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</si>
  <si>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</si>
  <si>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</si>
  <si>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</si>
  <si>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</si>
  <si>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</si>
  <si>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</si>
  <si>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</si>
  <si>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</si>
  <si>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</si>
  <si>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</si>
  <si>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</si>
  <si>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</si>
  <si>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</si>
  <si>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</si>
  <si>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</si>
  <si>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</si>
  <si>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</si>
  <si>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</si>
  <si>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</si>
  <si>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</si>
  <si>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</si>
  <si>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</si>
  <si>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</si>
  <si>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</si>
  <si>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</si>
  <si>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</si>
  <si>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</si>
  <si>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</si>
  <si>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</si>
  <si>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</si>
  <si>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</si>
  <si>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</si>
  <si>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</si>
  <si>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</si>
  <si>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</si>
  <si>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</si>
  <si>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</si>
  <si>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</si>
  <si>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</si>
  <si>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</si>
  <si>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</si>
  <si>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</si>
  <si>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</si>
  <si>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</si>
  <si>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</si>
  <si>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</si>
  <si>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</si>
  <si>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</si>
  <si>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</si>
  <si>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</si>
  <si>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</si>
  <si>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</si>
  <si>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</si>
  <si>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</si>
  <si>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</si>
  <si>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</si>
  <si>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</si>
  <si>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</si>
  <si>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</si>
  <si>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</si>
  <si>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</si>
  <si>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</si>
  <si>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</si>
  <si>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</si>
  <si>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</si>
  <si>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</si>
  <si>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</si>
  <si>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</si>
  <si>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</si>
  <si>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</si>
  <si>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</si>
  <si>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</si>
  <si>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</si>
  <si>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</si>
  <si>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</si>
  <si>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</si>
  <si>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</si>
  <si>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</si>
  <si>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</si>
  <si>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</si>
  <si>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</si>
  <si>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</si>
  <si>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</si>
  <si>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</si>
  <si>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</si>
  <si>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</si>
  <si>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</si>
  <si>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</si>
  <si>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</si>
  <si>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</si>
  <si>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</si>
  <si>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</si>
  <si>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</si>
  <si>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</si>
  <si>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</si>
  <si>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</si>
  <si>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</si>
  <si>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</si>
  <si>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</si>
  <si>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</si>
  <si>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</si>
  <si>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</si>
  <si>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</si>
  <si>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</si>
  <si>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</si>
  <si>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</si>
  <si>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</si>
  <si>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</si>
  <si>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</si>
  <si>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</si>
  <si>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</si>
  <si>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</si>
  <si>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</si>
  <si>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</si>
  <si>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</si>
  <si>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</si>
  <si>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</si>
  <si>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</si>
  <si>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</si>
  <si>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</si>
  <si>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</si>
  <si>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</si>
  <si>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</si>
  <si>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</si>
  <si>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</si>
  <si>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</si>
  <si>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</si>
  <si>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</si>
  <si>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</si>
  <si>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</si>
  <si>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</si>
  <si>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</si>
  <si>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</si>
  <si>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</si>
  <si>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</si>
  <si>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</si>
  <si>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</si>
  <si>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</si>
  <si>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</si>
  <si>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</si>
  <si>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</si>
  <si>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</si>
  <si>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</si>
  <si>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</si>
  <si>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</si>
  <si>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</si>
  <si>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</si>
  <si>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</si>
  <si>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</si>
  <si>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</si>
  <si>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</si>
  <si>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</si>
  <si>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</si>
  <si>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</si>
  <si>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</si>
  <si>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</si>
  <si>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</si>
  <si>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</si>
  <si>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</si>
  <si>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</si>
  <si>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</si>
  <si>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</si>
  <si>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</si>
  <si>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</si>
  <si>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</si>
  <si>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</si>
  <si>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</si>
  <si>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</si>
  <si>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</si>
  <si>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</si>
  <si>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</si>
  <si>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</si>
  <si>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</si>
  <si>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</si>
  <si>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</si>
  <si>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</si>
  <si>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</si>
  <si>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</si>
  <si>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</si>
  <si>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</si>
  <si>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</si>
  <si>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</si>
  <si>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</si>
  <si>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</si>
  <si>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</si>
  <si>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</si>
  <si>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</si>
  <si>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</si>
  <si>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</si>
  <si>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</si>
  <si>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</si>
  <si>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</si>
  <si>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</si>
  <si>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</si>
  <si>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</si>
  <si>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</si>
  <si>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</si>
  <si>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</si>
  <si>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</si>
  <si>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</si>
  <si>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</si>
  <si>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</si>
  <si>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</si>
  <si>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</si>
  <si>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</si>
  <si>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</si>
  <si>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</si>
  <si>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</si>
  <si>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</si>
  <si>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</si>
  <si>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</si>
  <si>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</si>
  <si>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</si>
  <si>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</si>
  <si>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</si>
  <si>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</si>
  <si>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</si>
  <si>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</si>
  <si>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</si>
  <si>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</si>
  <si>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</si>
  <si>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</si>
  <si>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</si>
  <si>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</si>
  <si>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</si>
  <si>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</si>
  <si>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</si>
  <si>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</si>
  <si>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</si>
  <si>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</si>
  <si>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</si>
  <si>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</si>
  <si>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</si>
  <si>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</si>
  <si>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</si>
  <si>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</si>
  <si>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</si>
  <si>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</si>
  <si>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</si>
  <si>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</si>
  <si>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</si>
  <si>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</si>
  <si>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</si>
  <si>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</si>
  <si>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</si>
  <si>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</si>
  <si>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</si>
  <si>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</si>
  <si>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</si>
  <si>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</si>
  <si>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</si>
  <si>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Lognormal</t>
  </si>
  <si>
    <t>BF Nonstack Controlled</t>
  </si>
  <si>
    <t>Average Emission Factor 
lb/ton [All Data]</t>
  </si>
  <si>
    <t>lb/ton iron  /  ug/dscm</t>
  </si>
  <si>
    <t>lb/ton iron</t>
  </si>
  <si>
    <t>Blast Furnace</t>
  </si>
  <si>
    <t>ppmvd</t>
  </si>
  <si>
    <t>ADL</t>
  </si>
  <si>
    <t>Only source</t>
  </si>
  <si>
    <t>CC-BurnsHarbor-IN</t>
  </si>
  <si>
    <t>BF C Baghouse Stack</t>
  </si>
  <si>
    <t>2022 ICR</t>
  </si>
  <si>
    <t>tons iron per hour</t>
  </si>
  <si>
    <t>CC-BurnsHarbor-IN_BF C Baghouse Stack</t>
  </si>
  <si>
    <t>THC</t>
  </si>
  <si>
    <t>25A</t>
  </si>
  <si>
    <t>Using 2022 data and industry data submitted after the 114 collection</t>
  </si>
  <si>
    <t>Existing</t>
  </si>
  <si>
    <t>New</t>
  </si>
  <si>
    <t>USS-Braddock-PA</t>
  </si>
  <si>
    <t>Baghouse Exhaust</t>
  </si>
  <si>
    <t>Industry</t>
  </si>
  <si>
    <t>USS-Braddock-PA_Baghouse Exhaust</t>
  </si>
  <si>
    <t>Normal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</si>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</sst>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  <numFmt numFmtId="168" formatCode="0.0E+00"/>
    <numFmt numFmtId="169" formatCode="0.0"/>
    <numFmt numFmtId="170" formatCode="0.000E+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73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4" fillId="0" borderId="0" xfId="7" applyAlignment="1">
      <alignment vertical="center"/>
    </xf>
    <xf numFmtId="0" fontId="14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5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17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16" fillId="0" borderId="0" xfId="0" quotePrefix="1" applyFont="1" applyBorder="1" applyAlignment="1">
      <alignment vertical="center"/>
    </xf>
    <xf numFmtId="0" fontId="0" fillId="0" borderId="0" xfId="0" quotePrefix="1"/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2" fontId="3" fillId="0" borderId="3" xfId="3" applyNumberForma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9" fillId="21" borderId="3" xfId="3" applyFont="1" applyFill="1" applyBorder="1" applyAlignment="1">
      <alignment horizontal="center"/>
    </xf>
    <xf numFmtId="0" fontId="19" fillId="21" borderId="3" xfId="3" applyFont="1" applyFill="1" applyBorder="1" applyAlignment="1">
      <alignment horizontal="center" wrapText="1"/>
    </xf>
    <xf numFmtId="0" fontId="4" fillId="21" borderId="3" xfId="3" applyFont="1" applyFill="1" applyBorder="1" applyAlignment="1">
      <alignment horizontal="center" wrapText="1"/>
    </xf>
    <xf numFmtId="0" fontId="5" fillId="0" borderId="3" xfId="3" applyFont="1" applyBorder="1"/>
    <xf numFmtId="168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8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8" xfId="0" applyNumberFormat="1" applyFont="1" applyBorder="1" applyAlignment="1">
      <alignment horizontal="center" vertical="top" wrapText="1"/>
    </xf>
    <xf numFmtId="11" fontId="6" fillId="0" borderId="19" xfId="0" applyNumberFormat="1" applyFont="1" applyBorder="1" applyAlignment="1">
      <alignment horizontal="center" vertical="top" wrapText="1"/>
    </xf>
    <xf numFmtId="0" fontId="18" fillId="0" borderId="0" xfId="0" applyFont="1"/>
    <xf numFmtId="0" fontId="20" fillId="16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wrapText="1"/>
    </xf>
    <xf numFmtId="11" fontId="6" fillId="20" borderId="3" xfId="32" applyNumberFormat="1" applyFill="1" applyBorder="1" applyAlignment="1">
      <alignment horizontal="center" wrapText="1"/>
    </xf>
    <xf numFmtId="0" fontId="0" fillId="0" borderId="0" xfId="0" applyNumberFormat="1"/>
    <xf numFmtId="0" fontId="4" fillId="25" borderId="3" xfId="0" applyFont="1" applyFill="1" applyBorder="1" applyAlignment="1">
      <alignment horizontal="center" vertical="center" wrapText="1"/>
    </xf>
    <xf numFmtId="1" fontId="4" fillId="25" borderId="3" xfId="0" applyNumberFormat="1" applyFont="1" applyFill="1" applyBorder="1" applyAlignment="1">
      <alignment horizontal="center" vertical="center" wrapText="1"/>
    </xf>
    <xf numFmtId="168" fontId="4" fillId="25" borderId="3" xfId="0" applyNumberFormat="1" applyFont="1" applyFill="1" applyBorder="1" applyAlignment="1">
      <alignment horizontal="center" vertical="center" wrapText="1"/>
    </xf>
    <xf numFmtId="0" fontId="4" fillId="13" borderId="3" xfId="3" applyFont="1" applyFill="1" applyBorder="1" applyAlignment="1">
      <alignment horizontal="center" wrapText="1"/>
    </xf>
    <xf numFmtId="11" fontId="5" fillId="0" borderId="3" xfId="0" applyNumberFormat="1" applyFont="1" applyFill="1" applyBorder="1" applyAlignment="1">
      <alignment horizontal="center"/>
    </xf>
    <xf numFmtId="168" fontId="5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20" fillId="16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wrapText="1"/>
    </xf>
    <xf numFmtId="0" fontId="5" fillId="21" borderId="1" xfId="0" applyFont="1" applyFill="1" applyBorder="1" applyAlignment="1">
      <alignment horizontal="center" wrapText="1"/>
    </xf>
    <xf numFmtId="0" fontId="5" fillId="22" borderId="1" xfId="0" applyFont="1" applyFill="1" applyBorder="1" applyAlignment="1">
      <alignment horizontal="center" wrapText="1"/>
    </xf>
    <xf numFmtId="2" fontId="5" fillId="23" borderId="1" xfId="0" applyNumberFormat="1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wrapText="1"/>
    </xf>
    <xf numFmtId="3" fontId="6" fillId="24" borderId="1" xfId="32" applyNumberFormat="1" applyFill="1" applyBorder="1" applyAlignment="1">
      <alignment horizontal="center" wrapText="1"/>
    </xf>
    <xf numFmtId="4" fontId="6" fillId="24" borderId="1" xfId="32" applyNumberFormat="1" applyFill="1" applyBorder="1" applyAlignment="1">
      <alignment horizontal="center" wrapText="1"/>
    </xf>
    <xf numFmtId="4" fontId="5" fillId="24" borderId="1" xfId="0" applyNumberFormat="1" applyFont="1" applyFill="1" applyBorder="1" applyAlignment="1">
      <alignment wrapText="1"/>
    </xf>
    <xf numFmtId="11" fontId="6" fillId="20" borderId="1" xfId="32" applyNumberFormat="1" applyFill="1" applyBorder="1" applyAlignment="1">
      <alignment horizontal="center" wrapText="1"/>
    </xf>
    <xf numFmtId="2" fontId="6" fillId="20" borderId="1" xfId="32" applyNumberFormat="1" applyFill="1" applyBorder="1" applyAlignment="1">
      <alignment horizontal="center" wrapText="1"/>
    </xf>
    <xf numFmtId="11" fontId="6" fillId="14" borderId="1" xfId="32" applyNumberFormat="1" applyFill="1" applyBorder="1" applyAlignment="1">
      <alignment horizontal="center" wrapText="1"/>
    </xf>
    <xf numFmtId="0" fontId="6" fillId="20" borderId="1" xfId="32" applyNumberFormat="1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20" borderId="3" xfId="32" applyNumberFormat="1" applyFont="1" applyFill="1" applyBorder="1" applyAlignment="1">
      <alignment horizontal="center" wrapText="1"/>
    </xf>
    <xf numFmtId="0" fontId="5" fillId="26" borderId="3" xfId="0" applyFont="1" applyFill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70" fontId="5" fillId="0" borderId="3" xfId="0" applyNumberFormat="1" applyFont="1" applyBorder="1"/>
    <xf numFmtId="170" fontId="5" fillId="0" borderId="3" xfId="0" applyNumberFormat="1" applyFont="1" applyBorder="1" applyAlignment="1">
      <alignment horizontal="center"/>
    </xf>
    <xf numFmtId="11" fontId="0" fillId="0" borderId="3" xfId="0" applyNumberFormat="1" applyBorder="1"/>
    <xf numFmtId="0" fontId="6" fillId="0" borderId="3" xfId="0" applyFont="1" applyBorder="1"/>
    <xf numFmtId="0" fontId="5" fillId="0" borderId="3" xfId="0" applyFont="1" applyFill="1" applyBorder="1" applyAlignment="1">
      <alignment horizontal="center" wrapText="1"/>
    </xf>
    <xf numFmtId="168" fontId="21" fillId="0" borderId="2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9" fillId="21" borderId="3" xfId="3" applyFont="1" applyFill="1" applyBorder="1" applyAlignment="1">
      <alignment horizontal="center"/>
    </xf>
    <xf numFmtId="0" fontId="19" fillId="21" borderId="7" xfId="3" applyFont="1" applyFill="1" applyBorder="1" applyAlignment="1">
      <alignment horizontal="center"/>
    </xf>
    <xf numFmtId="0" fontId="19" fillId="21" borderId="8" xfId="3" applyFont="1" applyFill="1" applyBorder="1" applyAlignment="1">
      <alignment horizontal="center"/>
    </xf>
    <xf numFmtId="0" fontId="19" fillId="21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3D196BC-DC2E-41B2-819A-8D183EE55762}"/>
            </a:ext>
          </a:extLst>
        </xdr:cNvPr>
        <xdr:cNvSpPr/>
      </xdr:nvSpPr>
      <xdr:spPr bwMode="auto">
        <a:xfrm>
          <a:off x="1074420" y="13060680"/>
          <a:ext cx="144018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3658DA37-152C-45B9-8D5F-47B207CDEBD0}"/>
            </a:ext>
          </a:extLst>
        </xdr:cNvPr>
        <xdr:cNvSpPr/>
      </xdr:nvSpPr>
      <xdr:spPr bwMode="auto">
        <a:xfrm>
          <a:off x="472440" y="12283440"/>
          <a:ext cx="124206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3FA7F3B9-54F1-42C1-9C16-3F17CCEDEEBE}"/>
            </a:ext>
          </a:extLst>
        </xdr:cNvPr>
        <xdr:cNvSpPr/>
      </xdr:nvSpPr>
      <xdr:spPr bwMode="auto">
        <a:xfrm>
          <a:off x="632460" y="14607540"/>
          <a:ext cx="26670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CC53EFEC-6F33-411D-9B48-612DD9A8E3A1}"/>
            </a:ext>
          </a:extLst>
        </xdr:cNvPr>
        <xdr:cNvSpPr/>
      </xdr:nvSpPr>
      <xdr:spPr bwMode="auto">
        <a:xfrm>
          <a:off x="388620" y="15361920"/>
          <a:ext cx="4572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B06F5F22-F9D9-4C40-A03D-BC98938107C0}"/>
            </a:ext>
          </a:extLst>
        </xdr:cNvPr>
        <xdr:cNvSpPr/>
      </xdr:nvSpPr>
      <xdr:spPr bwMode="auto">
        <a:xfrm>
          <a:off x="76200" y="9784080"/>
          <a:ext cx="91440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9B3FC31-A44C-4439-B1C7-E7441D9C441E}"/>
            </a:ext>
          </a:extLst>
        </xdr:cNvPr>
        <xdr:cNvSpPr/>
      </xdr:nvSpPr>
      <xdr:spPr bwMode="auto">
        <a:xfrm>
          <a:off x="609600" y="17312640"/>
          <a:ext cx="14478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43B9F3B-1CD3-491F-A026-4533FFA9774F}"/>
            </a:ext>
          </a:extLst>
        </xdr:cNvPr>
        <xdr:cNvSpPr/>
      </xdr:nvSpPr>
      <xdr:spPr bwMode="auto">
        <a:xfrm>
          <a:off x="1173480" y="16207740"/>
          <a:ext cx="8991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DA91E645-5244-4CF3-8910-25ACD03AEC61}"/>
            </a:ext>
          </a:extLst>
        </xdr:cNvPr>
        <xdr:cNvSpPr/>
      </xdr:nvSpPr>
      <xdr:spPr bwMode="auto">
        <a:xfrm>
          <a:off x="434340" y="11026140"/>
          <a:ext cx="838200" cy="586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EC97C42A-1CD2-4E74-87E2-89C8CD0A957D}"/>
            </a:ext>
          </a:extLst>
        </xdr:cNvPr>
        <xdr:cNvSpPr/>
      </xdr:nvSpPr>
      <xdr:spPr bwMode="auto">
        <a:xfrm>
          <a:off x="960120" y="9006840"/>
          <a:ext cx="27432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1054C8C5-0EB2-4C34-8CE7-A1DB3EC9CBFF}"/>
            </a:ext>
          </a:extLst>
        </xdr:cNvPr>
        <xdr:cNvSpPr/>
      </xdr:nvSpPr>
      <xdr:spPr bwMode="auto">
        <a:xfrm>
          <a:off x="1303020" y="8679180"/>
          <a:ext cx="47244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D7DE0060-D870-49A3-80FB-E691E5EC6A44}"/>
            </a:ext>
          </a:extLst>
        </xdr:cNvPr>
        <xdr:cNvSpPr/>
      </xdr:nvSpPr>
      <xdr:spPr bwMode="auto">
        <a:xfrm>
          <a:off x="3444240" y="17807940"/>
          <a:ext cx="332994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08A516B-B4C2-4E9F-B1BE-1FA4ACA4CCD1}"/>
            </a:ext>
          </a:extLst>
        </xdr:cNvPr>
        <xdr:cNvSpPr/>
      </xdr:nvSpPr>
      <xdr:spPr bwMode="auto">
        <a:xfrm>
          <a:off x="1866900" y="15826740"/>
          <a:ext cx="21031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3864E6F1-ADC8-4F8C-B332-7696AEC19141}"/>
            </a:ext>
          </a:extLst>
        </xdr:cNvPr>
        <xdr:cNvSpPr/>
      </xdr:nvSpPr>
      <xdr:spPr bwMode="auto">
        <a:xfrm>
          <a:off x="1973580" y="17167860"/>
          <a:ext cx="3596640" cy="1158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86E5673D-D17D-43B5-BD09-D39D908DCD14}"/>
            </a:ext>
          </a:extLst>
        </xdr:cNvPr>
        <xdr:cNvSpPr/>
      </xdr:nvSpPr>
      <xdr:spPr bwMode="auto">
        <a:xfrm>
          <a:off x="3489960" y="20017740"/>
          <a:ext cx="11049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92E4BB42-B215-4FA3-BF85-EB4BDCAC37A7}"/>
            </a:ext>
          </a:extLst>
        </xdr:cNvPr>
        <xdr:cNvSpPr/>
      </xdr:nvSpPr>
      <xdr:spPr bwMode="auto">
        <a:xfrm>
          <a:off x="5029200" y="20558760"/>
          <a:ext cx="103632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30479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72C988A6-52B6-4930-9599-E7199CF8632F}"/>
            </a:ext>
          </a:extLst>
        </xdr:cNvPr>
        <xdr:cNvSpPr/>
      </xdr:nvSpPr>
      <xdr:spPr bwMode="auto">
        <a:xfrm>
          <a:off x="0" y="2129028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E0FB007F-3796-4D38-8764-F50A3D695AF6}"/>
            </a:ext>
          </a:extLst>
        </xdr:cNvPr>
        <xdr:cNvSpPr/>
      </xdr:nvSpPr>
      <xdr:spPr bwMode="auto">
        <a:xfrm>
          <a:off x="1805940" y="21678900"/>
          <a:ext cx="25069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22859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DCDF609F-56CB-4D09-BAB7-AB79E0483797}"/>
            </a:ext>
          </a:extLst>
        </xdr:cNvPr>
        <xdr:cNvSpPr/>
      </xdr:nvSpPr>
      <xdr:spPr bwMode="auto">
        <a:xfrm>
          <a:off x="3497580" y="22898100"/>
          <a:ext cx="1905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38099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2A38A98B-ADA1-45C8-B59B-556B80BD6F49}"/>
            </a:ext>
          </a:extLst>
        </xdr:cNvPr>
        <xdr:cNvSpPr/>
      </xdr:nvSpPr>
      <xdr:spPr bwMode="auto">
        <a:xfrm>
          <a:off x="4000500" y="22882860"/>
          <a:ext cx="274320" cy="2743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4BBF0E79-FE5C-4F46-B81C-64CF70539647}"/>
            </a:ext>
          </a:extLst>
        </xdr:cNvPr>
        <xdr:cNvSpPr/>
      </xdr:nvSpPr>
      <xdr:spPr bwMode="auto">
        <a:xfrm>
          <a:off x="5029200" y="24345900"/>
          <a:ext cx="10096500" cy="1257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3F4FE0E2-0685-4C58-B692-315A81501B7C}"/>
            </a:ext>
          </a:extLst>
        </xdr:cNvPr>
        <xdr:cNvSpPr/>
      </xdr:nvSpPr>
      <xdr:spPr bwMode="auto">
        <a:xfrm>
          <a:off x="1584960" y="25687020"/>
          <a:ext cx="56388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52FF63BB-4853-4C9C-9582-2BA574234BC3}"/>
            </a:ext>
          </a:extLst>
        </xdr:cNvPr>
        <xdr:cNvSpPr/>
      </xdr:nvSpPr>
      <xdr:spPr bwMode="auto">
        <a:xfrm>
          <a:off x="1775460" y="26273760"/>
          <a:ext cx="678180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121921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7EFD93F1-B78D-4CBD-8DE3-258D3F6B9D87}"/>
            </a:ext>
          </a:extLst>
        </xdr:cNvPr>
        <xdr:cNvSpPr/>
      </xdr:nvSpPr>
      <xdr:spPr bwMode="auto">
        <a:xfrm>
          <a:off x="1699260" y="27035760"/>
          <a:ext cx="708660" cy="41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137159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CBE1A225-DE82-4661-842C-F9EE4A4C4A7C}"/>
            </a:ext>
          </a:extLst>
        </xdr:cNvPr>
        <xdr:cNvSpPr/>
      </xdr:nvSpPr>
      <xdr:spPr bwMode="auto">
        <a:xfrm>
          <a:off x="1775460" y="27744420"/>
          <a:ext cx="792480" cy="44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44801DD-CF5D-41B6-9343-658AB6C7AA5F}"/>
            </a:ext>
          </a:extLst>
        </xdr:cNvPr>
        <xdr:cNvSpPr/>
      </xdr:nvSpPr>
      <xdr:spPr bwMode="auto">
        <a:xfrm>
          <a:off x="1668780" y="28445460"/>
          <a:ext cx="261366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8B8DCB1D-1552-4A83-85FD-7FC98981B640}"/>
            </a:ext>
          </a:extLst>
        </xdr:cNvPr>
        <xdr:cNvSpPr/>
      </xdr:nvSpPr>
      <xdr:spPr bwMode="auto">
        <a:xfrm>
          <a:off x="3291840" y="19293840"/>
          <a:ext cx="4617720" cy="624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4308553C-C8F1-49E7-9C2C-E6C24B246B51}"/>
            </a:ext>
          </a:extLst>
        </xdr:cNvPr>
        <xdr:cNvSpPr/>
      </xdr:nvSpPr>
      <xdr:spPr bwMode="auto">
        <a:xfrm>
          <a:off x="3848100" y="327660"/>
          <a:ext cx="3482340" cy="693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3F95B2AB-41D4-44CC-A438-FA24EAB04FA2}"/>
            </a:ext>
          </a:extLst>
        </xdr:cNvPr>
        <xdr:cNvSpPr/>
      </xdr:nvSpPr>
      <xdr:spPr bwMode="auto">
        <a:xfrm>
          <a:off x="2019300" y="66294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F5BE3387-9402-4EAC-BC51-CD72BC7B14A5}"/>
            </a:ext>
          </a:extLst>
        </xdr:cNvPr>
        <xdr:cNvSpPr/>
      </xdr:nvSpPr>
      <xdr:spPr bwMode="auto">
        <a:xfrm>
          <a:off x="2979420" y="510540"/>
          <a:ext cx="51054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72748FD7-1E48-43FF-90FB-2639BC2645B4}"/>
            </a:ext>
          </a:extLst>
        </xdr:cNvPr>
        <xdr:cNvSpPr/>
      </xdr:nvSpPr>
      <xdr:spPr bwMode="auto">
        <a:xfrm>
          <a:off x="9578340" y="419100"/>
          <a:ext cx="3756660" cy="541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91FBE971-319A-4087-AA67-FEE3D73AA0E2}"/>
            </a:ext>
          </a:extLst>
        </xdr:cNvPr>
        <xdr:cNvSpPr/>
      </xdr:nvSpPr>
      <xdr:spPr bwMode="auto">
        <a:xfrm>
          <a:off x="8214360" y="792480"/>
          <a:ext cx="31242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EB57AD76-2855-403A-B1FB-7C97BBBECDB7}"/>
            </a:ext>
          </a:extLst>
        </xdr:cNvPr>
        <xdr:cNvSpPr/>
      </xdr:nvSpPr>
      <xdr:spPr bwMode="auto">
        <a:xfrm>
          <a:off x="15788640" y="640080"/>
          <a:ext cx="233934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1019175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7620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899160</xdr:colOff>
      <xdr:row>145</xdr:row>
      <xdr:rowOff>22860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845820</xdr:colOff>
      <xdr:row>149</xdr:row>
      <xdr:rowOff>121920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525780</xdr:colOff>
      <xdr:row>155</xdr:row>
      <xdr:rowOff>7620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365760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807720</xdr:colOff>
      <xdr:row>108</xdr:row>
      <xdr:rowOff>137160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ey, Haley" id="{25EAA372-BAF5-4124-89DD-0A9E82979069}" userId="S::hkey@rti.org::d818722c-210b-431f-ba67-ba9f40b9519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3" dT="2023-02-16T01:35:49.68" personId="{25EAA372-BAF5-4124-89DD-0A9E82979069}" id="{B90D7C48-0FB3-4A66-86AF-37D971E8654D}">
    <text>No RDL established for THC</text>
  </threadedComment>
  <threadedComment ref="O4" dT="2023-02-16T01:35:49.68" personId="{25EAA372-BAF5-4124-89DD-0A9E82979069}" id="{E3EF3792-6A16-4975-B154-E314A6766145}">
    <text>No RDL established for THC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spcforexcel.com/are-skewness-and-kurtosis-useful-statistics" TargetMode="External"/><Relationship Id="rId1" Type="http://schemas.openxmlformats.org/officeDocument/2006/relationships/hyperlink" Target="http://www.spiderfinancial.com/support/documentation/numxl/reference-manual/statistical-tests/test_xkurt" TargetMode="External"/><Relationship Id="rId4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4"/>
  <sheetViews>
    <sheetView topLeftCell="D1" zoomScale="85" zoomScaleNormal="85" workbookViewId="0">
      <pane ySplit="1" topLeftCell="A2" activePane="bottomLeft" state="frozen"/>
      <selection pane="bottomLeft" activeCell="S6" sqref="S6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0.33203125" style="151" customWidth="1"/>
    <col min="22" max="22" width="8.88671875" customWidth="1"/>
    <col min="23" max="23" width="13.33203125" style="67" customWidth="1"/>
    <col min="24" max="24" width="10.109375" style="67" customWidth="1"/>
    <col min="25" max="25" width="13.6640625" customWidth="1"/>
    <col min="26" max="26" width="12.6640625" customWidth="1"/>
    <col min="27" max="27" width="8.44140625" style="209" customWidth="1"/>
    <col min="29" max="29" width="22.109375" bestFit="1" customWidth="1"/>
  </cols>
  <sheetData>
    <row r="1" spans="1:31" ht="79.8" x14ac:dyDescent="0.3">
      <c r="A1" s="224" t="s">
        <v>250</v>
      </c>
      <c r="B1" s="225" t="s">
        <v>251</v>
      </c>
      <c r="C1" s="225" t="s">
        <v>252</v>
      </c>
      <c r="D1" s="225" t="s">
        <v>253</v>
      </c>
      <c r="E1" s="226" t="s">
        <v>254</v>
      </c>
      <c r="F1" s="226" t="s">
        <v>255</v>
      </c>
      <c r="G1" s="227" t="s">
        <v>256</v>
      </c>
      <c r="H1" s="227" t="s">
        <v>257</v>
      </c>
      <c r="I1" s="228" t="s">
        <v>258</v>
      </c>
      <c r="J1" s="229" t="s">
        <v>259</v>
      </c>
      <c r="K1" s="230" t="s">
        <v>260</v>
      </c>
      <c r="L1" s="230" t="s">
        <v>261</v>
      </c>
      <c r="M1" s="231" t="s">
        <v>262</v>
      </c>
      <c r="N1" s="231" t="s">
        <v>263</v>
      </c>
      <c r="O1" s="231" t="s">
        <v>264</v>
      </c>
      <c r="P1" s="231" t="s">
        <v>265</v>
      </c>
      <c r="Q1" s="231" t="s">
        <v>266</v>
      </c>
      <c r="R1" s="232" t="s">
        <v>267</v>
      </c>
      <c r="S1" s="231" t="s">
        <v>268</v>
      </c>
      <c r="T1" s="232" t="s">
        <v>269</v>
      </c>
      <c r="U1" s="233" t="s">
        <v>270</v>
      </c>
      <c r="V1" s="234" t="s">
        <v>271</v>
      </c>
      <c r="W1" s="235" t="s">
        <v>272</v>
      </c>
      <c r="X1" s="233" t="s">
        <v>273</v>
      </c>
      <c r="Y1" s="233" t="s">
        <v>274</v>
      </c>
      <c r="Z1" s="233" t="s">
        <v>276</v>
      </c>
      <c r="AA1" s="236" t="s">
        <v>216</v>
      </c>
      <c r="AB1" s="234" t="s">
        <v>275</v>
      </c>
      <c r="AC1" t="s">
        <v>300</v>
      </c>
    </row>
    <row r="2" spans="1:31" x14ac:dyDescent="0.3">
      <c r="A2" s="198" t="s">
        <v>306</v>
      </c>
      <c r="B2" s="198" t="s">
        <v>307</v>
      </c>
      <c r="C2" s="198" t="s">
        <v>298</v>
      </c>
      <c r="D2" s="198" t="s">
        <v>311</v>
      </c>
      <c r="E2" s="195" t="s">
        <v>312</v>
      </c>
      <c r="F2" s="195" t="s">
        <v>308</v>
      </c>
      <c r="G2" s="195">
        <v>1</v>
      </c>
      <c r="H2" s="221">
        <v>44887</v>
      </c>
      <c r="I2" s="241">
        <v>323</v>
      </c>
      <c r="J2" s="198" t="s">
        <v>309</v>
      </c>
      <c r="K2" s="222"/>
      <c r="L2" s="222">
        <v>364475</v>
      </c>
      <c r="M2" s="223"/>
      <c r="N2" s="223"/>
      <c r="O2" s="223">
        <v>0</v>
      </c>
      <c r="P2" s="223"/>
      <c r="Q2" s="223">
        <v>20.985399999999998</v>
      </c>
      <c r="R2" s="223">
        <v>7.0300000000000001E-2</v>
      </c>
      <c r="S2" s="223"/>
      <c r="T2" s="223"/>
      <c r="U2" s="242">
        <v>2.5</v>
      </c>
      <c r="V2" s="198" t="s">
        <v>303</v>
      </c>
      <c r="W2" s="242"/>
      <c r="X2" s="243">
        <v>6.14</v>
      </c>
      <c r="Y2" s="199">
        <v>1.9009287925696592E-2</v>
      </c>
      <c r="Z2" s="199"/>
      <c r="AA2" s="195">
        <v>3</v>
      </c>
      <c r="AB2" s="195" t="s">
        <v>304</v>
      </c>
      <c r="AC2" s="244" t="e">
        <f>Y2/W2</f>
        <v>#DIV/0!</v>
      </c>
    </row>
    <row r="3" spans="1:31" x14ac:dyDescent="0.3">
      <c r="A3" s="198" t="s">
        <v>306</v>
      </c>
      <c r="B3" s="198" t="s">
        <v>307</v>
      </c>
      <c r="C3" s="198" t="s">
        <v>298</v>
      </c>
      <c r="D3" s="198" t="s">
        <v>311</v>
      </c>
      <c r="E3" s="195" t="s">
        <v>312</v>
      </c>
      <c r="F3" s="195" t="s">
        <v>308</v>
      </c>
      <c r="G3" s="195">
        <v>2</v>
      </c>
      <c r="H3" s="221">
        <v>44887</v>
      </c>
      <c r="I3" s="241">
        <v>323</v>
      </c>
      <c r="J3" s="198" t="s">
        <v>309</v>
      </c>
      <c r="K3" s="222"/>
      <c r="L3" s="222">
        <v>359535</v>
      </c>
      <c r="M3" s="223"/>
      <c r="N3" s="223"/>
      <c r="O3" s="223">
        <v>0</v>
      </c>
      <c r="P3" s="223"/>
      <c r="Q3" s="223">
        <v>20.7272</v>
      </c>
      <c r="R3" s="223">
        <v>0.1555</v>
      </c>
      <c r="S3" s="223"/>
      <c r="T3" s="223"/>
      <c r="U3" s="242">
        <v>2.6</v>
      </c>
      <c r="V3" s="198" t="s">
        <v>303</v>
      </c>
      <c r="W3" s="242"/>
      <c r="X3" s="243">
        <v>6.42</v>
      </c>
      <c r="Y3" s="199">
        <v>1.9876160990712075E-2</v>
      </c>
      <c r="Z3" s="199"/>
      <c r="AA3" s="195"/>
      <c r="AB3" s="195" t="s">
        <v>304</v>
      </c>
      <c r="AC3" s="244" t="e">
        <f t="shared" ref="AC3:AC4" si="0">Y3/W3</f>
        <v>#DIV/0!</v>
      </c>
    </row>
    <row r="4" spans="1:31" x14ac:dyDescent="0.3">
      <c r="A4" s="198" t="s">
        <v>306</v>
      </c>
      <c r="B4" s="198" t="s">
        <v>307</v>
      </c>
      <c r="C4" s="198" t="s">
        <v>298</v>
      </c>
      <c r="D4" s="198" t="s">
        <v>311</v>
      </c>
      <c r="E4" s="195" t="s">
        <v>312</v>
      </c>
      <c r="F4" s="195" t="s">
        <v>308</v>
      </c>
      <c r="G4" s="195">
        <v>3</v>
      </c>
      <c r="H4" s="221">
        <v>44888</v>
      </c>
      <c r="I4" s="241">
        <v>430</v>
      </c>
      <c r="J4" s="198" t="s">
        <v>309</v>
      </c>
      <c r="K4" s="222"/>
      <c r="L4" s="222">
        <v>363588</v>
      </c>
      <c r="M4" s="223"/>
      <c r="N4" s="223"/>
      <c r="O4" s="223">
        <v>0</v>
      </c>
      <c r="P4" s="223"/>
      <c r="Q4" s="223">
        <v>20.7272</v>
      </c>
      <c r="R4" s="223">
        <v>9.4200000000000006E-2</v>
      </c>
      <c r="S4" s="223"/>
      <c r="T4" s="223"/>
      <c r="U4" s="242">
        <v>4.7</v>
      </c>
      <c r="V4" s="198" t="s">
        <v>303</v>
      </c>
      <c r="W4" s="242"/>
      <c r="X4" s="243">
        <v>11.62</v>
      </c>
      <c r="Y4" s="199">
        <v>2.7023255813953487E-2</v>
      </c>
      <c r="Z4" s="199"/>
      <c r="AA4" s="195"/>
      <c r="AB4" s="195" t="s">
        <v>304</v>
      </c>
      <c r="AC4" s="244" t="e">
        <f t="shared" si="0"/>
        <v>#DIV/0!</v>
      </c>
    </row>
    <row r="5" spans="1:31" x14ac:dyDescent="0.3">
      <c r="A5" s="198" t="s">
        <v>316</v>
      </c>
      <c r="B5" s="198" t="s">
        <v>317</v>
      </c>
      <c r="C5" s="198" t="s">
        <v>298</v>
      </c>
      <c r="D5" s="198" t="s">
        <v>311</v>
      </c>
      <c r="E5" s="248" t="s">
        <v>312</v>
      </c>
      <c r="F5" s="195" t="s">
        <v>318</v>
      </c>
      <c r="G5" s="195">
        <v>1</v>
      </c>
      <c r="H5" s="221">
        <v>44617</v>
      </c>
      <c r="I5" s="241">
        <v>352.4</v>
      </c>
      <c r="J5" s="198" t="s">
        <v>309</v>
      </c>
      <c r="K5" s="222"/>
      <c r="L5" s="222">
        <v>233826</v>
      </c>
      <c r="M5" s="223"/>
      <c r="N5" s="223"/>
      <c r="O5" s="223">
        <v>0.9</v>
      </c>
      <c r="P5" s="223"/>
      <c r="Q5" s="223">
        <v>20.8</v>
      </c>
      <c r="R5" s="223">
        <v>0.1</v>
      </c>
      <c r="S5" s="223"/>
      <c r="T5" s="223"/>
      <c r="U5" s="198">
        <v>13.3</v>
      </c>
      <c r="V5" s="198" t="s">
        <v>303</v>
      </c>
      <c r="W5" s="242"/>
      <c r="X5" s="199">
        <v>21.3</v>
      </c>
      <c r="Y5" s="199">
        <v>6.0442678774120323E-2</v>
      </c>
      <c r="Z5" s="199"/>
      <c r="AA5" s="195">
        <v>3</v>
      </c>
      <c r="AB5" s="195" t="s">
        <v>304</v>
      </c>
      <c r="AC5" s="244" t="e">
        <f>Y5/W5</f>
        <v>#DIV/0!</v>
      </c>
    </row>
    <row r="6" spans="1:31" x14ac:dyDescent="0.3">
      <c r="A6" s="198" t="s">
        <v>316</v>
      </c>
      <c r="B6" s="198" t="s">
        <v>317</v>
      </c>
      <c r="C6" s="198" t="s">
        <v>298</v>
      </c>
      <c r="D6" s="198" t="s">
        <v>311</v>
      </c>
      <c r="E6" s="248" t="s">
        <v>312</v>
      </c>
      <c r="F6" s="195" t="s">
        <v>318</v>
      </c>
      <c r="G6" s="195">
        <v>2</v>
      </c>
      <c r="H6" s="221">
        <v>44617</v>
      </c>
      <c r="I6" s="241">
        <v>352.4</v>
      </c>
      <c r="J6" s="198" t="s">
        <v>309</v>
      </c>
      <c r="K6" s="222"/>
      <c r="L6" s="222">
        <v>254027</v>
      </c>
      <c r="M6" s="223"/>
      <c r="N6" s="223"/>
      <c r="O6" s="223">
        <v>0.7</v>
      </c>
      <c r="P6" s="223"/>
      <c r="Q6" s="223">
        <v>20.8</v>
      </c>
      <c r="R6" s="223">
        <v>0.1</v>
      </c>
      <c r="S6" s="223"/>
      <c r="T6" s="223"/>
      <c r="U6" s="198">
        <v>10.7</v>
      </c>
      <c r="V6" s="198" t="s">
        <v>303</v>
      </c>
      <c r="W6" s="242"/>
      <c r="X6" s="199">
        <v>18.600000000000001</v>
      </c>
      <c r="Y6" s="199">
        <v>5.2780930760499438E-2</v>
      </c>
      <c r="Z6" s="199"/>
      <c r="AA6" s="195"/>
      <c r="AB6" s="195" t="s">
        <v>304</v>
      </c>
      <c r="AC6" s="244" t="e">
        <f t="shared" ref="AC6:AC7" si="1">Y6/W6</f>
        <v>#DIV/0!</v>
      </c>
    </row>
    <row r="7" spans="1:31" x14ac:dyDescent="0.3">
      <c r="A7" s="198" t="s">
        <v>316</v>
      </c>
      <c r="B7" s="198" t="s">
        <v>317</v>
      </c>
      <c r="C7" s="198" t="s">
        <v>298</v>
      </c>
      <c r="D7" s="198" t="s">
        <v>311</v>
      </c>
      <c r="E7" s="248" t="s">
        <v>312</v>
      </c>
      <c r="F7" s="195" t="s">
        <v>318</v>
      </c>
      <c r="G7" s="195">
        <v>3</v>
      </c>
      <c r="H7" s="221">
        <v>44617</v>
      </c>
      <c r="I7" s="241">
        <v>352.4</v>
      </c>
      <c r="J7" s="198" t="s">
        <v>309</v>
      </c>
      <c r="K7" s="222"/>
      <c r="L7" s="222">
        <v>262745</v>
      </c>
      <c r="M7" s="223"/>
      <c r="N7" s="223"/>
      <c r="O7" s="223">
        <v>0.6</v>
      </c>
      <c r="P7" s="223"/>
      <c r="Q7" s="223">
        <v>20.8</v>
      </c>
      <c r="R7" s="223">
        <v>0.2</v>
      </c>
      <c r="S7" s="223"/>
      <c r="T7" s="223"/>
      <c r="U7" s="198">
        <v>12.9</v>
      </c>
      <c r="V7" s="198" t="s">
        <v>303</v>
      </c>
      <c r="W7" s="242"/>
      <c r="X7" s="199">
        <v>23.2</v>
      </c>
      <c r="Y7" s="199">
        <v>6.5834279228149828E-2</v>
      </c>
      <c r="Z7" s="199"/>
      <c r="AA7" s="195"/>
      <c r="AB7" s="195" t="s">
        <v>304</v>
      </c>
      <c r="AC7" s="244" t="e">
        <f t="shared" si="1"/>
        <v>#DIV/0!</v>
      </c>
    </row>
    <row r="14" spans="1:31" x14ac:dyDescent="0.3">
      <c r="AD14" s="131"/>
      <c r="AE14" s="131"/>
    </row>
  </sheetData>
  <sheetProtection algorithmName="SHA-512" hashValue="2SF2Wpxxdq74gDaGuYmnpcgIFmkX6KudZN9VnS823lLxbfIPTFAV1/h1eDNwslQ1mhcDWJH0FjDCIzC7E7SPGQ==" saltValue="/iU5Af94oRGeLEyD2LYWrQ==" spinCount="100000" sheet="1" objects="1" scenarios="1"/>
  <autoFilter ref="A1:AE34" xr:uid="{AD80B3BF-8C69-4571-9DC9-21B96F372B64}"/>
  <dataValidations count="1">
    <dataValidation type="list" allowBlank="1" showInputMessage="1" showErrorMessage="1" sqref="F2:F4" xr:uid="{168DB778-AC21-4F76-AB65-F146B37E1166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56A29-F626-48ED-A9D6-D3D3BFA78C2F}">
  <sheetPr>
    <tabColor theme="3" tint="0.59999389629810485"/>
  </sheetPr>
  <dimension ref="A2:AE110"/>
  <sheetViews>
    <sheetView workbookViewId="0">
      <pane xSplit="1" ySplit="9" topLeftCell="B80" activePane="bottomRight" state="frozen"/>
      <selection activeCell="B47" sqref="B47"/>
      <selection pane="topRight" activeCell="B47" sqref="B47"/>
      <selection pane="bottomLeft" activeCell="B47" sqref="B47"/>
      <selection pane="bottomRight" activeCell="B93" sqref="B93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86</v>
      </c>
    </row>
    <row r="3" spans="1:31" x14ac:dyDescent="0.3">
      <c r="N3" s="34" t="s">
        <v>87</v>
      </c>
    </row>
    <row r="4" spans="1:31" x14ac:dyDescent="0.3">
      <c r="N4" s="34" t="s">
        <v>88</v>
      </c>
    </row>
    <row r="5" spans="1:31" x14ac:dyDescent="0.3">
      <c r="A5" s="44" t="s">
        <v>89</v>
      </c>
      <c r="B5" s="44" t="s">
        <v>90</v>
      </c>
      <c r="C5" s="44"/>
      <c r="V5" s="34" t="s">
        <v>91</v>
      </c>
    </row>
    <row r="6" spans="1:31" x14ac:dyDescent="0.3">
      <c r="M6" s="45"/>
      <c r="AD6" s="34" t="s">
        <v>92</v>
      </c>
      <c r="AE6" s="34" t="s">
        <v>93</v>
      </c>
    </row>
    <row r="7" spans="1:31" ht="15" thickBot="1" x14ac:dyDescent="0.35">
      <c r="A7" s="46">
        <v>0.10100000000000001</v>
      </c>
      <c r="D7" s="75">
        <v>866.17746781767505</v>
      </c>
      <c r="F7" s="76">
        <v>0.33896409223967028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94</v>
      </c>
      <c r="G9" s="34">
        <f t="shared" ref="G9:G72" si="0">(1-($F$7/6)*(3*B9-B9^3)+(($D$7-3)*(3-6*B9^2+B9^4))/24)</f>
        <v>17186.403559010967</v>
      </c>
      <c r="N9" s="34">
        <f t="shared" ref="N9:N72" si="1">NORMDIST(B9,0,1,FALSE)</f>
        <v>1.4867195147342977E-6</v>
      </c>
      <c r="P9" s="34">
        <f t="shared" ref="P9:P72" si="2">G9*N9</f>
        <v>2.5551361559280592E-2</v>
      </c>
      <c r="V9" s="34">
        <f t="shared" ref="V9:V72" si="3">ABS(P9)</f>
        <v>2.5551361559280592E-2</v>
      </c>
      <c r="Y9" s="34">
        <f>($A$7/2)*V9</f>
        <v>1.2903437587436699E-3</v>
      </c>
      <c r="AD9" s="34">
        <f>Y9</f>
        <v>1.2903437587436699E-3</v>
      </c>
      <c r="AE9" s="34">
        <f t="shared" ref="AE9:AE72" si="4">AD9/SUM($Y$9:$Y$108)</f>
        <v>1.2804866069816703E-5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15640.583124885525</v>
      </c>
      <c r="N10" s="34">
        <f t="shared" si="1"/>
        <v>2.4509397556839956E-6</v>
      </c>
      <c r="P10" s="34">
        <f t="shared" si="2"/>
        <v>3.8334126982862156E-2</v>
      </c>
      <c r="V10" s="34">
        <f t="shared" si="3"/>
        <v>3.8334126982862156E-2</v>
      </c>
      <c r="Y10" s="34">
        <f t="shared" ref="Y10:Y73" si="6">($A$7)*V10</f>
        <v>3.871746825269078E-3</v>
      </c>
      <c r="AD10" s="34">
        <f t="shared" ref="AD10:AD73" si="7">Y10+AD9</f>
        <v>5.1620905840127481E-3</v>
      </c>
      <c r="AE10" s="34">
        <f t="shared" si="4"/>
        <v>5.1226565107659845E-5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14196.014764793594</v>
      </c>
      <c r="N11" s="34">
        <f t="shared" si="1"/>
        <v>3.9995026854766194E-6</v>
      </c>
      <c r="P11" s="34">
        <f t="shared" si="2"/>
        <v>5.677699917485772E-2</v>
      </c>
      <c r="V11" s="34">
        <f t="shared" si="3"/>
        <v>5.677699917485772E-2</v>
      </c>
      <c r="Y11" s="34">
        <f t="shared" si="6"/>
        <v>5.7344769166606298E-3</v>
      </c>
      <c r="AD11" s="34">
        <f t="shared" si="7"/>
        <v>1.0896567500673377E-2</v>
      </c>
      <c r="AE11" s="34">
        <f t="shared" si="4"/>
        <v>1.081332679926247E-4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12848.386898819006</v>
      </c>
      <c r="N12" s="34">
        <f t="shared" si="1"/>
        <v>6.4602468217096111E-6</v>
      </c>
      <c r="P12" s="34">
        <f t="shared" si="2"/>
        <v>8.3003750627190884E-2</v>
      </c>
      <c r="V12" s="34">
        <f t="shared" si="3"/>
        <v>8.3003750627190884E-2</v>
      </c>
      <c r="Y12" s="34">
        <f t="shared" si="6"/>
        <v>8.3833788133462796E-3</v>
      </c>
      <c r="AD12" s="34">
        <f t="shared" si="7"/>
        <v>1.9279946314019657E-2</v>
      </c>
      <c r="AE12" s="34">
        <f t="shared" si="4"/>
        <v>1.9132663579870168E-4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11593.477769639047</v>
      </c>
      <c r="N13" s="34">
        <f t="shared" si="1"/>
        <v>1.0329088331249594E-5</v>
      </c>
      <c r="P13" s="34">
        <f t="shared" si="2"/>
        <v>0.11975005594898025</v>
      </c>
      <c r="V13" s="34">
        <f t="shared" si="3"/>
        <v>0.11975005594898025</v>
      </c>
      <c r="Y13" s="34">
        <f t="shared" si="6"/>
        <v>1.2094755650847005E-2</v>
      </c>
      <c r="AD13" s="34">
        <f t="shared" si="7"/>
        <v>3.1374701964866664E-2</v>
      </c>
      <c r="AE13" s="34">
        <f t="shared" si="4"/>
        <v>3.113502536964966E-4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10427.155442524441</v>
      </c>
      <c r="N14" s="34">
        <f t="shared" si="1"/>
        <v>1.6347247339999862E-5</v>
      </c>
      <c r="P14" s="34">
        <f t="shared" si="2"/>
        <v>0.17045528907157276</v>
      </c>
      <c r="V14" s="34">
        <f t="shared" si="3"/>
        <v>0.17045528907157276</v>
      </c>
      <c r="Y14" s="34">
        <f t="shared" si="6"/>
        <v>1.7215984196228849E-2</v>
      </c>
      <c r="AD14" s="34">
        <f t="shared" si="7"/>
        <v>4.8590686161095513E-2</v>
      </c>
      <c r="AE14" s="34">
        <f t="shared" si="4"/>
        <v>4.8219493783510837E-4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9345.3778053393253</v>
      </c>
      <c r="N15" s="34">
        <f t="shared" si="1"/>
        <v>2.5609260510355175E-5</v>
      </c>
      <c r="P15" s="34">
        <f t="shared" si="2"/>
        <v>0.2393282147846261</v>
      </c>
      <c r="V15" s="34">
        <f t="shared" si="3"/>
        <v>0.2393282147846261</v>
      </c>
      <c r="Y15" s="34">
        <f t="shared" si="6"/>
        <v>2.4172149693247238E-2</v>
      </c>
      <c r="AD15" s="34">
        <f t="shared" si="7"/>
        <v>7.2762835854342747E-2</v>
      </c>
      <c r="AE15" s="34">
        <f t="shared" si="4"/>
        <v>7.2206988382853411E-4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8344.1925685413025</v>
      </c>
      <c r="N16" s="34">
        <f t="shared" si="1"/>
        <v>3.97117663248513E-5</v>
      </c>
      <c r="P16" s="34">
        <f t="shared" si="2"/>
        <v>0.33136262545147299</v>
      </c>
      <c r="V16" s="34">
        <f t="shared" si="3"/>
        <v>0.33136262545147299</v>
      </c>
      <c r="Y16" s="34">
        <f t="shared" si="6"/>
        <v>3.3467625170598772E-2</v>
      </c>
      <c r="AD16" s="34">
        <f t="shared" si="7"/>
        <v>0.10623046102494152</v>
      </c>
      <c r="AE16" s="34">
        <f t="shared" si="4"/>
        <v>1.0541894876785931E-3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7419.7372651813876</v>
      </c>
      <c r="N17" s="34">
        <f t="shared" si="1"/>
        <v>6.0955252216615318E-5</v>
      </c>
      <c r="P17" s="34">
        <f t="shared" si="2"/>
        <v>0.45227195638015105</v>
      </c>
      <c r="V17" s="34">
        <f t="shared" si="3"/>
        <v>0.45227195638015105</v>
      </c>
      <c r="Y17" s="34">
        <f t="shared" si="6"/>
        <v>4.5679467594395257E-2</v>
      </c>
      <c r="AD17" s="34">
        <f t="shared" si="7"/>
        <v>0.15190992861933678</v>
      </c>
      <c r="AE17" s="34">
        <f t="shared" si="4"/>
        <v>1.5074946327015475E-3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6568.2392509040337</v>
      </c>
      <c r="N18" s="34">
        <f t="shared" si="1"/>
        <v>9.2613185614433534E-5</v>
      </c>
      <c r="P18" s="34">
        <f t="shared" si="2"/>
        <v>0.60830556090398313</v>
      </c>
      <c r="V18" s="34">
        <f t="shared" si="3"/>
        <v>0.60830556090398313</v>
      </c>
      <c r="Y18" s="34">
        <f t="shared" si="6"/>
        <v>6.1438861651302301E-2</v>
      </c>
      <c r="AD18" s="34">
        <f t="shared" si="7"/>
        <v>0.21334879027063908</v>
      </c>
      <c r="AE18" s="34">
        <f t="shared" si="4"/>
        <v>2.117189831826548E-3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5786.0157039471396</v>
      </c>
      <c r="N19" s="34">
        <f t="shared" si="1"/>
        <v>1.3928497646575994E-4</v>
      </c>
      <c r="P19" s="34">
        <f t="shared" si="2"/>
        <v>0.80590506115479477</v>
      </c>
      <c r="V19" s="34">
        <f t="shared" si="3"/>
        <v>0.80590506115479477</v>
      </c>
      <c r="Y19" s="34">
        <f t="shared" si="6"/>
        <v>8.1396411176634278E-2</v>
      </c>
      <c r="AD19" s="34">
        <f t="shared" si="7"/>
        <v>0.29474520144727334</v>
      </c>
      <c r="AE19" s="34">
        <f t="shared" si="4"/>
        <v>2.9249359356208803E-3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5069.4736251420327</v>
      </c>
      <c r="N20" s="34">
        <f t="shared" si="1"/>
        <v>2.0735069214939127E-4</v>
      </c>
      <c r="P20" s="34">
        <f t="shared" si="2"/>
        <v>1.0511588650062842</v>
      </c>
      <c r="V20" s="34">
        <f t="shared" si="3"/>
        <v>1.0511588650062842</v>
      </c>
      <c r="Y20" s="34">
        <f t="shared" si="6"/>
        <v>0.1061670453656347</v>
      </c>
      <c r="AD20" s="34">
        <f t="shared" si="7"/>
        <v>0.40091224681290805</v>
      </c>
      <c r="AE20" s="34">
        <f t="shared" si="4"/>
        <v>3.9784961111346724E-3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4415.1098379134737</v>
      </c>
      <c r="N21" s="34">
        <f t="shared" si="1"/>
        <v>3.0554590364653618E-4</v>
      </c>
      <c r="P21" s="34">
        <f t="shared" si="2"/>
        <v>1.3490187251239842</v>
      </c>
      <c r="V21" s="34">
        <f t="shared" si="3"/>
        <v>1.3490187251239842</v>
      </c>
      <c r="Y21" s="34">
        <f t="shared" si="6"/>
        <v>0.1362508912375224</v>
      </c>
      <c r="AD21" s="34">
        <f t="shared" si="7"/>
        <v>0.53716313805043048</v>
      </c>
      <c r="AE21" s="34">
        <f t="shared" si="4"/>
        <v>5.3305965900708602E-3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3819.5109882796669</v>
      </c>
      <c r="N22" s="34">
        <f t="shared" si="1"/>
        <v>4.4567390271459394E-4</v>
      </c>
      <c r="P22" s="34">
        <f t="shared" si="2"/>
        <v>1.7022563686078749</v>
      </c>
      <c r="V22" s="34">
        <f t="shared" si="3"/>
        <v>1.7022563686078749</v>
      </c>
      <c r="Y22" s="34">
        <f t="shared" si="6"/>
        <v>0.17192789322939536</v>
      </c>
      <c r="AD22" s="34">
        <f t="shared" si="7"/>
        <v>0.70909103127982587</v>
      </c>
      <c r="AE22" s="34">
        <f t="shared" si="4"/>
        <v>7.0367416630796494E-3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3279.3535448522425</v>
      </c>
      <c r="N23" s="34">
        <f t="shared" si="1"/>
        <v>6.4346911127639178E-4</v>
      </c>
      <c r="P23" s="34">
        <f t="shared" si="2"/>
        <v>2.1101627110671575</v>
      </c>
      <c r="V23" s="34">
        <f t="shared" si="3"/>
        <v>2.1101627110671575</v>
      </c>
      <c r="Y23" s="34">
        <f t="shared" si="6"/>
        <v>0.21312643381778293</v>
      </c>
      <c r="AD23" s="34">
        <f t="shared" si="7"/>
        <v>0.92221746509760882</v>
      </c>
      <c r="AE23" s="34">
        <f t="shared" si="4"/>
        <v>9.1517249165589242E-3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2791.4037988362711</v>
      </c>
      <c r="N24" s="34">
        <f t="shared" si="1"/>
        <v>9.196190652258089E-4</v>
      </c>
      <c r="P24" s="34">
        <f t="shared" si="2"/>
        <v>2.5670281521535836</v>
      </c>
      <c r="V24" s="34">
        <f t="shared" si="3"/>
        <v>2.5670281521535836</v>
      </c>
      <c r="Y24" s="34">
        <f t="shared" si="6"/>
        <v>0.25926984336751197</v>
      </c>
      <c r="AD24" s="34">
        <f t="shared" si="7"/>
        <v>1.1814873084651207</v>
      </c>
      <c r="AE24" s="34">
        <f t="shared" si="4"/>
        <v>1.1724617293312657E-2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2352.5178640302556</v>
      </c>
      <c r="N25" s="34">
        <f t="shared" si="1"/>
        <v>1.3009421669529307E-3</v>
      </c>
      <c r="P25" s="34">
        <f t="shared" si="2"/>
        <v>3.0604896878270007</v>
      </c>
      <c r="V25" s="34">
        <f t="shared" si="3"/>
        <v>3.0604896878270007</v>
      </c>
      <c r="Y25" s="34">
        <f t="shared" si="6"/>
        <v>0.30910945847052707</v>
      </c>
      <c r="AD25" s="34">
        <f t="shared" si="7"/>
        <v>1.4905967669356479</v>
      </c>
      <c r="AE25" s="34">
        <f t="shared" si="4"/>
        <v>1.479209848955019E-2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1959.6416768261377</v>
      </c>
      <c r="N26" s="34">
        <f t="shared" si="1"/>
        <v>1.8217038523946315E-3</v>
      </c>
      <c r="P26" s="34">
        <f t="shared" si="2"/>
        <v>3.5698867919872503</v>
      </c>
      <c r="V26" s="34">
        <f t="shared" si="3"/>
        <v>3.5698867919872503</v>
      </c>
      <c r="Y26" s="34">
        <f t="shared" si="6"/>
        <v>0.36055856599071229</v>
      </c>
      <c r="AD26" s="34">
        <f t="shared" si="7"/>
        <v>1.8511553329263601</v>
      </c>
      <c r="AE26" s="34">
        <f t="shared" si="4"/>
        <v>1.8370140477625863E-2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1609.8109962092906</v>
      </c>
      <c r="N27" s="34">
        <f t="shared" si="1"/>
        <v>2.5250345499379808E-3</v>
      </c>
      <c r="P27" s="34">
        <f t="shared" si="2"/>
        <v>4.0648283842985382</v>
      </c>
      <c r="V27" s="34">
        <f t="shared" si="3"/>
        <v>4.0648283842985382</v>
      </c>
      <c r="Y27" s="34">
        <f t="shared" si="6"/>
        <v>0.41054766681415239</v>
      </c>
      <c r="AD27" s="34">
        <f t="shared" si="7"/>
        <v>2.2617029997405127</v>
      </c>
      <c r="AE27" s="34">
        <f t="shared" si="4"/>
        <v>2.2444254722925418E-2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1300.1514037585266</v>
      </c>
      <c r="N28" s="34">
        <f t="shared" si="1"/>
        <v>3.4643888734137819E-3</v>
      </c>
      <c r="P28" s="34">
        <f t="shared" si="2"/>
        <v>4.5042300569343494</v>
      </c>
      <c r="V28" s="34">
        <f t="shared" si="3"/>
        <v>4.5042300569343494</v>
      </c>
      <c r="Y28" s="34">
        <f t="shared" si="6"/>
        <v>0.45492723575036931</v>
      </c>
      <c r="AD28" s="34">
        <f t="shared" si="7"/>
        <v>2.7166302354908822</v>
      </c>
      <c r="AE28" s="34">
        <f t="shared" si="4"/>
        <v>2.6958774428098509E-2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1027.8783036460895</v>
      </c>
      <c r="N29" s="34">
        <f t="shared" si="1"/>
        <v>4.7049575269339792E-3</v>
      </c>
      <c r="P29" s="34">
        <f t="shared" si="2"/>
        <v>4.8361237615117991</v>
      </c>
      <c r="V29" s="34">
        <f t="shared" si="3"/>
        <v>4.8361237615117991</v>
      </c>
      <c r="Y29" s="34">
        <f t="shared" si="6"/>
        <v>0.48844849991269174</v>
      </c>
      <c r="AD29" s="34">
        <f t="shared" si="7"/>
        <v>3.2050787354035739</v>
      </c>
      <c r="AE29" s="34">
        <f t="shared" si="4"/>
        <v>3.1805946029466611E-2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790.29692263766105</v>
      </c>
      <c r="N30" s="34">
        <f t="shared" si="1"/>
        <v>6.3249127862128329E-3</v>
      </c>
      <c r="P30" s="34">
        <f t="shared" si="2"/>
        <v>4.9985591108955969</v>
      </c>
      <c r="V30" s="34">
        <f t="shared" si="3"/>
        <v>4.9985591108955969</v>
      </c>
      <c r="Y30" s="34">
        <f t="shared" si="6"/>
        <v>0.50485447020045537</v>
      </c>
      <c r="AD30" s="34">
        <f t="shared" si="7"/>
        <v>3.7099332056040293</v>
      </c>
      <c r="AE30" s="34">
        <f t="shared" si="4"/>
        <v>3.6815924054205758E-2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584.8023100923582</v>
      </c>
      <c r="N31" s="34">
        <f t="shared" si="1"/>
        <v>8.416337402369389E-3</v>
      </c>
      <c r="P31" s="34">
        <f t="shared" si="2"/>
        <v>4.9218935554223355</v>
      </c>
      <c r="V31" s="34">
        <f t="shared" si="3"/>
        <v>4.9218935554223355</v>
      </c>
      <c r="Y31" s="34">
        <f t="shared" si="6"/>
        <v>0.49711124909765592</v>
      </c>
      <c r="AD31" s="34">
        <f t="shared" si="7"/>
        <v>4.207044454701685</v>
      </c>
      <c r="AE31" s="34">
        <f t="shared" si="4"/>
        <v>4.1749061385526226E-2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408.87933796273097</v>
      </c>
      <c r="N32" s="34">
        <f t="shared" si="1"/>
        <v>1.1085658498589472E-2</v>
      </c>
      <c r="P32" s="34">
        <f t="shared" si="2"/>
        <v>4.5326967077841855</v>
      </c>
      <c r="V32" s="34">
        <f t="shared" si="3"/>
        <v>4.5326967077841855</v>
      </c>
      <c r="Y32" s="34">
        <f t="shared" si="6"/>
        <v>0.45780236748620279</v>
      </c>
      <c r="AD32" s="34">
        <f t="shared" si="7"/>
        <v>4.6648468221878874</v>
      </c>
      <c r="AE32" s="34">
        <f t="shared" si="4"/>
        <v>4.6292112771936157E-2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260.10270079476663</v>
      </c>
      <c r="N33" s="34">
        <f t="shared" si="1"/>
        <v>1.4453386482878732E-2</v>
      </c>
      <c r="P33" s="34">
        <f t="shared" si="2"/>
        <v>3.7593648598273313</v>
      </c>
      <c r="V33" s="34">
        <f t="shared" si="3"/>
        <v>3.7593648598273313</v>
      </c>
      <c r="Y33" s="34">
        <f t="shared" si="6"/>
        <v>0.37969585084256047</v>
      </c>
      <c r="AD33" s="34">
        <f t="shared" si="7"/>
        <v>5.0445426730304481</v>
      </c>
      <c r="AE33" s="34">
        <f t="shared" si="4"/>
        <v>5.0060065679336498E-2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136.13691572788747</v>
      </c>
      <c r="N34" s="34">
        <f t="shared" si="1"/>
        <v>1.8652948792269922E-2</v>
      </c>
      <c r="P34" s="34">
        <f t="shared" si="2"/>
        <v>2.5393549178098507</v>
      </c>
      <c r="V34" s="34">
        <f t="shared" si="3"/>
        <v>2.5393549178098507</v>
      </c>
      <c r="Y34" s="34">
        <f t="shared" si="6"/>
        <v>0.25647484669879494</v>
      </c>
      <c r="AD34" s="34">
        <f t="shared" si="7"/>
        <v>5.3010175197292426</v>
      </c>
      <c r="AE34" s="34">
        <f t="shared" si="4"/>
        <v>5.2605221603872751E-2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34.736322494950883</v>
      </c>
      <c r="N35" s="34">
        <f t="shared" si="1"/>
        <v>2.3828414277471986E-2</v>
      </c>
      <c r="P35" s="34">
        <f t="shared" si="2"/>
        <v>0.82771148288555896</v>
      </c>
      <c r="V35" s="34">
        <f t="shared" si="3"/>
        <v>0.82771148288555896</v>
      </c>
      <c r="Y35" s="34">
        <f t="shared" si="6"/>
        <v>8.3598859771441464E-2</v>
      </c>
      <c r="AD35" s="34">
        <f t="shared" si="7"/>
        <v>5.3846163795006845</v>
      </c>
      <c r="AE35" s="34">
        <f t="shared" si="4"/>
        <v>5.3434823944883768E-2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-46.254916577751096</v>
      </c>
      <c r="N36" s="34">
        <f t="shared" si="1"/>
        <v>3.0130930809477742E-2</v>
      </c>
      <c r="P36" s="34">
        <f t="shared" si="2"/>
        <v>-1.3937036910023832</v>
      </c>
      <c r="V36" s="34">
        <f t="shared" si="3"/>
        <v>1.3937036910023832</v>
      </c>
      <c r="Y36" s="34">
        <f t="shared" si="6"/>
        <v>0.1407640727912407</v>
      </c>
      <c r="AD36" s="34">
        <f t="shared" si="7"/>
        <v>5.525380452291925</v>
      </c>
      <c r="AE36" s="34">
        <f t="shared" si="4"/>
        <v>5.4831711469870689E-2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-108.90281657049032</v>
      </c>
      <c r="N37" s="34">
        <f t="shared" si="1"/>
        <v>3.7713749861696219E-2</v>
      </c>
      <c r="P37" s="34">
        <f t="shared" si="2"/>
        <v>-4.107133583373658</v>
      </c>
      <c r="V37" s="34">
        <f t="shared" si="3"/>
        <v>4.107133583373658</v>
      </c>
      <c r="Y37" s="34">
        <f t="shared" si="6"/>
        <v>0.4148204919207395</v>
      </c>
      <c r="AD37" s="34">
        <f t="shared" si="7"/>
        <v>5.9402009442126644</v>
      </c>
      <c r="AE37" s="34">
        <f t="shared" si="4"/>
        <v>5.8948227557980612E-2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-155.18356997010386</v>
      </c>
      <c r="N38" s="34">
        <f t="shared" si="1"/>
        <v>4.6725789305731173E-2</v>
      </c>
      <c r="P38" s="34">
        <f t="shared" si="2"/>
        <v>-7.2510747941342641</v>
      </c>
      <c r="V38" s="34">
        <f t="shared" si="3"/>
        <v>7.2510747941342641</v>
      </c>
      <c r="Y38" s="34">
        <f t="shared" si="6"/>
        <v>0.73235855420756069</v>
      </c>
      <c r="AD38" s="34">
        <f t="shared" si="7"/>
        <v>6.6725594984202248</v>
      </c>
      <c r="AE38" s="34">
        <f t="shared" si="4"/>
        <v>6.6215867005350024E-2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-186.98354666999342</v>
      </c>
      <c r="N39" s="34">
        <f t="shared" si="1"/>
        <v>5.7303788919117152E-2</v>
      </c>
      <c r="P39" s="34">
        <f t="shared" si="2"/>
        <v>-10.714865689725194</v>
      </c>
      <c r="V39" s="34">
        <f t="shared" si="3"/>
        <v>10.714865689725194</v>
      </c>
      <c r="Y39" s="34">
        <f t="shared" si="6"/>
        <v>1.0822014346622446</v>
      </c>
      <c r="AD39" s="34">
        <f t="shared" si="7"/>
        <v>7.7547609330824692</v>
      </c>
      <c r="AE39" s="34">
        <f t="shared" si="4"/>
        <v>7.6955210174573158E-2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-206.09929397012525</v>
      </c>
      <c r="N40" s="34">
        <f t="shared" si="1"/>
        <v>6.9563238531014968E-2</v>
      </c>
      <c r="P40" s="34">
        <f t="shared" si="2"/>
        <v>-14.336934347517598</v>
      </c>
      <c r="V40" s="34">
        <f t="shared" si="3"/>
        <v>14.336934347517598</v>
      </c>
      <c r="Y40" s="34">
        <f t="shared" si="6"/>
        <v>1.4480303690992775</v>
      </c>
      <c r="AD40" s="34">
        <f t="shared" si="7"/>
        <v>9.2027913021817476</v>
      </c>
      <c r="AE40" s="34">
        <f t="shared" si="4"/>
        <v>9.1324896404075734E-2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-214.23753657703037</v>
      </c>
      <c r="N41" s="34">
        <f t="shared" si="1"/>
        <v>8.3588399272377337E-2</v>
      </c>
      <c r="P41" s="34">
        <f t="shared" si="2"/>
        <v>-17.907772746531357</v>
      </c>
      <c r="V41" s="34">
        <f t="shared" si="3"/>
        <v>17.907772746531357</v>
      </c>
      <c r="Y41" s="34">
        <f t="shared" si="6"/>
        <v>1.8086850473996672</v>
      </c>
      <c r="AD41" s="34">
        <f t="shared" si="7"/>
        <v>11.011476349581415</v>
      </c>
      <c r="AE41" s="34">
        <f t="shared" si="4"/>
        <v>0.10927357840257067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-213.01517660380492</v>
      </c>
      <c r="N42" s="34">
        <f t="shared" si="1"/>
        <v>9.9421883540771347E-2</v>
      </c>
      <c r="P42" s="34">
        <f t="shared" si="2"/>
        <v>-21.178370080720335</v>
      </c>
      <c r="V42" s="34">
        <f t="shared" si="3"/>
        <v>21.178370080720335</v>
      </c>
      <c r="Y42" s="34">
        <f t="shared" si="6"/>
        <v>2.1390153781527541</v>
      </c>
      <c r="AD42" s="34">
        <f t="shared" si="7"/>
        <v>13.150491727734169</v>
      </c>
      <c r="AE42" s="34">
        <f t="shared" si="4"/>
        <v>0.13050032922220664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-203.95929357010914</v>
      </c>
      <c r="N43" s="34">
        <f t="shared" si="1"/>
        <v>0.11705439552546529</v>
      </c>
      <c r="P43" s="34">
        <f t="shared" si="2"/>
        <v>-23.874331820650045</v>
      </c>
      <c r="V43" s="34">
        <f t="shared" si="3"/>
        <v>23.874331820650045</v>
      </c>
      <c r="Y43" s="34">
        <f t="shared" si="6"/>
        <v>2.4113075138856548</v>
      </c>
      <c r="AD43" s="34">
        <f t="shared" si="7"/>
        <v>15.561799241619823</v>
      </c>
      <c r="AE43" s="34">
        <f t="shared" si="4"/>
        <v>0.15442920054755876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-188.50714440216851</v>
      </c>
      <c r="N44" s="34">
        <f t="shared" si="1"/>
        <v>0.13641534591340351</v>
      </c>
      <c r="P44" s="34">
        <f t="shared" si="2"/>
        <v>-25.715267310769722</v>
      </c>
      <c r="V44" s="34">
        <f t="shared" si="3"/>
        <v>25.715267310769722</v>
      </c>
      <c r="Y44" s="34">
        <f t="shared" si="6"/>
        <v>2.5972419983877422</v>
      </c>
      <c r="AD44" s="34">
        <f t="shared" si="7"/>
        <v>18.159041240007564</v>
      </c>
      <c r="AE44" s="34">
        <f t="shared" si="4"/>
        <v>0.18020321287171553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-168.00616343277301</v>
      </c>
      <c r="N45" s="34">
        <f t="shared" si="1"/>
        <v>0.15736512556566029</v>
      </c>
      <c r="P45" s="34">
        <f t="shared" si="2"/>
        <v>-26.438311004403168</v>
      </c>
      <c r="V45" s="34">
        <f t="shared" si="3"/>
        <v>26.438311004403168</v>
      </c>
      <c r="Y45" s="34">
        <f t="shared" si="6"/>
        <v>2.6702694114447203</v>
      </c>
      <c r="AD45" s="34">
        <f t="shared" si="7"/>
        <v>20.829310651452285</v>
      </c>
      <c r="AE45" s="34">
        <f t="shared" si="4"/>
        <v>0.20670192064023224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-143.71396240127729</v>
      </c>
      <c r="N46" s="34">
        <f t="shared" si="1"/>
        <v>0.17968983860954071</v>
      </c>
      <c r="P46" s="34">
        <f t="shared" si="2"/>
        <v>-25.823938709823118</v>
      </c>
      <c r="V46" s="34">
        <f t="shared" si="3"/>
        <v>25.823938709823118</v>
      </c>
      <c r="Y46" s="34">
        <f t="shared" si="6"/>
        <v>2.6082178096921349</v>
      </c>
      <c r="AD46" s="34">
        <f t="shared" si="7"/>
        <v>23.437528461144421</v>
      </c>
      <c r="AE46" s="34">
        <f t="shared" si="4"/>
        <v>0.23258485261685216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-116.79833045360094</v>
      </c>
      <c r="N47" s="34">
        <f t="shared" si="1"/>
        <v>0.20309924389892503</v>
      </c>
      <c r="P47" s="34">
        <f t="shared" si="2"/>
        <v>-23.721652603783141</v>
      </c>
      <c r="V47" s="34">
        <f t="shared" si="3"/>
        <v>23.721652603783141</v>
      </c>
      <c r="Y47" s="34">
        <f t="shared" si="6"/>
        <v>2.3958869129820974</v>
      </c>
      <c r="AD47" s="34">
        <f t="shared" si="7"/>
        <v>25.833415374126517</v>
      </c>
      <c r="AE47" s="34">
        <f t="shared" si="4"/>
        <v>0.25636069593866018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-88.337234142228098</v>
      </c>
      <c r="N48" s="34">
        <f t="shared" si="1"/>
        <v>0.22722852877998642</v>
      </c>
      <c r="P48" s="34">
        <f t="shared" si="2"/>
        <v>-20.072739750631676</v>
      </c>
      <c r="V48" s="34">
        <f t="shared" si="3"/>
        <v>20.072739750631676</v>
      </c>
      <c r="Y48" s="34">
        <f t="shared" si="6"/>
        <v>2.0273467148137994</v>
      </c>
      <c r="AD48" s="34">
        <f t="shared" si="7"/>
        <v>27.860762088940316</v>
      </c>
      <c r="AE48" s="34">
        <f t="shared" si="4"/>
        <v>0.27647929068084665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-59.318817426207673</v>
      </c>
      <c r="N49" s="34">
        <f t="shared" si="1"/>
        <v>0.25164434109811712</v>
      </c>
      <c r="P49" s="34">
        <f t="shared" si="2"/>
        <v>-14.927244725937538</v>
      </c>
      <c r="V49" s="34">
        <f t="shared" si="3"/>
        <v>14.927244725937538</v>
      </c>
      <c r="Y49" s="34">
        <f t="shared" si="6"/>
        <v>1.5076517173196915</v>
      </c>
      <c r="AD49" s="34">
        <f t="shared" si="7"/>
        <v>29.368413806260008</v>
      </c>
      <c r="AE49" s="34">
        <f t="shared" si="4"/>
        <v>0.29144063581805585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-30.641401671153332</v>
      </c>
      <c r="N50" s="34">
        <f t="shared" si="1"/>
        <v>0.27585524287120494</v>
      </c>
      <c r="P50" s="34">
        <f t="shared" si="2"/>
        <v>-8.4525912999101482</v>
      </c>
      <c r="V50" s="34">
        <f t="shared" si="3"/>
        <v>8.4525912999101482</v>
      </c>
      <c r="Y50" s="34">
        <f t="shared" si="6"/>
        <v>0.85371172129092499</v>
      </c>
      <c r="AD50" s="34">
        <f t="shared" si="7"/>
        <v>30.222125527550933</v>
      </c>
      <c r="AE50" s="34">
        <f t="shared" si="4"/>
        <v>0.29991253656488198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-3.1134856492434326</v>
      </c>
      <c r="N51" s="34">
        <f t="shared" si="1"/>
        <v>0.29932643861165642</v>
      </c>
      <c r="P51" s="34">
        <f t="shared" si="2"/>
        <v>-0.93194857105653761</v>
      </c>
      <c r="V51" s="34">
        <f t="shared" si="3"/>
        <v>0.93194857105653761</v>
      </c>
      <c r="Y51" s="34">
        <f t="shared" si="6"/>
        <v>9.4126805676710307E-2</v>
      </c>
      <c r="AD51" s="34">
        <f t="shared" si="7"/>
        <v>30.316252333227641</v>
      </c>
      <c r="AE51" s="34">
        <f t="shared" si="4"/>
        <v>0.3008466141175517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22.546254460778833</v>
      </c>
      <c r="N52" s="34">
        <f t="shared" si="1"/>
        <v>0.32149829672959446</v>
      </c>
      <c r="P52" s="34">
        <f t="shared" si="2"/>
        <v>7.2485824067724156</v>
      </c>
      <c r="V52" s="34">
        <f t="shared" si="3"/>
        <v>7.2485824067724156</v>
      </c>
      <c r="Y52" s="34">
        <f t="shared" si="6"/>
        <v>0.73210682308401398</v>
      </c>
      <c r="AD52" s="34">
        <f t="shared" si="7"/>
        <v>31.048359156311655</v>
      </c>
      <c r="AE52" s="34">
        <f t="shared" si="4"/>
        <v>0.30811175548384717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45.708965073605675</v>
      </c>
      <c r="N53" s="34">
        <f t="shared" si="1"/>
        <v>0.34180785297801497</v>
      </c>
      <c r="P53" s="34">
        <f t="shared" si="2"/>
        <v>15.62368321365623</v>
      </c>
      <c r="V53" s="34">
        <f t="shared" si="3"/>
        <v>15.62368321365623</v>
      </c>
      <c r="Y53" s="34">
        <f t="shared" si="6"/>
        <v>1.5779920045792795</v>
      </c>
      <c r="AD53" s="34">
        <f t="shared" si="7"/>
        <v>32.626351160890934</v>
      </c>
      <c r="AE53" s="34">
        <f t="shared" si="4"/>
        <v>0.32377113008147579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65.835615197364561</v>
      </c>
      <c r="N54" s="34">
        <f t="shared" si="1"/>
        <v>0.35971219226542389</v>
      </c>
      <c r="P54" s="34">
        <f t="shared" si="2"/>
        <v>23.681873471786865</v>
      </c>
      <c r="V54" s="34">
        <f t="shared" si="3"/>
        <v>23.681873471786865</v>
      </c>
      <c r="Y54" s="34">
        <f t="shared" si="6"/>
        <v>2.3918692206504737</v>
      </c>
      <c r="AD54" s="34">
        <f t="shared" si="7"/>
        <v>35.018220381541411</v>
      </c>
      <c r="AE54" s="34">
        <f t="shared" si="4"/>
        <v>0.34750710339820373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82.476996433618126</v>
      </c>
      <c r="N55" s="34">
        <f t="shared" si="1"/>
        <v>0.37471238028421117</v>
      </c>
      <c r="P55" s="34">
        <f t="shared" si="2"/>
        <v>30.905151652333444</v>
      </c>
      <c r="V55" s="34">
        <f t="shared" si="3"/>
        <v>30.905151652333444</v>
      </c>
      <c r="Y55" s="34">
        <f t="shared" si="6"/>
        <v>3.1214203168856782</v>
      </c>
      <c r="AD55" s="34">
        <f t="shared" si="7"/>
        <v>38.139640698427087</v>
      </c>
      <c r="AE55" s="34">
        <f t="shared" si="4"/>
        <v>0.37848285604898702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95.273722977364386</v>
      </c>
      <c r="N56" s="34">
        <f t="shared" si="1"/>
        <v>0.38637648574037453</v>
      </c>
      <c r="P56" s="34">
        <f t="shared" si="2"/>
        <v>36.811526267396026</v>
      </c>
      <c r="V56" s="34">
        <f t="shared" si="3"/>
        <v>36.811526267396026</v>
      </c>
      <c r="Y56" s="34">
        <f t="shared" si="6"/>
        <v>3.7179641530069989</v>
      </c>
      <c r="AD56" s="34">
        <f t="shared" si="7"/>
        <v>41.857604851434083</v>
      </c>
      <c r="AE56" s="34">
        <f t="shared" si="4"/>
        <v>0.41537847607971989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103.95623161703665</v>
      </c>
      <c r="N57" s="34">
        <f t="shared" si="1"/>
        <v>0.39436021613719047</v>
      </c>
      <c r="P57" s="34">
        <f t="shared" si="2"/>
        <v>40.996201969302405</v>
      </c>
      <c r="V57" s="34">
        <f t="shared" si="3"/>
        <v>40.996201969302405</v>
      </c>
      <c r="Y57" s="34">
        <f t="shared" si="6"/>
        <v>4.1406163988995432</v>
      </c>
      <c r="AD57" s="34">
        <f t="shared" si="7"/>
        <v>45.998221250333629</v>
      </c>
      <c r="AE57" s="34">
        <f t="shared" si="4"/>
        <v>0.45646833145749754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108.34478173450329</v>
      </c>
      <c r="N58" s="34">
        <f t="shared" si="1"/>
        <v>0.39842379318515947</v>
      </c>
      <c r="P58" s="34">
        <f t="shared" si="2"/>
        <v>43.167138910478982</v>
      </c>
      <c r="V58" s="34">
        <f t="shared" si="3"/>
        <v>43.167138910478982</v>
      </c>
      <c r="Y58" s="34">
        <f t="shared" si="6"/>
        <v>4.3598810299583777</v>
      </c>
      <c r="AD58" s="34">
        <f t="shared" si="7"/>
        <v>50.358102280292009</v>
      </c>
      <c r="AE58" s="34">
        <f t="shared" si="4"/>
        <v>0.49973408315401263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108.34945530506816</v>
      </c>
      <c r="N59" s="34">
        <f t="shared" si="1"/>
        <v>0.39844391409476398</v>
      </c>
      <c r="P59" s="34">
        <f t="shared" si="2"/>
        <v>43.171181061787046</v>
      </c>
      <c r="V59" s="34">
        <f t="shared" si="3"/>
        <v>43.171181061787046</v>
      </c>
      <c r="Y59" s="34">
        <f t="shared" si="6"/>
        <v>4.3602892872404917</v>
      </c>
      <c r="AD59" s="34">
        <f t="shared" si="7"/>
        <v>54.7183915675325</v>
      </c>
      <c r="AE59" s="34">
        <f t="shared" si="4"/>
        <v>0.54300388623589224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103.97015689747033</v>
      </c>
      <c r="N60" s="34">
        <f t="shared" si="1"/>
        <v>0.39441996623589087</v>
      </c>
      <c r="P60" s="34">
        <f t="shared" si="2"/>
        <v>41.007905773040527</v>
      </c>
      <c r="V60" s="34">
        <f t="shared" si="3"/>
        <v>41.007905773040527</v>
      </c>
      <c r="Y60" s="34">
        <f t="shared" si="6"/>
        <v>4.1417984830770935</v>
      </c>
      <c r="AD60" s="34">
        <f t="shared" si="7"/>
        <v>58.860190050609596</v>
      </c>
      <c r="AE60" s="34">
        <f t="shared" si="4"/>
        <v>0.58410547215405828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95.296613673884195</v>
      </c>
      <c r="N61" s="34">
        <f t="shared" si="1"/>
        <v>0.38647405812101859</v>
      </c>
      <c r="P61" s="34">
        <f t="shared" si="2"/>
        <v>36.829669011736975</v>
      </c>
      <c r="V61" s="34">
        <f t="shared" si="3"/>
        <v>36.829669011736975</v>
      </c>
      <c r="Y61" s="34">
        <f t="shared" si="6"/>
        <v>3.7197965701854345</v>
      </c>
      <c r="AD61" s="34">
        <f t="shared" si="7"/>
        <v>62.579986620795033</v>
      </c>
      <c r="AE61" s="34">
        <f t="shared" si="4"/>
        <v>0.62101927637516285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82.508375389919294</v>
      </c>
      <c r="N62" s="34">
        <f t="shared" si="1"/>
        <v>0.37484486452585164</v>
      </c>
      <c r="P62" s="34">
        <f t="shared" si="2"/>
        <v>30.92784079528241</v>
      </c>
      <c r="V62" s="34">
        <f t="shared" si="3"/>
        <v>30.92784079528241</v>
      </c>
      <c r="Y62" s="34">
        <f t="shared" si="6"/>
        <v>3.1237119203235237</v>
      </c>
      <c r="AD62" s="34">
        <f t="shared" si="7"/>
        <v>65.703698541118555</v>
      </c>
      <c r="AE62" s="34">
        <f t="shared" si="4"/>
        <v>0.65201777000090566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65.8748143946205</v>
      </c>
      <c r="N63" s="34">
        <f t="shared" si="1"/>
        <v>0.3598757186153565</v>
      </c>
      <c r="P63" s="34">
        <f t="shared" si="2"/>
        <v>23.706746168917284</v>
      </c>
      <c r="V63" s="34">
        <f t="shared" si="3"/>
        <v>23.706746168917284</v>
      </c>
      <c r="Y63" s="34">
        <f t="shared" si="6"/>
        <v>2.3943813630606461</v>
      </c>
      <c r="AD63" s="34">
        <f t="shared" si="7"/>
        <v>68.098079904179201</v>
      </c>
      <c r="AE63" s="34">
        <f t="shared" si="4"/>
        <v>0.67577867283497539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45.755125630468036</v>
      </c>
      <c r="N64" s="34">
        <f t="shared" si="1"/>
        <v>0.3419977799876871</v>
      </c>
      <c r="P64" s="34">
        <f t="shared" si="2"/>
        <v>15.648151388677791</v>
      </c>
      <c r="V64" s="34">
        <f t="shared" si="3"/>
        <v>15.648151388677791</v>
      </c>
      <c r="Y64" s="34">
        <f t="shared" si="6"/>
        <v>1.580463290256457</v>
      </c>
      <c r="AD64" s="34">
        <f t="shared" si="7"/>
        <v>69.678543194435662</v>
      </c>
      <c r="AE64" s="34">
        <f t="shared" si="4"/>
        <v>0.69146257150373014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22.598326633377262</v>
      </c>
      <c r="N65" s="34">
        <f t="shared" si="1"/>
        <v>0.3217094296581981</v>
      </c>
      <c r="P65" s="34">
        <f t="shared" si="2"/>
        <v>7.2700947724534668</v>
      </c>
      <c r="V65" s="34">
        <f t="shared" si="3"/>
        <v>7.2700947724534668</v>
      </c>
      <c r="Y65" s="34">
        <f t="shared" si="6"/>
        <v>0.73427957201780014</v>
      </c>
      <c r="AD65" s="34">
        <f t="shared" si="7"/>
        <v>70.412822766453459</v>
      </c>
      <c r="AE65" s="34">
        <f t="shared" si="4"/>
        <v>0.69874927437943879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-3.0567424673010866</v>
      </c>
      <c r="N66" s="34">
        <f t="shared" si="1"/>
        <v>0.29955326428828344</v>
      </c>
      <c r="P66" s="34">
        <f t="shared" si="2"/>
        <v>-0.91565718416866193</v>
      </c>
      <c r="V66" s="34">
        <f t="shared" si="3"/>
        <v>0.91565718416866193</v>
      </c>
      <c r="Y66" s="34">
        <f t="shared" si="6"/>
        <v>9.2481375601034865E-2</v>
      </c>
      <c r="AD66" s="34">
        <f t="shared" si="7"/>
        <v>70.505304142054499</v>
      </c>
      <c r="AE66" s="34">
        <f t="shared" si="4"/>
        <v>0.69966702332850705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-30.581418948781085</v>
      </c>
      <c r="N67" s="34">
        <f t="shared" si="1"/>
        <v>0.27609216628203237</v>
      </c>
      <c r="P67" s="34">
        <f t="shared" si="2"/>
        <v>-8.4432902055473633</v>
      </c>
      <c r="V67" s="34">
        <f t="shared" si="3"/>
        <v>8.4432902055473633</v>
      </c>
      <c r="Y67" s="34">
        <f t="shared" si="6"/>
        <v>0.8527723107602837</v>
      </c>
      <c r="AD67" s="34">
        <f t="shared" si="7"/>
        <v>71.358076452814785</v>
      </c>
      <c r="AE67" s="34">
        <f t="shared" si="4"/>
        <v>0.7081296017331683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-59.257217494841449</v>
      </c>
      <c r="N68" s="34">
        <f t="shared" si="1"/>
        <v>0.25188590971741259</v>
      </c>
      <c r="P68" s="34">
        <f t="shared" si="2"/>
        <v>-14.926058136010715</v>
      </c>
      <c r="V68" s="34">
        <f t="shared" si="3"/>
        <v>14.926058136010715</v>
      </c>
      <c r="Y68" s="34">
        <f t="shared" si="6"/>
        <v>1.5075318717370823</v>
      </c>
      <c r="AD68" s="34">
        <f t="shared" si="7"/>
        <v>72.865608324551872</v>
      </c>
      <c r="AE68" s="34">
        <f t="shared" si="4"/>
        <v>0.7230897575697558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-88.275830195825705</v>
      </c>
      <c r="N69" s="34">
        <f t="shared" si="1"/>
        <v>0.22746963245738577</v>
      </c>
      <c r="P69" s="34">
        <f t="shared" si="2"/>
        <v>-20.080070649515068</v>
      </c>
      <c r="V69" s="34">
        <f t="shared" si="3"/>
        <v>20.080070649515068</v>
      </c>
      <c r="Y69" s="34">
        <f t="shared" si="6"/>
        <v>2.0280871356010222</v>
      </c>
      <c r="AD69" s="34">
        <f t="shared" si="7"/>
        <v>74.893695460152898</v>
      </c>
      <c r="AE69" s="34">
        <f t="shared" si="4"/>
        <v>0.74321569995783243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-116.73912654864203</v>
      </c>
      <c r="N70" s="34">
        <f t="shared" si="1"/>
        <v>0.20333528072256271</v>
      </c>
      <c r="P70" s="34">
        <f t="shared" si="2"/>
        <v>-23.737183068074902</v>
      </c>
      <c r="V70" s="34">
        <f t="shared" si="3"/>
        <v>23.737183068074902</v>
      </c>
      <c r="Y70" s="34">
        <f t="shared" si="6"/>
        <v>2.3974554898755653</v>
      </c>
      <c r="AD70" s="34">
        <f t="shared" si="7"/>
        <v>77.291150950028467</v>
      </c>
      <c r="AE70" s="34">
        <f t="shared" si="4"/>
        <v>0.76700710922236315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-143.65915345676345</v>
      </c>
      <c r="N71" s="34">
        <f t="shared" si="1"/>
        <v>0.17991684029544777</v>
      </c>
      <c r="P71" s="34">
        <f t="shared" si="2"/>
        <v>-25.846700969459732</v>
      </c>
      <c r="V71" s="34">
        <f t="shared" si="3"/>
        <v>25.846700969459732</v>
      </c>
      <c r="Y71" s="34">
        <f t="shared" si="6"/>
        <v>2.6105167979154333</v>
      </c>
      <c r="AD71" s="34">
        <f t="shared" si="7"/>
        <v>79.901667747943904</v>
      </c>
      <c r="AE71" s="34">
        <f t="shared" si="4"/>
        <v>0.79291285545766099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-167.95813523022755</v>
      </c>
      <c r="N72" s="34">
        <f t="shared" si="1"/>
        <v>0.15757983926216645</v>
      </c>
      <c r="P72" s="34">
        <f t="shared" si="2"/>
        <v>-26.466815952352476</v>
      </c>
      <c r="V72" s="34">
        <f t="shared" si="3"/>
        <v>26.466815952352476</v>
      </c>
      <c r="Y72" s="34">
        <f t="shared" si="6"/>
        <v>2.6731484111876003</v>
      </c>
      <c r="AD72" s="34">
        <f t="shared" si="7"/>
        <v>82.574816159131501</v>
      </c>
      <c r="AE72" s="34">
        <f t="shared" si="4"/>
        <v>0.81944013329200149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-188.46847358563679</v>
      </c>
      <c r="N73" s="34">
        <f t="shared" ref="N73:N108" si="9">NORMDIST(B73,0,1,FALSE)</f>
        <v>0.1366152725480389</v>
      </c>
      <c r="P73" s="34">
        <f t="shared" ref="P73:P108" si="10">G73*N73</f>
        <v>-25.74767188561464</v>
      </c>
      <c r="V73" s="34">
        <f t="shared" ref="V73:V108" si="11">ABS(P73)</f>
        <v>25.74767188561464</v>
      </c>
      <c r="Y73" s="34">
        <f t="shared" si="6"/>
        <v>2.6005148604470789</v>
      </c>
      <c r="AD73" s="34">
        <f t="shared" si="7"/>
        <v>85.175331019578579</v>
      </c>
      <c r="AE73" s="34">
        <f t="shared" ref="AE73:AE104" si="12">AD73/SUM($Y$9:$Y$108)</f>
        <v>0.84524662421734553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-203.93274764615828</v>
      </c>
      <c r="N74" s="34">
        <f t="shared" si="9"/>
        <v>0.11723778769442594</v>
      </c>
      <c r="P74" s="34">
        <f t="shared" si="10"/>
        <v>-23.908624172481247</v>
      </c>
      <c r="V74" s="34">
        <f t="shared" si="11"/>
        <v>23.908624172481247</v>
      </c>
      <c r="Y74" s="34">
        <f t="shared" ref="Y74:Y107" si="14">($A$7)*V74</f>
        <v>2.4147710414206061</v>
      </c>
      <c r="AD74" s="34">
        <f t="shared" ref="AD74:AD108" si="15">Y74+AD73</f>
        <v>87.590102060999186</v>
      </c>
      <c r="AE74" s="34">
        <f t="shared" si="12"/>
        <v>0.86920986623338659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-213.00371394152381</v>
      </c>
      <c r="N75" s="34">
        <f t="shared" si="9"/>
        <v>9.9587708244748885E-2</v>
      </c>
      <c r="P75" s="34">
        <f t="shared" si="10"/>
        <v>-21.212551719056425</v>
      </c>
      <c r="V75" s="34">
        <f t="shared" si="11"/>
        <v>21.212551719056425</v>
      </c>
      <c r="Y75" s="34">
        <f t="shared" si="14"/>
        <v>2.1424677236246992</v>
      </c>
      <c r="AD75" s="34">
        <f t="shared" si="15"/>
        <v>89.732569784623891</v>
      </c>
      <c r="AE75" s="34">
        <f t="shared" si="12"/>
        <v>0.89047087677729797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-214.2443064080301</v>
      </c>
      <c r="N76" s="34">
        <f t="shared" si="9"/>
        <v>8.3736272412481758E-2</v>
      </c>
      <c r="P76" s="34">
        <f t="shared" si="10"/>
        <v>-17.940019604206018</v>
      </c>
      <c r="V76" s="34">
        <f t="shared" si="11"/>
        <v>17.940019604206018</v>
      </c>
      <c r="Y76" s="34">
        <f t="shared" si="14"/>
        <v>1.811941980024808</v>
      </c>
      <c r="AD76" s="34">
        <f t="shared" si="15"/>
        <v>91.544511764648703</v>
      </c>
      <c r="AE76" s="34">
        <f t="shared" si="12"/>
        <v>0.90845187929951443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-206.12763638853841</v>
      </c>
      <c r="N77" s="34">
        <f t="shared" si="9"/>
        <v>6.9693338950675629E-2</v>
      </c>
      <c r="P77" s="34">
        <f t="shared" si="10"/>
        <v>-14.365723229928026</v>
      </c>
      <c r="V77" s="34">
        <f t="shared" si="11"/>
        <v>14.365723229928026</v>
      </c>
      <c r="Y77" s="34">
        <f t="shared" si="14"/>
        <v>1.4509380462227308</v>
      </c>
      <c r="AD77" s="34">
        <f t="shared" si="15"/>
        <v>92.995449810871435</v>
      </c>
      <c r="AE77" s="34">
        <f t="shared" si="12"/>
        <v>0.92285042017793351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-187.03699263247472</v>
      </c>
      <c r="N78" s="34">
        <f t="shared" si="9"/>
        <v>5.7416759943091943E-2</v>
      </c>
      <c r="P78" s="34">
        <f t="shared" si="10"/>
        <v>-10.739058106456657</v>
      </c>
      <c r="V78" s="34">
        <f t="shared" si="11"/>
        <v>10.739058106456657</v>
      </c>
      <c r="Y78" s="34">
        <f t="shared" si="14"/>
        <v>1.0846448687521224</v>
      </c>
      <c r="AD78" s="34">
        <f t="shared" si="15"/>
        <v>94.080094679623556</v>
      </c>
      <c r="AE78" s="34">
        <f t="shared" si="12"/>
        <v>0.93361401103003905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-155.26584129583006</v>
      </c>
      <c r="N79" s="34">
        <f t="shared" si="9"/>
        <v>4.6822635277683121E-2</v>
      </c>
      <c r="P79" s="34">
        <f t="shared" si="10"/>
        <v>-7.2699558580772816</v>
      </c>
      <c r="V79" s="34">
        <f t="shared" si="11"/>
        <v>7.2699558580772816</v>
      </c>
      <c r="Y79" s="34">
        <f t="shared" si="14"/>
        <v>0.73426554166580549</v>
      </c>
      <c r="AD79" s="34">
        <f t="shared" si="15"/>
        <v>94.814360221289363</v>
      </c>
      <c r="AE79" s="34">
        <f t="shared" si="12"/>
        <v>0.94090057467402988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-109.01782594115954</v>
      </c>
      <c r="N80" s="34">
        <f t="shared" si="9"/>
        <v>3.7795734251856623E-2</v>
      </c>
      <c r="P80" s="34">
        <f t="shared" si="10"/>
        <v>-4.1204087779872269</v>
      </c>
      <c r="V80" s="34">
        <f t="shared" si="11"/>
        <v>4.1204087779872269</v>
      </c>
      <c r="Y80" s="34">
        <f t="shared" si="14"/>
        <v>0.41616128657670992</v>
      </c>
      <c r="AD80" s="34">
        <f t="shared" si="15"/>
        <v>95.230521507866072</v>
      </c>
      <c r="AE80" s="34">
        <f t="shared" si="12"/>
        <v>0.94503039628315344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-46.406767537583569</v>
      </c>
      <c r="N81" s="34">
        <f t="shared" si="9"/>
        <v>3.0199481210634573E-2</v>
      </c>
      <c r="P81" s="34">
        <f t="shared" si="10"/>
        <v>-1.4014603042975413</v>
      </c>
      <c r="V81" s="34">
        <f t="shared" si="11"/>
        <v>1.4014603042975413</v>
      </c>
      <c r="Y81" s="34">
        <f t="shared" si="14"/>
        <v>0.14154749073405168</v>
      </c>
      <c r="AD81" s="34">
        <f t="shared" si="15"/>
        <v>95.372068998600128</v>
      </c>
      <c r="AE81" s="34">
        <f t="shared" si="12"/>
        <v>0.94643505814096174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34.543335539213061</v>
      </c>
      <c r="N82" s="34">
        <f t="shared" si="9"/>
        <v>2.3885038190605869E-2</v>
      </c>
      <c r="P82" s="34">
        <f t="shared" si="10"/>
        <v>0.82506888858501692</v>
      </c>
      <c r="V82" s="34">
        <f t="shared" si="11"/>
        <v>0.82506888858501692</v>
      </c>
      <c r="Y82" s="34">
        <f t="shared" si="14"/>
        <v>8.333195774708671E-2</v>
      </c>
      <c r="AD82" s="34">
        <f t="shared" si="15"/>
        <v>95.455400956347219</v>
      </c>
      <c r="AE82" s="34">
        <f t="shared" si="12"/>
        <v>0.94726201185082126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135.89830750698039</v>
      </c>
      <c r="N83" s="34">
        <f t="shared" si="9"/>
        <v>1.8699162668593644E-2</v>
      </c>
      <c r="P83" s="34">
        <f t="shared" si="10"/>
        <v>2.5411845584595869</v>
      </c>
      <c r="V83" s="34">
        <f t="shared" si="11"/>
        <v>2.5411845584595869</v>
      </c>
      <c r="Y83" s="34">
        <f t="shared" si="14"/>
        <v>0.2566596404044183</v>
      </c>
      <c r="AD83" s="34">
        <f t="shared" si="15"/>
        <v>95.712060596751641</v>
      </c>
      <c r="AE83" s="34">
        <f t="shared" si="12"/>
        <v>0.94980900159571358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259.81379517690402</v>
      </c>
      <c r="N84" s="34">
        <f t="shared" si="9"/>
        <v>1.4490659157048438E-2</v>
      </c>
      <c r="P84" s="34">
        <f t="shared" si="10"/>
        <v>3.7648731502077117</v>
      </c>
      <c r="V84" s="34">
        <f t="shared" si="11"/>
        <v>3.7648731502077117</v>
      </c>
      <c r="Y84" s="34">
        <f t="shared" si="14"/>
        <v>0.38025218817097889</v>
      </c>
      <c r="AD84" s="34">
        <f t="shared" si="15"/>
        <v>96.092312784922626</v>
      </c>
      <c r="AE84" s="34">
        <f t="shared" si="12"/>
        <v>0.95358247537685925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408.53526795360483</v>
      </c>
      <c r="N85" s="34">
        <f t="shared" si="9"/>
        <v>1.1115369005911058E-2</v>
      </c>
      <c r="P85" s="34">
        <f t="shared" si="10"/>
        <v>4.5410202552330681</v>
      </c>
      <c r="V85" s="34">
        <f t="shared" si="11"/>
        <v>4.5410202552330681</v>
      </c>
      <c r="Y85" s="34">
        <f t="shared" si="14"/>
        <v>0.45864304577853993</v>
      </c>
      <c r="AD85" s="34">
        <f t="shared" si="15"/>
        <v>96.55095583070117</v>
      </c>
      <c r="AE85" s="34">
        <f t="shared" si="12"/>
        <v>0.95813386932537192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584.39801783513894</v>
      </c>
      <c r="N86" s="34">
        <f t="shared" si="9"/>
        <v>8.4397462735252959E-3</v>
      </c>
      <c r="P86" s="34">
        <f t="shared" si="10"/>
        <v>4.9321709932796836</v>
      </c>
      <c r="V86" s="34">
        <f t="shared" si="11"/>
        <v>4.9321709932796836</v>
      </c>
      <c r="Y86" s="34">
        <f t="shared" si="14"/>
        <v>0.49814927032124806</v>
      </c>
      <c r="AD86" s="34">
        <f t="shared" si="15"/>
        <v>97.04910510102242</v>
      </c>
      <c r="AE86" s="34">
        <f t="shared" si="12"/>
        <v>0.96307730757275112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789.82715941299818</v>
      </c>
      <c r="N87" s="34">
        <f t="shared" si="9"/>
        <v>6.3431452761899725E-3</v>
      </c>
      <c r="P87" s="34">
        <f t="shared" si="10"/>
        <v>5.0099884152371041</v>
      </c>
      <c r="V87" s="34">
        <f t="shared" si="11"/>
        <v>5.0099884152371041</v>
      </c>
      <c r="Y87" s="34">
        <f t="shared" si="14"/>
        <v>0.50600882993894758</v>
      </c>
      <c r="AD87" s="34">
        <f t="shared" si="15"/>
        <v>97.555113930961369</v>
      </c>
      <c r="AE87" s="34">
        <f t="shared" si="12"/>
        <v>0.96809874101140436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1027.3376298721087</v>
      </c>
      <c r="N88" s="34">
        <f t="shared" si="9"/>
        <v>4.7189968525847836E-3</v>
      </c>
      <c r="P88" s="34">
        <f t="shared" si="10"/>
        <v>4.8480030419083926</v>
      </c>
      <c r="V88" s="34">
        <f t="shared" si="11"/>
        <v>4.8480030419083926</v>
      </c>
      <c r="Y88" s="34">
        <f t="shared" si="14"/>
        <v>0.48964830723274766</v>
      </c>
      <c r="AD88" s="34">
        <f t="shared" si="15"/>
        <v>98.04476223819411</v>
      </c>
      <c r="AE88" s="34">
        <f t="shared" si="12"/>
        <v>0.97295781903068523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1299.534188990832</v>
      </c>
      <c r="N89" s="34">
        <f t="shared" si="9"/>
        <v>3.4750773778549375E-3</v>
      </c>
      <c r="P89" s="34">
        <f t="shared" si="10"/>
        <v>4.5159818619111034</v>
      </c>
      <c r="V89" s="34">
        <f t="shared" si="11"/>
        <v>4.5159818619111034</v>
      </c>
      <c r="Y89" s="34">
        <f t="shared" si="14"/>
        <v>0.45611416805302146</v>
      </c>
      <c r="AD89" s="34">
        <f t="shared" si="15"/>
        <v>98.50087640624713</v>
      </c>
      <c r="AE89" s="34">
        <f t="shared" si="12"/>
        <v>0.97748411738714125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1609.1114191409702</v>
      </c>
      <c r="N90" s="34">
        <f t="shared" si="9"/>
        <v>2.5330807400485967E-3</v>
      </c>
      <c r="P90" s="34">
        <f t="shared" si="10"/>
        <v>4.076009144418256</v>
      </c>
      <c r="V90" s="34">
        <f t="shared" si="11"/>
        <v>4.076009144418256</v>
      </c>
      <c r="Y90" s="34">
        <f t="shared" si="14"/>
        <v>0.41167692358624386</v>
      </c>
      <c r="AD90" s="34">
        <f t="shared" si="15"/>
        <v>98.912553329833372</v>
      </c>
      <c r="AE90" s="34">
        <f t="shared" si="12"/>
        <v>0.98156943793434848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1958.8537252877443</v>
      </c>
      <c r="N91" s="34">
        <f t="shared" si="9"/>
        <v>1.8276934202903908E-3</v>
      </c>
      <c r="P91" s="34">
        <f t="shared" si="10"/>
        <v>3.580184065019731</v>
      </c>
      <c r="V91" s="34">
        <f t="shared" si="11"/>
        <v>3.580184065019731</v>
      </c>
      <c r="Y91" s="34">
        <f t="shared" si="14"/>
        <v>0.36159859056699284</v>
      </c>
      <c r="AD91" s="34">
        <f t="shared" si="15"/>
        <v>99.274151920400371</v>
      </c>
      <c r="AE91" s="34">
        <f t="shared" si="12"/>
        <v>0.9851578007189703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2351.6353349898363</v>
      </c>
      <c r="N92" s="49">
        <f t="shared" si="9"/>
        <v>1.305351359820449E-3</v>
      </c>
      <c r="P92" s="49">
        <f t="shared" si="10"/>
        <v>3.0697103823308001</v>
      </c>
      <c r="V92" s="49">
        <f t="shared" si="11"/>
        <v>3.0697103823308001</v>
      </c>
      <c r="Y92" s="49">
        <f t="shared" si="14"/>
        <v>0.31004074861541081</v>
      </c>
      <c r="AD92" s="49">
        <f t="shared" si="15"/>
        <v>99.584192669015778</v>
      </c>
      <c r="AE92" s="49">
        <f t="shared" si="12"/>
        <v>0.98823452367384501</v>
      </c>
    </row>
    <row r="93" spans="1:31" s="49" customFormat="1" x14ac:dyDescent="0.3">
      <c r="A93" s="49">
        <v>84</v>
      </c>
      <c r="B93" s="49">
        <f t="shared" si="13"/>
        <v>3.484</v>
      </c>
      <c r="G93" s="49">
        <f t="shared" si="8"/>
        <v>2790.4202983993359</v>
      </c>
      <c r="N93" s="49">
        <f t="shared" si="9"/>
        <v>9.2282906723667468E-4</v>
      </c>
      <c r="P93" s="49">
        <f t="shared" si="10"/>
        <v>2.5750809611701424</v>
      </c>
      <c r="V93" s="49">
        <f t="shared" si="11"/>
        <v>2.5750809611701424</v>
      </c>
      <c r="Y93" s="49">
        <f t="shared" si="14"/>
        <v>0.2600831770781844</v>
      </c>
      <c r="AD93" s="49">
        <f t="shared" si="15"/>
        <v>99.844275846093964</v>
      </c>
      <c r="AE93" s="49">
        <f t="shared" si="12"/>
        <v>0.99081548725578317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3278.2624882617947</v>
      </c>
      <c r="N94" s="34">
        <f t="shared" si="9"/>
        <v>6.4578041088110192E-4</v>
      </c>
      <c r="P94" s="34">
        <f t="shared" si="10"/>
        <v>2.1170376966458053</v>
      </c>
      <c r="V94" s="34">
        <f t="shared" si="11"/>
        <v>2.1170376966458053</v>
      </c>
      <c r="Y94" s="34">
        <f t="shared" si="14"/>
        <v>0.21382080736122636</v>
      </c>
      <c r="AD94" s="34">
        <f t="shared" si="15"/>
        <v>100.05809665345519</v>
      </c>
      <c r="AE94" s="50">
        <f t="shared" si="12"/>
        <v>0.99293736120034071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3818.3055999161711</v>
      </c>
      <c r="N95" s="34">
        <f t="shared" si="9"/>
        <v>4.4731991169886799E-4</v>
      </c>
      <c r="P95" s="34">
        <f t="shared" si="10"/>
        <v>1.7080041237937948</v>
      </c>
      <c r="V95" s="34">
        <f t="shared" si="11"/>
        <v>1.7080041237937948</v>
      </c>
      <c r="Y95" s="34">
        <f t="shared" si="14"/>
        <v>0.17250841650317328</v>
      </c>
      <c r="AD95" s="34">
        <f t="shared" si="15"/>
        <v>100.23060506995837</v>
      </c>
      <c r="AE95" s="34">
        <f t="shared" si="12"/>
        <v>0.99464926715894364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4413.7831512948896</v>
      </c>
      <c r="N96" s="34">
        <f t="shared" si="9"/>
        <v>3.0670535307791695E-4</v>
      </c>
      <c r="P96" s="34">
        <f t="shared" si="10"/>
        <v>1.35373091982726</v>
      </c>
      <c r="V96" s="34">
        <f t="shared" si="11"/>
        <v>1.35373091982726</v>
      </c>
      <c r="Y96" s="34">
        <f t="shared" si="14"/>
        <v>0.13672682290255328</v>
      </c>
      <c r="AD96" s="34">
        <f t="shared" si="15"/>
        <v>100.36733189286093</v>
      </c>
      <c r="AE96" s="34">
        <f t="shared" si="12"/>
        <v>0.99600609059731438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5068.0184829237796</v>
      </c>
      <c r="N97" s="34">
        <f t="shared" si="9"/>
        <v>2.0815854496572918E-4</v>
      </c>
      <c r="P97" s="34">
        <f t="shared" si="10"/>
        <v>1.0549513532648362</v>
      </c>
      <c r="V97" s="34">
        <f t="shared" si="11"/>
        <v>1.0549513532648362</v>
      </c>
      <c r="Y97" s="34">
        <f t="shared" si="14"/>
        <v>0.10655008667974847</v>
      </c>
      <c r="AD97" s="34">
        <f t="shared" si="15"/>
        <v>100.47388197954068</v>
      </c>
      <c r="AE97" s="34">
        <f t="shared" si="12"/>
        <v>0.99706345192480272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5784.4247579221383</v>
      </c>
      <c r="N98" s="34">
        <f t="shared" si="9"/>
        <v>1.3984176379239904E-4</v>
      </c>
      <c r="P98" s="34">
        <f t="shared" si="10"/>
        <v>0.80890416067225268</v>
      </c>
      <c r="V98" s="34">
        <f t="shared" si="11"/>
        <v>0.80890416067225268</v>
      </c>
      <c r="Y98" s="34">
        <f t="shared" si="14"/>
        <v>8.1699320227897526E-2</v>
      </c>
      <c r="AD98" s="34">
        <f t="shared" si="15"/>
        <v>100.55558129976858</v>
      </c>
      <c r="AE98" s="34">
        <f t="shared" si="12"/>
        <v>0.99787420397938076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6566.5049620026557</v>
      </c>
      <c r="N99" s="34">
        <f t="shared" si="9"/>
        <v>9.2992795718445907E-5</v>
      </c>
      <c r="P99" s="34">
        <f t="shared" si="10"/>
        <v>0.61063765451567431</v>
      </c>
      <c r="V99" s="34">
        <f t="shared" si="11"/>
        <v>0.61063765451567431</v>
      </c>
      <c r="Y99" s="34">
        <f t="shared" si="14"/>
        <v>6.167440310608311E-2</v>
      </c>
      <c r="AD99" s="34">
        <f t="shared" si="15"/>
        <v>100.61725570287466</v>
      </c>
      <c r="AE99" s="34">
        <f t="shared" si="12"/>
        <v>0.99848623659964786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7417.8519034715118</v>
      </c>
      <c r="N100" s="34">
        <f t="shared" si="9"/>
        <v>6.1211282356604617E-5</v>
      </c>
      <c r="P100" s="34">
        <f t="shared" si="10"/>
        <v>0.45405622734287171</v>
      </c>
      <c r="V100" s="34">
        <f t="shared" si="11"/>
        <v>0.45405622734287171</v>
      </c>
      <c r="Y100" s="34">
        <f t="shared" si="14"/>
        <v>4.5859678961630047E-2</v>
      </c>
      <c r="AD100" s="34">
        <f t="shared" si="15"/>
        <v>100.66311538183629</v>
      </c>
      <c r="AE100" s="34">
        <f t="shared" si="12"/>
        <v>0.9989413300916955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8342.1482132282581</v>
      </c>
      <c r="N101" s="34">
        <f t="shared" si="9"/>
        <v>3.988259546153366E-5</v>
      </c>
      <c r="P101" s="34">
        <f t="shared" si="10"/>
        <v>0.33270652246833848</v>
      </c>
      <c r="V101" s="34">
        <f t="shared" si="11"/>
        <v>0.33270652246833848</v>
      </c>
      <c r="Y101" s="34">
        <f t="shared" si="14"/>
        <v>3.3603358769302191E-2</v>
      </c>
      <c r="AD101" s="34">
        <f t="shared" si="15"/>
        <v>100.69671874060559</v>
      </c>
      <c r="AE101" s="34">
        <f t="shared" si="12"/>
        <v>0.99927479666261598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9343.1663447659503</v>
      </c>
      <c r="N102" s="34">
        <f t="shared" si="9"/>
        <v>2.5722022324537423E-5</v>
      </c>
      <c r="P102" s="34">
        <f t="shared" si="10"/>
        <v>0.2403251333019365</v>
      </c>
      <c r="V102" s="34">
        <f t="shared" si="11"/>
        <v>0.2403251333019365</v>
      </c>
      <c r="Y102" s="34">
        <f t="shared" si="14"/>
        <v>2.4272838463495587E-2</v>
      </c>
      <c r="AD102" s="34">
        <f t="shared" si="15"/>
        <v>100.72099157906908</v>
      </c>
      <c r="AE102" s="34">
        <f t="shared" si="12"/>
        <v>0.99951567080452819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10424.768574171012</v>
      </c>
      <c r="N103" s="34">
        <f t="shared" si="9"/>
        <v>1.6420885402344505E-5</v>
      </c>
      <c r="P103" s="34">
        <f t="shared" si="10"/>
        <v>0.17118393010242453</v>
      </c>
      <c r="V103" s="34">
        <f t="shared" si="11"/>
        <v>0.17118393010242453</v>
      </c>
      <c r="Y103" s="34">
        <f t="shared" si="14"/>
        <v>1.7289576940344879E-2</v>
      </c>
      <c r="AD103" s="34">
        <f t="shared" si="15"/>
        <v>100.73828115600942</v>
      </c>
      <c r="AE103" s="34">
        <f t="shared" si="12"/>
        <v>0.99968724579423518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11590.907000123363</v>
      </c>
      <c r="N104" s="34">
        <f t="shared" si="9"/>
        <v>1.0376664891989014E-5</v>
      </c>
      <c r="P104" s="34">
        <f t="shared" si="10"/>
        <v>0.1202749577344898</v>
      </c>
      <c r="V104" s="34">
        <f t="shared" si="11"/>
        <v>0.1202749577344898</v>
      </c>
      <c r="Y104" s="34">
        <f t="shared" si="14"/>
        <v>1.2147770731183472E-2</v>
      </c>
      <c r="AD104" s="34">
        <f t="shared" si="15"/>
        <v>100.75042892674061</v>
      </c>
      <c r="AE104" s="34">
        <f t="shared" si="12"/>
        <v>0.99980779551302579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12845.623543896323</v>
      </c>
      <c r="N105" s="34">
        <f t="shared" si="9"/>
        <v>6.4906587297709424E-6</v>
      </c>
      <c r="P105" s="34">
        <f t="shared" si="10"/>
        <v>8.3376558594541822E-2</v>
      </c>
      <c r="V105" s="34">
        <f t="shared" si="11"/>
        <v>8.3376558594541822E-2</v>
      </c>
      <c r="Y105" s="34">
        <f t="shared" si="14"/>
        <v>8.4210324180487243E-3</v>
      </c>
      <c r="AD105" s="34">
        <f t="shared" si="15"/>
        <v>100.75884995915865</v>
      </c>
      <c r="AE105" s="34">
        <f>AD105/SUM($Y$9:$Y$108)</f>
        <v>0.99989136254045696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14193.049949356615</v>
      </c>
      <c r="N106" s="34">
        <f t="shared" si="9"/>
        <v>4.0187363995916616E-6</v>
      </c>
      <c r="P106" s="34">
        <f t="shared" si="10"/>
        <v>5.7038126452702016E-2</v>
      </c>
      <c r="V106" s="34">
        <f t="shared" si="11"/>
        <v>5.7038126452702016E-2</v>
      </c>
      <c r="Y106" s="34">
        <f t="shared" si="14"/>
        <v>5.760850771722904E-3</v>
      </c>
      <c r="AD106" s="34">
        <f t="shared" si="15"/>
        <v>100.76461080993037</v>
      </c>
      <c r="AE106" s="34">
        <f>AD106/SUM($Y$9:$Y$108)</f>
        <v>0.99994853096714964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15637.407782964503</v>
      </c>
      <c r="N107" s="34">
        <f t="shared" si="9"/>
        <v>2.4629751376704828E-6</v>
      </c>
      <c r="P107" s="34">
        <f t="shared" si="10"/>
        <v>3.8514546587056477E-2</v>
      </c>
      <c r="V107" s="34">
        <f t="shared" si="11"/>
        <v>3.8514546587056477E-2</v>
      </c>
      <c r="Y107" s="34">
        <f t="shared" si="14"/>
        <v>3.8899692052927043E-3</v>
      </c>
      <c r="AD107" s="34">
        <f t="shared" si="15"/>
        <v>100.76850077913566</v>
      </c>
      <c r="AE107" s="34">
        <f>AD107/SUM($Y$9:$Y$108)</f>
        <v>0.99998713349794965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17183.00843377355</v>
      </c>
      <c r="N108" s="34">
        <f t="shared" si="9"/>
        <v>1.4941709802283004E-6</v>
      </c>
      <c r="P108" s="34">
        <f t="shared" si="10"/>
        <v>2.5674352554762577E-2</v>
      </c>
      <c r="V108" s="34">
        <f t="shared" si="11"/>
        <v>2.5674352554762577E-2</v>
      </c>
      <c r="Y108" s="34">
        <f>($A$7/2)*V108</f>
        <v>1.2965548040155103E-3</v>
      </c>
      <c r="AD108" s="34">
        <f t="shared" si="15"/>
        <v>100.76979733393968</v>
      </c>
      <c r="AE108" s="34">
        <f>AD108/SUM($Y$9:$Y$108)</f>
        <v>1</v>
      </c>
    </row>
    <row r="110" spans="1:31" x14ac:dyDescent="0.3">
      <c r="AD110" s="34">
        <f>SUM($AD$9:$AD$108)</f>
        <v>5087.9232881848002</v>
      </c>
    </row>
  </sheetData>
  <sheetProtection algorithmName="SHA-512" hashValue="3fePAlifoaws3mnuS8jjXK9/SmSCnzLBxlrQsVSLpHQdDUow+6A3wI/0SG0Tw0qP0CFMils2+9mSd3sQHLHXLA==" saltValue="QkDtijcG5RzY0JMPtwHP6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/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7.5546875" customWidth="1"/>
    <col min="5" max="5" width="19" bestFit="1" customWidth="1"/>
    <col min="6" max="6" width="17.3320312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07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H1" s="128" t="s">
        <v>1</v>
      </c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</row>
    <row r="2" spans="1:63" x14ac:dyDescent="0.3">
      <c r="A2" s="53" t="s">
        <v>2</v>
      </c>
      <c r="B2" s="124"/>
      <c r="C2" s="124"/>
      <c r="D2" s="124"/>
      <c r="E2" s="124"/>
      <c r="F2" s="12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4" t="str">
        <f>IF(B2&gt;0,B2,"")</f>
        <v/>
      </c>
      <c r="AI2" s="124" t="str">
        <f t="shared" ref="AI2:BK2" si="0">IF(C2&gt;0,C2,"")</f>
        <v/>
      </c>
      <c r="AJ2" s="124" t="str">
        <f t="shared" si="0"/>
        <v/>
      </c>
      <c r="AK2" s="124" t="str">
        <f t="shared" si="0"/>
        <v/>
      </c>
      <c r="AL2" s="124" t="str">
        <f t="shared" si="0"/>
        <v/>
      </c>
      <c r="AM2" s="124" t="str">
        <f t="shared" si="0"/>
        <v/>
      </c>
      <c r="AN2" s="124" t="str">
        <f t="shared" si="0"/>
        <v/>
      </c>
      <c r="AO2" s="124" t="str">
        <f t="shared" si="0"/>
        <v/>
      </c>
      <c r="AP2" s="124" t="str">
        <f t="shared" si="0"/>
        <v/>
      </c>
      <c r="AQ2" s="124" t="str">
        <f t="shared" si="0"/>
        <v/>
      </c>
      <c r="AR2" s="124" t="str">
        <f t="shared" si="0"/>
        <v/>
      </c>
      <c r="AS2" s="124" t="str">
        <f t="shared" si="0"/>
        <v/>
      </c>
      <c r="AT2" s="124" t="str">
        <f t="shared" si="0"/>
        <v/>
      </c>
      <c r="AU2" s="124" t="str">
        <f t="shared" si="0"/>
        <v/>
      </c>
      <c r="AV2" s="124" t="str">
        <f t="shared" si="0"/>
        <v/>
      </c>
      <c r="AW2" s="124" t="str">
        <f t="shared" si="0"/>
        <v/>
      </c>
      <c r="AX2" s="124" t="str">
        <f t="shared" si="0"/>
        <v/>
      </c>
      <c r="AY2" s="124" t="str">
        <f t="shared" si="0"/>
        <v/>
      </c>
      <c r="AZ2" s="124" t="str">
        <f t="shared" si="0"/>
        <v/>
      </c>
      <c r="BA2" s="124" t="str">
        <f t="shared" si="0"/>
        <v/>
      </c>
      <c r="BB2" s="124" t="str">
        <f t="shared" si="0"/>
        <v/>
      </c>
      <c r="BC2" s="124" t="str">
        <f t="shared" si="0"/>
        <v/>
      </c>
      <c r="BD2" s="124" t="str">
        <f t="shared" si="0"/>
        <v/>
      </c>
      <c r="BE2" s="124" t="str">
        <f t="shared" si="0"/>
        <v/>
      </c>
      <c r="BF2" s="124" t="str">
        <f t="shared" si="0"/>
        <v/>
      </c>
      <c r="BG2" s="124" t="str">
        <f t="shared" si="0"/>
        <v/>
      </c>
      <c r="BH2" s="124" t="str">
        <f t="shared" si="0"/>
        <v/>
      </c>
      <c r="BI2" s="124" t="str">
        <f t="shared" si="0"/>
        <v/>
      </c>
      <c r="BJ2" s="124" t="str">
        <f t="shared" si="0"/>
        <v/>
      </c>
      <c r="BK2" s="124" t="str">
        <f t="shared" si="0"/>
        <v/>
      </c>
    </row>
    <row r="3" spans="1:63" x14ac:dyDescent="0.3">
      <c r="A3" s="99">
        <v>1</v>
      </c>
      <c r="B3" s="81"/>
      <c r="C3" s="81"/>
      <c r="D3" s="81"/>
      <c r="E3" s="81"/>
      <c r="F3" s="81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151"/>
      <c r="AG3" s="151"/>
      <c r="AH3" s="81" t="str">
        <f>IF(B3&gt;0,LN(B3),"")</f>
        <v/>
      </c>
      <c r="AI3" s="81" t="str">
        <f t="shared" ref="AI3:AI37" si="1">IF(C3&gt;0,LN(C3),"")</f>
        <v/>
      </c>
      <c r="AJ3" s="81" t="str">
        <f t="shared" ref="AJ3:AJ37" si="2">IF(D3&gt;0,LN(D3),"")</f>
        <v/>
      </c>
      <c r="AK3" s="81" t="str">
        <f t="shared" ref="AK3:AK37" si="3">IF(E3&gt;0,LN(E3),"")</f>
        <v/>
      </c>
      <c r="AL3" s="81" t="str">
        <f t="shared" ref="AL3:AL37" si="4">IF(F3&gt;0,LN(F3),"")</f>
        <v/>
      </c>
      <c r="AM3" s="81" t="str">
        <f t="shared" ref="AM3:AM37" si="5">IF(G3&gt;0,LN(G3),"")</f>
        <v/>
      </c>
      <c r="AN3" s="81" t="str">
        <f t="shared" ref="AN3:AN37" si="6">IF(H3&gt;0,LN(H3),"")</f>
        <v/>
      </c>
      <c r="AO3" s="81" t="str">
        <f t="shared" ref="AO3:AO37" si="7">IF(I3&gt;0,LN(I3),"")</f>
        <v/>
      </c>
      <c r="AP3" s="81" t="str">
        <f t="shared" ref="AP3:AP37" si="8">IF(J3&gt;0,LN(J3),"")</f>
        <v/>
      </c>
      <c r="AQ3" s="81" t="str">
        <f t="shared" ref="AQ3:AQ37" si="9">IF(K3&gt;0,LN(K3),"")</f>
        <v/>
      </c>
      <c r="AR3" s="81" t="str">
        <f t="shared" ref="AR3:AR37" si="10">IF(L3&gt;0,LN(L3),"")</f>
        <v/>
      </c>
      <c r="AS3" s="81" t="str">
        <f t="shared" ref="AS3:AS37" si="11">IF(M3&gt;0,LN(M3),"")</f>
        <v/>
      </c>
      <c r="AT3" s="81" t="str">
        <f t="shared" ref="AT3:AT37" si="12">IF(N3&gt;0,LN(N3),"")</f>
        <v/>
      </c>
      <c r="AU3" s="81" t="str">
        <f t="shared" ref="AU3:AU37" si="13">IF(O3&gt;0,LN(O3),"")</f>
        <v/>
      </c>
      <c r="AV3" s="81" t="str">
        <f t="shared" ref="AV3:AV37" si="14">IF(P3&gt;0,LN(P3),"")</f>
        <v/>
      </c>
      <c r="AW3" s="81" t="str">
        <f t="shared" ref="AW3:AW37" si="15">IF(Q3&gt;0,LN(Q3),"")</f>
        <v/>
      </c>
      <c r="AX3" s="81" t="str">
        <f t="shared" ref="AX3:AX37" si="16">IF(R3&gt;0,LN(R3),"")</f>
        <v/>
      </c>
      <c r="AY3" s="81" t="str">
        <f t="shared" ref="AY3:AY37" si="17">IF(S3&gt;0,LN(S3),"")</f>
        <v/>
      </c>
      <c r="AZ3" s="81" t="str">
        <f t="shared" ref="AZ3:AZ37" si="18">IF(T3&gt;0,LN(T3),"")</f>
        <v/>
      </c>
      <c r="BA3" s="81" t="str">
        <f t="shared" ref="BA3:BA37" si="19">IF(U3&gt;0,LN(U3),"")</f>
        <v/>
      </c>
      <c r="BB3" s="81" t="str">
        <f t="shared" ref="BB3:BB37" si="20">IF(V3&gt;0,LN(V3),"")</f>
        <v/>
      </c>
      <c r="BC3" s="81" t="str">
        <f t="shared" ref="BC3:BC37" si="21">IF(W3&gt;0,LN(W3),"")</f>
        <v/>
      </c>
      <c r="BD3" s="81" t="str">
        <f t="shared" ref="BD3:BD37" si="22">IF(X3&gt;0,LN(X3),"")</f>
        <v/>
      </c>
      <c r="BE3" s="81" t="str">
        <f t="shared" ref="BE3:BE37" si="23">IF(Y3&gt;0,LN(Y3),"")</f>
        <v/>
      </c>
      <c r="BF3" s="81" t="str">
        <f t="shared" ref="BF3:BF37" si="24">IF(Z3&gt;0,LN(Z3),"")</f>
        <v/>
      </c>
      <c r="BG3" s="81" t="str">
        <f t="shared" ref="BG3:BG37" si="25">IF(AA3&gt;0,LN(AA3),"")</f>
        <v/>
      </c>
      <c r="BH3" s="81" t="str">
        <f t="shared" ref="BH3:BH37" si="26">IF(AB3&gt;0,LN(AB3),"")</f>
        <v/>
      </c>
      <c r="BI3" s="81" t="str">
        <f t="shared" ref="BI3:BI37" si="27">IF(AC3&gt;0,LN(AC3),"")</f>
        <v/>
      </c>
      <c r="BJ3" s="81" t="str">
        <f t="shared" ref="BJ3:BJ37" si="28">IF(AD3&gt;0,LN(AD3),"")</f>
        <v/>
      </c>
      <c r="BK3" s="81" t="str">
        <f t="shared" ref="BK3:BK37" si="29">IF(AE3&gt;0,LN(AE3),"")</f>
        <v/>
      </c>
    </row>
    <row r="4" spans="1:63" x14ac:dyDescent="0.3">
      <c r="A4" s="99">
        <v>2</v>
      </c>
      <c r="B4" s="81"/>
      <c r="C4" s="81"/>
      <c r="D4" s="81"/>
      <c r="E4" s="81"/>
      <c r="F4" s="81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151"/>
      <c r="AG4" s="151"/>
      <c r="AH4" s="81" t="str">
        <f t="shared" ref="AH4:AH37" si="30">IF(B4&gt;0,LN(B4),"")</f>
        <v/>
      </c>
      <c r="AI4" s="81" t="str">
        <f t="shared" si="1"/>
        <v/>
      </c>
      <c r="AJ4" s="81" t="str">
        <f t="shared" si="2"/>
        <v/>
      </c>
      <c r="AK4" s="81" t="str">
        <f t="shared" si="3"/>
        <v/>
      </c>
      <c r="AL4" s="81" t="str">
        <f t="shared" si="4"/>
        <v/>
      </c>
      <c r="AM4" s="81" t="str">
        <f t="shared" si="5"/>
        <v/>
      </c>
      <c r="AN4" s="81" t="str">
        <f t="shared" si="6"/>
        <v/>
      </c>
      <c r="AO4" s="81" t="str">
        <f t="shared" si="7"/>
        <v/>
      </c>
      <c r="AP4" s="81" t="str">
        <f t="shared" si="8"/>
        <v/>
      </c>
      <c r="AQ4" s="81" t="str">
        <f t="shared" si="9"/>
        <v/>
      </c>
      <c r="AR4" s="81" t="str">
        <f t="shared" si="10"/>
        <v/>
      </c>
      <c r="AS4" s="81" t="str">
        <f t="shared" si="11"/>
        <v/>
      </c>
      <c r="AT4" s="81" t="str">
        <f t="shared" si="12"/>
        <v/>
      </c>
      <c r="AU4" s="81" t="str">
        <f t="shared" si="13"/>
        <v/>
      </c>
      <c r="AV4" s="81" t="str">
        <f t="shared" si="14"/>
        <v/>
      </c>
      <c r="AW4" s="81" t="str">
        <f t="shared" si="15"/>
        <v/>
      </c>
      <c r="AX4" s="81" t="str">
        <f t="shared" si="16"/>
        <v/>
      </c>
      <c r="AY4" s="81" t="str">
        <f t="shared" si="17"/>
        <v/>
      </c>
      <c r="AZ4" s="81" t="str">
        <f t="shared" si="18"/>
        <v/>
      </c>
      <c r="BA4" s="81" t="str">
        <f t="shared" si="19"/>
        <v/>
      </c>
      <c r="BB4" s="81" t="str">
        <f t="shared" si="20"/>
        <v/>
      </c>
      <c r="BC4" s="81" t="str">
        <f t="shared" si="21"/>
        <v/>
      </c>
      <c r="BD4" s="81" t="str">
        <f t="shared" si="22"/>
        <v/>
      </c>
      <c r="BE4" s="81" t="str">
        <f t="shared" si="23"/>
        <v/>
      </c>
      <c r="BF4" s="81" t="str">
        <f t="shared" si="24"/>
        <v/>
      </c>
      <c r="BG4" s="81" t="str">
        <f t="shared" si="25"/>
        <v/>
      </c>
      <c r="BH4" s="81" t="str">
        <f t="shared" si="26"/>
        <v/>
      </c>
      <c r="BI4" s="81" t="str">
        <f t="shared" si="27"/>
        <v/>
      </c>
      <c r="BJ4" s="81" t="str">
        <f t="shared" si="28"/>
        <v/>
      </c>
      <c r="BK4" s="81" t="str">
        <f t="shared" si="29"/>
        <v/>
      </c>
    </row>
    <row r="5" spans="1:63" x14ac:dyDescent="0.3">
      <c r="A5" s="99">
        <v>3</v>
      </c>
      <c r="B5" s="81"/>
      <c r="C5" s="81"/>
      <c r="D5" s="81"/>
      <c r="E5" s="81"/>
      <c r="F5" s="81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151"/>
      <c r="AG5" s="151"/>
      <c r="AH5" s="81" t="str">
        <f t="shared" si="30"/>
        <v/>
      </c>
      <c r="AI5" s="81" t="str">
        <f t="shared" si="1"/>
        <v/>
      </c>
      <c r="AJ5" s="81" t="str">
        <f t="shared" si="2"/>
        <v/>
      </c>
      <c r="AK5" s="81" t="str">
        <f t="shared" si="3"/>
        <v/>
      </c>
      <c r="AL5" s="81" t="str">
        <f t="shared" si="4"/>
        <v/>
      </c>
      <c r="AM5" s="81" t="str">
        <f t="shared" si="5"/>
        <v/>
      </c>
      <c r="AN5" s="81" t="str">
        <f t="shared" si="6"/>
        <v/>
      </c>
      <c r="AO5" s="81" t="str">
        <f t="shared" si="7"/>
        <v/>
      </c>
      <c r="AP5" s="81" t="str">
        <f t="shared" si="8"/>
        <v/>
      </c>
      <c r="AQ5" s="81" t="str">
        <f t="shared" si="9"/>
        <v/>
      </c>
      <c r="AR5" s="81" t="str">
        <f t="shared" si="10"/>
        <v/>
      </c>
      <c r="AS5" s="81" t="str">
        <f t="shared" si="11"/>
        <v/>
      </c>
      <c r="AT5" s="81" t="str">
        <f t="shared" si="12"/>
        <v/>
      </c>
      <c r="AU5" s="81" t="str">
        <f t="shared" si="13"/>
        <v/>
      </c>
      <c r="AV5" s="81" t="str">
        <f t="shared" si="14"/>
        <v/>
      </c>
      <c r="AW5" s="81" t="str">
        <f t="shared" si="15"/>
        <v/>
      </c>
      <c r="AX5" s="81" t="str">
        <f t="shared" si="16"/>
        <v/>
      </c>
      <c r="AY5" s="81" t="str">
        <f t="shared" si="17"/>
        <v/>
      </c>
      <c r="AZ5" s="81" t="str">
        <f t="shared" si="18"/>
        <v/>
      </c>
      <c r="BA5" s="81" t="str">
        <f t="shared" si="19"/>
        <v/>
      </c>
      <c r="BB5" s="81" t="str">
        <f t="shared" si="20"/>
        <v/>
      </c>
      <c r="BC5" s="81" t="str">
        <f t="shared" si="21"/>
        <v/>
      </c>
      <c r="BD5" s="81" t="str">
        <f t="shared" si="22"/>
        <v/>
      </c>
      <c r="BE5" s="81" t="str">
        <f t="shared" si="23"/>
        <v/>
      </c>
      <c r="BF5" s="81" t="str">
        <f t="shared" si="24"/>
        <v/>
      </c>
      <c r="BG5" s="81" t="str">
        <f t="shared" si="25"/>
        <v/>
      </c>
      <c r="BH5" s="81" t="str">
        <f t="shared" si="26"/>
        <v/>
      </c>
      <c r="BI5" s="81" t="str">
        <f t="shared" si="27"/>
        <v/>
      </c>
      <c r="BJ5" s="81" t="str">
        <f t="shared" si="28"/>
        <v/>
      </c>
      <c r="BK5" s="81" t="str">
        <f t="shared" si="29"/>
        <v/>
      </c>
    </row>
    <row r="6" spans="1:63" x14ac:dyDescent="0.3">
      <c r="A6" s="99">
        <v>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151"/>
      <c r="AG6" s="151"/>
      <c r="AH6" s="81" t="str">
        <f t="shared" si="30"/>
        <v/>
      </c>
      <c r="AI6" s="81" t="str">
        <f t="shared" si="1"/>
        <v/>
      </c>
      <c r="AJ6" s="81" t="str">
        <f t="shared" si="2"/>
        <v/>
      </c>
      <c r="AK6" s="81" t="str">
        <f t="shared" si="3"/>
        <v/>
      </c>
      <c r="AL6" s="81" t="str">
        <f t="shared" si="4"/>
        <v/>
      </c>
      <c r="AM6" s="81" t="str">
        <f t="shared" si="5"/>
        <v/>
      </c>
      <c r="AN6" s="81" t="str">
        <f t="shared" si="6"/>
        <v/>
      </c>
      <c r="AO6" s="81" t="str">
        <f t="shared" si="7"/>
        <v/>
      </c>
      <c r="AP6" s="81" t="str">
        <f t="shared" si="8"/>
        <v/>
      </c>
      <c r="AQ6" s="81" t="str">
        <f t="shared" si="9"/>
        <v/>
      </c>
      <c r="AR6" s="81" t="str">
        <f t="shared" si="10"/>
        <v/>
      </c>
      <c r="AS6" s="81" t="str">
        <f t="shared" si="11"/>
        <v/>
      </c>
      <c r="AT6" s="81" t="str">
        <f t="shared" si="12"/>
        <v/>
      </c>
      <c r="AU6" s="81" t="str">
        <f t="shared" si="13"/>
        <v/>
      </c>
      <c r="AV6" s="81" t="str">
        <f t="shared" si="14"/>
        <v/>
      </c>
      <c r="AW6" s="81" t="str">
        <f t="shared" si="15"/>
        <v/>
      </c>
      <c r="AX6" s="81" t="str">
        <f t="shared" si="16"/>
        <v/>
      </c>
      <c r="AY6" s="81" t="str">
        <f t="shared" si="17"/>
        <v/>
      </c>
      <c r="AZ6" s="81" t="str">
        <f t="shared" si="18"/>
        <v/>
      </c>
      <c r="BA6" s="81" t="str">
        <f t="shared" si="19"/>
        <v/>
      </c>
      <c r="BB6" s="81" t="str">
        <f t="shared" si="20"/>
        <v/>
      </c>
      <c r="BC6" s="81" t="str">
        <f t="shared" si="21"/>
        <v/>
      </c>
      <c r="BD6" s="81" t="str">
        <f t="shared" si="22"/>
        <v/>
      </c>
      <c r="BE6" s="81" t="str">
        <f t="shared" si="23"/>
        <v/>
      </c>
      <c r="BF6" s="81" t="str">
        <f t="shared" si="24"/>
        <v/>
      </c>
      <c r="BG6" s="81" t="str">
        <f t="shared" si="25"/>
        <v/>
      </c>
      <c r="BH6" s="81" t="str">
        <f t="shared" si="26"/>
        <v/>
      </c>
      <c r="BI6" s="81" t="str">
        <f t="shared" si="27"/>
        <v/>
      </c>
      <c r="BJ6" s="81" t="str">
        <f t="shared" si="28"/>
        <v/>
      </c>
      <c r="BK6" s="81" t="str">
        <f t="shared" si="29"/>
        <v/>
      </c>
    </row>
    <row r="7" spans="1:63" x14ac:dyDescent="0.3">
      <c r="A7" s="99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151"/>
      <c r="AG7" s="151"/>
      <c r="AH7" s="81" t="str">
        <f t="shared" si="30"/>
        <v/>
      </c>
      <c r="AI7" s="81" t="str">
        <f t="shared" si="1"/>
        <v/>
      </c>
      <c r="AJ7" s="81" t="str">
        <f t="shared" si="2"/>
        <v/>
      </c>
      <c r="AK7" s="81" t="str">
        <f t="shared" si="3"/>
        <v/>
      </c>
      <c r="AL7" s="81" t="str">
        <f t="shared" si="4"/>
        <v/>
      </c>
      <c r="AM7" s="81" t="str">
        <f t="shared" si="5"/>
        <v/>
      </c>
      <c r="AN7" s="81" t="str">
        <f t="shared" si="6"/>
        <v/>
      </c>
      <c r="AO7" s="81" t="str">
        <f t="shared" si="7"/>
        <v/>
      </c>
      <c r="AP7" s="81" t="str">
        <f t="shared" si="8"/>
        <v/>
      </c>
      <c r="AQ7" s="81" t="str">
        <f t="shared" si="9"/>
        <v/>
      </c>
      <c r="AR7" s="81" t="str">
        <f t="shared" si="10"/>
        <v/>
      </c>
      <c r="AS7" s="81" t="str">
        <f t="shared" si="11"/>
        <v/>
      </c>
      <c r="AT7" s="81" t="str">
        <f t="shared" si="12"/>
        <v/>
      </c>
      <c r="AU7" s="81" t="str">
        <f t="shared" si="13"/>
        <v/>
      </c>
      <c r="AV7" s="81" t="str">
        <f t="shared" si="14"/>
        <v/>
      </c>
      <c r="AW7" s="81" t="str">
        <f t="shared" si="15"/>
        <v/>
      </c>
      <c r="AX7" s="81" t="str">
        <f t="shared" si="16"/>
        <v/>
      </c>
      <c r="AY7" s="81" t="str">
        <f t="shared" si="17"/>
        <v/>
      </c>
      <c r="AZ7" s="81" t="str">
        <f t="shared" si="18"/>
        <v/>
      </c>
      <c r="BA7" s="81" t="str">
        <f t="shared" si="19"/>
        <v/>
      </c>
      <c r="BB7" s="81" t="str">
        <f t="shared" si="20"/>
        <v/>
      </c>
      <c r="BC7" s="81" t="str">
        <f t="shared" si="21"/>
        <v/>
      </c>
      <c r="BD7" s="81" t="str">
        <f t="shared" si="22"/>
        <v/>
      </c>
      <c r="BE7" s="81" t="str">
        <f t="shared" si="23"/>
        <v/>
      </c>
      <c r="BF7" s="81" t="str">
        <f t="shared" si="24"/>
        <v/>
      </c>
      <c r="BG7" s="81" t="str">
        <f t="shared" si="25"/>
        <v/>
      </c>
      <c r="BH7" s="81" t="str">
        <f t="shared" si="26"/>
        <v/>
      </c>
      <c r="BI7" s="81" t="str">
        <f t="shared" si="27"/>
        <v/>
      </c>
      <c r="BJ7" s="81" t="str">
        <f t="shared" si="28"/>
        <v/>
      </c>
      <c r="BK7" s="81" t="str">
        <f t="shared" si="29"/>
        <v/>
      </c>
    </row>
    <row r="8" spans="1:63" x14ac:dyDescent="0.3">
      <c r="A8" s="99">
        <v>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151"/>
      <c r="AG8" s="151"/>
      <c r="AH8" s="81" t="str">
        <f t="shared" si="30"/>
        <v/>
      </c>
      <c r="AI8" s="81" t="str">
        <f t="shared" si="1"/>
        <v/>
      </c>
      <c r="AJ8" s="81" t="str">
        <f t="shared" si="2"/>
        <v/>
      </c>
      <c r="AK8" s="81" t="str">
        <f t="shared" si="3"/>
        <v/>
      </c>
      <c r="AL8" s="81" t="str">
        <f t="shared" si="4"/>
        <v/>
      </c>
      <c r="AM8" s="81" t="str">
        <f t="shared" si="5"/>
        <v/>
      </c>
      <c r="AN8" s="81" t="str">
        <f t="shared" si="6"/>
        <v/>
      </c>
      <c r="AO8" s="81" t="str">
        <f t="shared" si="7"/>
        <v/>
      </c>
      <c r="AP8" s="81" t="str">
        <f t="shared" si="8"/>
        <v/>
      </c>
      <c r="AQ8" s="81" t="str">
        <f t="shared" si="9"/>
        <v/>
      </c>
      <c r="AR8" s="81" t="str">
        <f t="shared" si="10"/>
        <v/>
      </c>
      <c r="AS8" s="81" t="str">
        <f t="shared" si="11"/>
        <v/>
      </c>
      <c r="AT8" s="81" t="str">
        <f t="shared" si="12"/>
        <v/>
      </c>
      <c r="AU8" s="81" t="str">
        <f t="shared" si="13"/>
        <v/>
      </c>
      <c r="AV8" s="81" t="str">
        <f t="shared" si="14"/>
        <v/>
      </c>
      <c r="AW8" s="81" t="str">
        <f t="shared" si="15"/>
        <v/>
      </c>
      <c r="AX8" s="81" t="str">
        <f t="shared" si="16"/>
        <v/>
      </c>
      <c r="AY8" s="81" t="str">
        <f t="shared" si="17"/>
        <v/>
      </c>
      <c r="AZ8" s="81" t="str">
        <f t="shared" si="18"/>
        <v/>
      </c>
      <c r="BA8" s="81" t="str">
        <f t="shared" si="19"/>
        <v/>
      </c>
      <c r="BB8" s="81" t="str">
        <f t="shared" si="20"/>
        <v/>
      </c>
      <c r="BC8" s="81" t="str">
        <f t="shared" si="21"/>
        <v/>
      </c>
      <c r="BD8" s="81" t="str">
        <f t="shared" si="22"/>
        <v/>
      </c>
      <c r="BE8" s="81" t="str">
        <f t="shared" si="23"/>
        <v/>
      </c>
      <c r="BF8" s="81" t="str">
        <f t="shared" si="24"/>
        <v/>
      </c>
      <c r="BG8" s="81" t="str">
        <f t="shared" si="25"/>
        <v/>
      </c>
      <c r="BH8" s="81" t="str">
        <f t="shared" si="26"/>
        <v/>
      </c>
      <c r="BI8" s="81" t="str">
        <f t="shared" si="27"/>
        <v/>
      </c>
      <c r="BJ8" s="81" t="str">
        <f t="shared" si="28"/>
        <v/>
      </c>
      <c r="BK8" s="81" t="str">
        <f t="shared" si="29"/>
        <v/>
      </c>
    </row>
    <row r="9" spans="1:63" x14ac:dyDescent="0.3">
      <c r="A9" s="99">
        <v>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151"/>
      <c r="AG9" s="151"/>
      <c r="AH9" s="81" t="str">
        <f t="shared" si="30"/>
        <v/>
      </c>
      <c r="AI9" s="81" t="str">
        <f t="shared" si="1"/>
        <v/>
      </c>
      <c r="AJ9" s="81" t="str">
        <f t="shared" si="2"/>
        <v/>
      </c>
      <c r="AK9" s="81" t="str">
        <f t="shared" si="3"/>
        <v/>
      </c>
      <c r="AL9" s="81" t="str">
        <f t="shared" si="4"/>
        <v/>
      </c>
      <c r="AM9" s="81" t="str">
        <f t="shared" si="5"/>
        <v/>
      </c>
      <c r="AN9" s="81" t="str">
        <f t="shared" si="6"/>
        <v/>
      </c>
      <c r="AO9" s="81" t="str">
        <f t="shared" si="7"/>
        <v/>
      </c>
      <c r="AP9" s="81" t="str">
        <f t="shared" si="8"/>
        <v/>
      </c>
      <c r="AQ9" s="81" t="str">
        <f t="shared" si="9"/>
        <v/>
      </c>
      <c r="AR9" s="81" t="str">
        <f t="shared" si="10"/>
        <v/>
      </c>
      <c r="AS9" s="81" t="str">
        <f t="shared" si="11"/>
        <v/>
      </c>
      <c r="AT9" s="81" t="str">
        <f t="shared" si="12"/>
        <v/>
      </c>
      <c r="AU9" s="81" t="str">
        <f t="shared" si="13"/>
        <v/>
      </c>
      <c r="AV9" s="81" t="str">
        <f t="shared" si="14"/>
        <v/>
      </c>
      <c r="AW9" s="81" t="str">
        <f t="shared" si="15"/>
        <v/>
      </c>
      <c r="AX9" s="81" t="str">
        <f t="shared" si="16"/>
        <v/>
      </c>
      <c r="AY9" s="81" t="str">
        <f t="shared" si="17"/>
        <v/>
      </c>
      <c r="AZ9" s="81" t="str">
        <f t="shared" si="18"/>
        <v/>
      </c>
      <c r="BA9" s="81" t="str">
        <f t="shared" si="19"/>
        <v/>
      </c>
      <c r="BB9" s="81" t="str">
        <f t="shared" si="20"/>
        <v/>
      </c>
      <c r="BC9" s="81" t="str">
        <f t="shared" si="21"/>
        <v/>
      </c>
      <c r="BD9" s="81" t="str">
        <f t="shared" si="22"/>
        <v/>
      </c>
      <c r="BE9" s="81" t="str">
        <f t="shared" si="23"/>
        <v/>
      </c>
      <c r="BF9" s="81" t="str">
        <f t="shared" si="24"/>
        <v/>
      </c>
      <c r="BG9" s="81" t="str">
        <f t="shared" si="25"/>
        <v/>
      </c>
      <c r="BH9" s="81" t="str">
        <f t="shared" si="26"/>
        <v/>
      </c>
      <c r="BI9" s="81" t="str">
        <f t="shared" si="27"/>
        <v/>
      </c>
      <c r="BJ9" s="81" t="str">
        <f t="shared" si="28"/>
        <v/>
      </c>
      <c r="BK9" s="81" t="str">
        <f t="shared" si="29"/>
        <v/>
      </c>
    </row>
    <row r="10" spans="1:63" x14ac:dyDescent="0.3">
      <c r="A10" s="99">
        <v>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151"/>
      <c r="AG10" s="151"/>
      <c r="AH10" s="81" t="str">
        <f t="shared" si="30"/>
        <v/>
      </c>
      <c r="AI10" s="81" t="str">
        <f t="shared" si="1"/>
        <v/>
      </c>
      <c r="AJ10" s="81" t="str">
        <f t="shared" si="2"/>
        <v/>
      </c>
      <c r="AK10" s="81" t="str">
        <f t="shared" si="3"/>
        <v/>
      </c>
      <c r="AL10" s="81" t="str">
        <f t="shared" si="4"/>
        <v/>
      </c>
      <c r="AM10" s="81" t="str">
        <f t="shared" si="5"/>
        <v/>
      </c>
      <c r="AN10" s="81" t="str">
        <f t="shared" si="6"/>
        <v/>
      </c>
      <c r="AO10" s="81" t="str">
        <f t="shared" si="7"/>
        <v/>
      </c>
      <c r="AP10" s="81" t="str">
        <f t="shared" si="8"/>
        <v/>
      </c>
      <c r="AQ10" s="81" t="str">
        <f t="shared" si="9"/>
        <v/>
      </c>
      <c r="AR10" s="81" t="str">
        <f t="shared" si="10"/>
        <v/>
      </c>
      <c r="AS10" s="81" t="str">
        <f t="shared" si="11"/>
        <v/>
      </c>
      <c r="AT10" s="81" t="str">
        <f t="shared" si="12"/>
        <v/>
      </c>
      <c r="AU10" s="81" t="str">
        <f t="shared" si="13"/>
        <v/>
      </c>
      <c r="AV10" s="81" t="str">
        <f t="shared" si="14"/>
        <v/>
      </c>
      <c r="AW10" s="81" t="str">
        <f t="shared" si="15"/>
        <v/>
      </c>
      <c r="AX10" s="81" t="str">
        <f t="shared" si="16"/>
        <v/>
      </c>
      <c r="AY10" s="81" t="str">
        <f t="shared" si="17"/>
        <v/>
      </c>
      <c r="AZ10" s="81" t="str">
        <f t="shared" si="18"/>
        <v/>
      </c>
      <c r="BA10" s="81" t="str">
        <f t="shared" si="19"/>
        <v/>
      </c>
      <c r="BB10" s="81" t="str">
        <f t="shared" si="20"/>
        <v/>
      </c>
      <c r="BC10" s="81" t="str">
        <f t="shared" si="21"/>
        <v/>
      </c>
      <c r="BD10" s="81" t="str">
        <f t="shared" si="22"/>
        <v/>
      </c>
      <c r="BE10" s="81" t="str">
        <f t="shared" si="23"/>
        <v/>
      </c>
      <c r="BF10" s="81" t="str">
        <f t="shared" si="24"/>
        <v/>
      </c>
      <c r="BG10" s="81" t="str">
        <f t="shared" si="25"/>
        <v/>
      </c>
      <c r="BH10" s="81" t="str">
        <f t="shared" si="26"/>
        <v/>
      </c>
      <c r="BI10" s="81" t="str">
        <f t="shared" si="27"/>
        <v/>
      </c>
      <c r="BJ10" s="81" t="str">
        <f t="shared" si="28"/>
        <v/>
      </c>
      <c r="BK10" s="81" t="str">
        <f t="shared" si="29"/>
        <v/>
      </c>
    </row>
    <row r="11" spans="1:63" x14ac:dyDescent="0.3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151"/>
      <c r="AG11" s="151"/>
      <c r="AH11" s="81" t="str">
        <f t="shared" si="30"/>
        <v/>
      </c>
      <c r="AI11" s="81" t="str">
        <f t="shared" si="1"/>
        <v/>
      </c>
      <c r="AJ11" s="81" t="str">
        <f t="shared" si="2"/>
        <v/>
      </c>
      <c r="AK11" s="81" t="str">
        <f t="shared" si="3"/>
        <v/>
      </c>
      <c r="AL11" s="81" t="str">
        <f t="shared" si="4"/>
        <v/>
      </c>
      <c r="AM11" s="81" t="str">
        <f t="shared" si="5"/>
        <v/>
      </c>
      <c r="AN11" s="81" t="str">
        <f t="shared" si="6"/>
        <v/>
      </c>
      <c r="AO11" s="81" t="str">
        <f t="shared" si="7"/>
        <v/>
      </c>
      <c r="AP11" s="81" t="str">
        <f t="shared" si="8"/>
        <v/>
      </c>
      <c r="AQ11" s="81" t="str">
        <f t="shared" si="9"/>
        <v/>
      </c>
      <c r="AR11" s="81" t="str">
        <f t="shared" si="10"/>
        <v/>
      </c>
      <c r="AS11" s="81" t="str">
        <f t="shared" si="11"/>
        <v/>
      </c>
      <c r="AT11" s="81" t="str">
        <f t="shared" si="12"/>
        <v/>
      </c>
      <c r="AU11" s="81" t="str">
        <f t="shared" si="13"/>
        <v/>
      </c>
      <c r="AV11" s="81" t="str">
        <f t="shared" si="14"/>
        <v/>
      </c>
      <c r="AW11" s="81" t="str">
        <f t="shared" si="15"/>
        <v/>
      </c>
      <c r="AX11" s="81" t="str">
        <f t="shared" si="16"/>
        <v/>
      </c>
      <c r="AY11" s="81" t="str">
        <f t="shared" si="17"/>
        <v/>
      </c>
      <c r="AZ11" s="81" t="str">
        <f t="shared" si="18"/>
        <v/>
      </c>
      <c r="BA11" s="81" t="str">
        <f t="shared" si="19"/>
        <v/>
      </c>
      <c r="BB11" s="81" t="str">
        <f t="shared" si="20"/>
        <v/>
      </c>
      <c r="BC11" s="81" t="str">
        <f t="shared" si="21"/>
        <v/>
      </c>
      <c r="BD11" s="81" t="str">
        <f t="shared" si="22"/>
        <v/>
      </c>
      <c r="BE11" s="81" t="str">
        <f t="shared" si="23"/>
        <v/>
      </c>
      <c r="BF11" s="81" t="str">
        <f t="shared" si="24"/>
        <v/>
      </c>
      <c r="BG11" s="81" t="str">
        <f t="shared" si="25"/>
        <v/>
      </c>
      <c r="BH11" s="81" t="str">
        <f t="shared" si="26"/>
        <v/>
      </c>
      <c r="BI11" s="81" t="str">
        <f t="shared" si="27"/>
        <v/>
      </c>
      <c r="BJ11" s="81" t="str">
        <f t="shared" si="28"/>
        <v/>
      </c>
      <c r="BK11" s="81" t="str">
        <f t="shared" si="29"/>
        <v/>
      </c>
    </row>
    <row r="12" spans="1:63" x14ac:dyDescent="0.3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151"/>
      <c r="AG12" s="151"/>
      <c r="AH12" s="81" t="str">
        <f t="shared" si="30"/>
        <v/>
      </c>
      <c r="AI12" s="81" t="str">
        <f t="shared" si="1"/>
        <v/>
      </c>
      <c r="AJ12" s="81" t="str">
        <f t="shared" si="2"/>
        <v/>
      </c>
      <c r="AK12" s="81" t="str">
        <f t="shared" si="3"/>
        <v/>
      </c>
      <c r="AL12" s="81" t="str">
        <f t="shared" si="4"/>
        <v/>
      </c>
      <c r="AM12" s="81" t="str">
        <f t="shared" si="5"/>
        <v/>
      </c>
      <c r="AN12" s="81" t="str">
        <f t="shared" si="6"/>
        <v/>
      </c>
      <c r="AO12" s="81" t="str">
        <f t="shared" si="7"/>
        <v/>
      </c>
      <c r="AP12" s="81" t="str">
        <f t="shared" si="8"/>
        <v/>
      </c>
      <c r="AQ12" s="81" t="str">
        <f t="shared" si="9"/>
        <v/>
      </c>
      <c r="AR12" s="81" t="str">
        <f t="shared" si="10"/>
        <v/>
      </c>
      <c r="AS12" s="81" t="str">
        <f t="shared" si="11"/>
        <v/>
      </c>
      <c r="AT12" s="81" t="str">
        <f t="shared" si="12"/>
        <v/>
      </c>
      <c r="AU12" s="81" t="str">
        <f t="shared" si="13"/>
        <v/>
      </c>
      <c r="AV12" s="81" t="str">
        <f t="shared" si="14"/>
        <v/>
      </c>
      <c r="AW12" s="81" t="str">
        <f t="shared" si="15"/>
        <v/>
      </c>
      <c r="AX12" s="81" t="str">
        <f t="shared" si="16"/>
        <v/>
      </c>
      <c r="AY12" s="81" t="str">
        <f t="shared" si="17"/>
        <v/>
      </c>
      <c r="AZ12" s="81" t="str">
        <f t="shared" si="18"/>
        <v/>
      </c>
      <c r="BA12" s="81" t="str">
        <f t="shared" si="19"/>
        <v/>
      </c>
      <c r="BB12" s="81" t="str">
        <f t="shared" si="20"/>
        <v/>
      </c>
      <c r="BC12" s="81" t="str">
        <f t="shared" si="21"/>
        <v/>
      </c>
      <c r="BD12" s="81" t="str">
        <f t="shared" si="22"/>
        <v/>
      </c>
      <c r="BE12" s="81" t="str">
        <f t="shared" si="23"/>
        <v/>
      </c>
      <c r="BF12" s="81" t="str">
        <f t="shared" si="24"/>
        <v/>
      </c>
      <c r="BG12" s="81" t="str">
        <f t="shared" si="25"/>
        <v/>
      </c>
      <c r="BH12" s="81" t="str">
        <f t="shared" si="26"/>
        <v/>
      </c>
      <c r="BI12" s="81" t="str">
        <f t="shared" si="27"/>
        <v/>
      </c>
      <c r="BJ12" s="81" t="str">
        <f t="shared" si="28"/>
        <v/>
      </c>
      <c r="BK12" s="81" t="str">
        <f t="shared" si="29"/>
        <v/>
      </c>
    </row>
    <row r="13" spans="1:63" x14ac:dyDescent="0.3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151"/>
      <c r="AG13" s="151"/>
      <c r="AH13" s="81" t="str">
        <f t="shared" si="30"/>
        <v/>
      </c>
      <c r="AI13" s="81" t="str">
        <f t="shared" si="1"/>
        <v/>
      </c>
      <c r="AJ13" s="81" t="str">
        <f t="shared" si="2"/>
        <v/>
      </c>
      <c r="AK13" s="81" t="str">
        <f t="shared" si="3"/>
        <v/>
      </c>
      <c r="AL13" s="81" t="str">
        <f t="shared" si="4"/>
        <v/>
      </c>
      <c r="AM13" s="81" t="str">
        <f t="shared" si="5"/>
        <v/>
      </c>
      <c r="AN13" s="81" t="str">
        <f t="shared" si="6"/>
        <v/>
      </c>
      <c r="AO13" s="81" t="str">
        <f t="shared" si="7"/>
        <v/>
      </c>
      <c r="AP13" s="81" t="str">
        <f t="shared" si="8"/>
        <v/>
      </c>
      <c r="AQ13" s="81" t="str">
        <f t="shared" si="9"/>
        <v/>
      </c>
      <c r="AR13" s="81" t="str">
        <f t="shared" si="10"/>
        <v/>
      </c>
      <c r="AS13" s="81" t="str">
        <f t="shared" si="11"/>
        <v/>
      </c>
      <c r="AT13" s="81" t="str">
        <f t="shared" si="12"/>
        <v/>
      </c>
      <c r="AU13" s="81" t="str">
        <f t="shared" si="13"/>
        <v/>
      </c>
      <c r="AV13" s="81" t="str">
        <f t="shared" si="14"/>
        <v/>
      </c>
      <c r="AW13" s="81" t="str">
        <f t="shared" si="15"/>
        <v/>
      </c>
      <c r="AX13" s="81" t="str">
        <f t="shared" si="16"/>
        <v/>
      </c>
      <c r="AY13" s="81" t="str">
        <f t="shared" si="17"/>
        <v/>
      </c>
      <c r="AZ13" s="81" t="str">
        <f t="shared" si="18"/>
        <v/>
      </c>
      <c r="BA13" s="81" t="str">
        <f t="shared" si="19"/>
        <v/>
      </c>
      <c r="BB13" s="81" t="str">
        <f t="shared" si="20"/>
        <v/>
      </c>
      <c r="BC13" s="81" t="str">
        <f t="shared" si="21"/>
        <v/>
      </c>
      <c r="BD13" s="81" t="str">
        <f t="shared" si="22"/>
        <v/>
      </c>
      <c r="BE13" s="81" t="str">
        <f t="shared" si="23"/>
        <v/>
      </c>
      <c r="BF13" s="81" t="str">
        <f t="shared" si="24"/>
        <v/>
      </c>
      <c r="BG13" s="81" t="str">
        <f t="shared" si="25"/>
        <v/>
      </c>
      <c r="BH13" s="81" t="str">
        <f t="shared" si="26"/>
        <v/>
      </c>
      <c r="BI13" s="81" t="str">
        <f t="shared" si="27"/>
        <v/>
      </c>
      <c r="BJ13" s="81" t="str">
        <f t="shared" si="28"/>
        <v/>
      </c>
      <c r="BK13" s="81" t="str">
        <f t="shared" si="29"/>
        <v/>
      </c>
    </row>
    <row r="14" spans="1:63" x14ac:dyDescent="0.3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151"/>
      <c r="AG14" s="151"/>
      <c r="AH14" s="81" t="str">
        <f t="shared" si="30"/>
        <v/>
      </c>
      <c r="AI14" s="81" t="str">
        <f t="shared" si="1"/>
        <v/>
      </c>
      <c r="AJ14" s="81" t="str">
        <f t="shared" si="2"/>
        <v/>
      </c>
      <c r="AK14" s="81" t="str">
        <f t="shared" si="3"/>
        <v/>
      </c>
      <c r="AL14" s="81" t="str">
        <f t="shared" si="4"/>
        <v/>
      </c>
      <c r="AM14" s="81" t="str">
        <f t="shared" si="5"/>
        <v/>
      </c>
      <c r="AN14" s="81" t="str">
        <f t="shared" si="6"/>
        <v/>
      </c>
      <c r="AO14" s="81" t="str">
        <f t="shared" si="7"/>
        <v/>
      </c>
      <c r="AP14" s="81" t="str">
        <f t="shared" si="8"/>
        <v/>
      </c>
      <c r="AQ14" s="81" t="str">
        <f t="shared" si="9"/>
        <v/>
      </c>
      <c r="AR14" s="81" t="str">
        <f t="shared" si="10"/>
        <v/>
      </c>
      <c r="AS14" s="81" t="str">
        <f t="shared" si="11"/>
        <v/>
      </c>
      <c r="AT14" s="81" t="str">
        <f t="shared" si="12"/>
        <v/>
      </c>
      <c r="AU14" s="81" t="str">
        <f t="shared" si="13"/>
        <v/>
      </c>
      <c r="AV14" s="81" t="str">
        <f t="shared" si="14"/>
        <v/>
      </c>
      <c r="AW14" s="81" t="str">
        <f t="shared" si="15"/>
        <v/>
      </c>
      <c r="AX14" s="81" t="str">
        <f t="shared" si="16"/>
        <v/>
      </c>
      <c r="AY14" s="81" t="str">
        <f t="shared" si="17"/>
        <v/>
      </c>
      <c r="AZ14" s="81" t="str">
        <f t="shared" si="18"/>
        <v/>
      </c>
      <c r="BA14" s="81" t="str">
        <f t="shared" si="19"/>
        <v/>
      </c>
      <c r="BB14" s="81" t="str">
        <f t="shared" si="20"/>
        <v/>
      </c>
      <c r="BC14" s="81" t="str">
        <f t="shared" si="21"/>
        <v/>
      </c>
      <c r="BD14" s="81" t="str">
        <f t="shared" si="22"/>
        <v/>
      </c>
      <c r="BE14" s="81" t="str">
        <f t="shared" si="23"/>
        <v/>
      </c>
      <c r="BF14" s="81" t="str">
        <f t="shared" si="24"/>
        <v/>
      </c>
      <c r="BG14" s="81" t="str">
        <f t="shared" si="25"/>
        <v/>
      </c>
      <c r="BH14" s="81" t="str">
        <f t="shared" si="26"/>
        <v/>
      </c>
      <c r="BI14" s="81" t="str">
        <f t="shared" si="27"/>
        <v/>
      </c>
      <c r="BJ14" s="81" t="str">
        <f t="shared" si="28"/>
        <v/>
      </c>
      <c r="BK14" s="81" t="str">
        <f t="shared" si="29"/>
        <v/>
      </c>
    </row>
    <row r="15" spans="1:63" x14ac:dyDescent="0.3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151"/>
      <c r="AG15" s="151"/>
      <c r="AH15" s="81" t="str">
        <f t="shared" si="30"/>
        <v/>
      </c>
      <c r="AI15" s="81" t="str">
        <f t="shared" si="1"/>
        <v/>
      </c>
      <c r="AJ15" s="81" t="str">
        <f t="shared" si="2"/>
        <v/>
      </c>
      <c r="AK15" s="81" t="str">
        <f t="shared" si="3"/>
        <v/>
      </c>
      <c r="AL15" s="81" t="str">
        <f t="shared" si="4"/>
        <v/>
      </c>
      <c r="AM15" s="81" t="str">
        <f t="shared" si="5"/>
        <v/>
      </c>
      <c r="AN15" s="81" t="str">
        <f t="shared" si="6"/>
        <v/>
      </c>
      <c r="AO15" s="81" t="str">
        <f t="shared" si="7"/>
        <v/>
      </c>
      <c r="AP15" s="81" t="str">
        <f t="shared" si="8"/>
        <v/>
      </c>
      <c r="AQ15" s="81" t="str">
        <f t="shared" si="9"/>
        <v/>
      </c>
      <c r="AR15" s="81" t="str">
        <f t="shared" si="10"/>
        <v/>
      </c>
      <c r="AS15" s="81" t="str">
        <f t="shared" si="11"/>
        <v/>
      </c>
      <c r="AT15" s="81" t="str">
        <f t="shared" si="12"/>
        <v/>
      </c>
      <c r="AU15" s="81" t="str">
        <f t="shared" si="13"/>
        <v/>
      </c>
      <c r="AV15" s="81" t="str">
        <f t="shared" si="14"/>
        <v/>
      </c>
      <c r="AW15" s="81" t="str">
        <f t="shared" si="15"/>
        <v/>
      </c>
      <c r="AX15" s="81" t="str">
        <f t="shared" si="16"/>
        <v/>
      </c>
      <c r="AY15" s="81" t="str">
        <f t="shared" si="17"/>
        <v/>
      </c>
      <c r="AZ15" s="81" t="str">
        <f t="shared" si="18"/>
        <v/>
      </c>
      <c r="BA15" s="81" t="str">
        <f t="shared" si="19"/>
        <v/>
      </c>
      <c r="BB15" s="81" t="str">
        <f t="shared" si="20"/>
        <v/>
      </c>
      <c r="BC15" s="81" t="str">
        <f t="shared" si="21"/>
        <v/>
      </c>
      <c r="BD15" s="81" t="str">
        <f t="shared" si="22"/>
        <v/>
      </c>
      <c r="BE15" s="81" t="str">
        <f t="shared" si="23"/>
        <v/>
      </c>
      <c r="BF15" s="81" t="str">
        <f t="shared" si="24"/>
        <v/>
      </c>
      <c r="BG15" s="81" t="str">
        <f t="shared" si="25"/>
        <v/>
      </c>
      <c r="BH15" s="81" t="str">
        <f t="shared" si="26"/>
        <v/>
      </c>
      <c r="BI15" s="81" t="str">
        <f t="shared" si="27"/>
        <v/>
      </c>
      <c r="BJ15" s="81" t="str">
        <f t="shared" si="28"/>
        <v/>
      </c>
      <c r="BK15" s="81" t="str">
        <f t="shared" si="29"/>
        <v/>
      </c>
    </row>
    <row r="16" spans="1:63" x14ac:dyDescent="0.3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151"/>
      <c r="AG16" s="151"/>
      <c r="AH16" s="81" t="str">
        <f t="shared" si="30"/>
        <v/>
      </c>
      <c r="AI16" s="81" t="str">
        <f t="shared" si="1"/>
        <v/>
      </c>
      <c r="AJ16" s="81" t="str">
        <f t="shared" si="2"/>
        <v/>
      </c>
      <c r="AK16" s="81" t="str">
        <f t="shared" si="3"/>
        <v/>
      </c>
      <c r="AL16" s="81" t="str">
        <f t="shared" si="4"/>
        <v/>
      </c>
      <c r="AM16" s="81" t="str">
        <f t="shared" si="5"/>
        <v/>
      </c>
      <c r="AN16" s="81" t="str">
        <f t="shared" si="6"/>
        <v/>
      </c>
      <c r="AO16" s="81" t="str">
        <f t="shared" si="7"/>
        <v/>
      </c>
      <c r="AP16" s="81" t="str">
        <f t="shared" si="8"/>
        <v/>
      </c>
      <c r="AQ16" s="81" t="str">
        <f t="shared" si="9"/>
        <v/>
      </c>
      <c r="AR16" s="81" t="str">
        <f t="shared" si="10"/>
        <v/>
      </c>
      <c r="AS16" s="81" t="str">
        <f t="shared" si="11"/>
        <v/>
      </c>
      <c r="AT16" s="81" t="str">
        <f t="shared" si="12"/>
        <v/>
      </c>
      <c r="AU16" s="81" t="str">
        <f t="shared" si="13"/>
        <v/>
      </c>
      <c r="AV16" s="81" t="str">
        <f t="shared" si="14"/>
        <v/>
      </c>
      <c r="AW16" s="81" t="str">
        <f t="shared" si="15"/>
        <v/>
      </c>
      <c r="AX16" s="81" t="str">
        <f t="shared" si="16"/>
        <v/>
      </c>
      <c r="AY16" s="81" t="str">
        <f t="shared" si="17"/>
        <v/>
      </c>
      <c r="AZ16" s="81" t="str">
        <f t="shared" si="18"/>
        <v/>
      </c>
      <c r="BA16" s="81" t="str">
        <f t="shared" si="19"/>
        <v/>
      </c>
      <c r="BB16" s="81" t="str">
        <f t="shared" si="20"/>
        <v/>
      </c>
      <c r="BC16" s="81" t="str">
        <f t="shared" si="21"/>
        <v/>
      </c>
      <c r="BD16" s="81" t="str">
        <f t="shared" si="22"/>
        <v/>
      </c>
      <c r="BE16" s="81" t="str">
        <f t="shared" si="23"/>
        <v/>
      </c>
      <c r="BF16" s="81" t="str">
        <f t="shared" si="24"/>
        <v/>
      </c>
      <c r="BG16" s="81" t="str">
        <f t="shared" si="25"/>
        <v/>
      </c>
      <c r="BH16" s="81" t="str">
        <f t="shared" si="26"/>
        <v/>
      </c>
      <c r="BI16" s="81" t="str">
        <f t="shared" si="27"/>
        <v/>
      </c>
      <c r="BJ16" s="81" t="str">
        <f t="shared" si="28"/>
        <v/>
      </c>
      <c r="BK16" s="81" t="str">
        <f t="shared" si="29"/>
        <v/>
      </c>
    </row>
    <row r="17" spans="1:63" x14ac:dyDescent="0.3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151"/>
      <c r="AG17" s="151"/>
      <c r="AH17" s="81" t="str">
        <f t="shared" si="30"/>
        <v/>
      </c>
      <c r="AI17" s="81" t="str">
        <f t="shared" si="1"/>
        <v/>
      </c>
      <c r="AJ17" s="81" t="str">
        <f t="shared" si="2"/>
        <v/>
      </c>
      <c r="AK17" s="81" t="str">
        <f t="shared" si="3"/>
        <v/>
      </c>
      <c r="AL17" s="81" t="str">
        <f t="shared" si="4"/>
        <v/>
      </c>
      <c r="AM17" s="81" t="str">
        <f t="shared" si="5"/>
        <v/>
      </c>
      <c r="AN17" s="81" t="str">
        <f t="shared" si="6"/>
        <v/>
      </c>
      <c r="AO17" s="81" t="str">
        <f t="shared" si="7"/>
        <v/>
      </c>
      <c r="AP17" s="81" t="str">
        <f t="shared" si="8"/>
        <v/>
      </c>
      <c r="AQ17" s="81" t="str">
        <f t="shared" si="9"/>
        <v/>
      </c>
      <c r="AR17" s="81" t="str">
        <f t="shared" si="10"/>
        <v/>
      </c>
      <c r="AS17" s="81" t="str">
        <f t="shared" si="11"/>
        <v/>
      </c>
      <c r="AT17" s="81" t="str">
        <f t="shared" si="12"/>
        <v/>
      </c>
      <c r="AU17" s="81" t="str">
        <f t="shared" si="13"/>
        <v/>
      </c>
      <c r="AV17" s="81" t="str">
        <f t="shared" si="14"/>
        <v/>
      </c>
      <c r="AW17" s="81" t="str">
        <f t="shared" si="15"/>
        <v/>
      </c>
      <c r="AX17" s="81" t="str">
        <f t="shared" si="16"/>
        <v/>
      </c>
      <c r="AY17" s="81" t="str">
        <f t="shared" si="17"/>
        <v/>
      </c>
      <c r="AZ17" s="81" t="str">
        <f t="shared" si="18"/>
        <v/>
      </c>
      <c r="BA17" s="81" t="str">
        <f t="shared" si="19"/>
        <v/>
      </c>
      <c r="BB17" s="81" t="str">
        <f t="shared" si="20"/>
        <v/>
      </c>
      <c r="BC17" s="81" t="str">
        <f t="shared" si="21"/>
        <v/>
      </c>
      <c r="BD17" s="81" t="str">
        <f t="shared" si="22"/>
        <v/>
      </c>
      <c r="BE17" s="81" t="str">
        <f t="shared" si="23"/>
        <v/>
      </c>
      <c r="BF17" s="81" t="str">
        <f t="shared" si="24"/>
        <v/>
      </c>
      <c r="BG17" s="81" t="str">
        <f t="shared" si="25"/>
        <v/>
      </c>
      <c r="BH17" s="81" t="str">
        <f t="shared" si="26"/>
        <v/>
      </c>
      <c r="BI17" s="81" t="str">
        <f t="shared" si="27"/>
        <v/>
      </c>
      <c r="BJ17" s="81" t="str">
        <f t="shared" si="28"/>
        <v/>
      </c>
      <c r="BK17" s="81" t="str">
        <f t="shared" si="29"/>
        <v/>
      </c>
    </row>
    <row r="18" spans="1:63" x14ac:dyDescent="0.3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151"/>
      <c r="AG18" s="151"/>
      <c r="AH18" s="81" t="str">
        <f t="shared" si="30"/>
        <v/>
      </c>
      <c r="AI18" s="81" t="str">
        <f t="shared" si="1"/>
        <v/>
      </c>
      <c r="AJ18" s="81" t="str">
        <f t="shared" si="2"/>
        <v/>
      </c>
      <c r="AK18" s="81" t="str">
        <f t="shared" si="3"/>
        <v/>
      </c>
      <c r="AL18" s="81" t="str">
        <f t="shared" si="4"/>
        <v/>
      </c>
      <c r="AM18" s="81" t="str">
        <f t="shared" si="5"/>
        <v/>
      </c>
      <c r="AN18" s="81" t="str">
        <f t="shared" si="6"/>
        <v/>
      </c>
      <c r="AO18" s="81" t="str">
        <f t="shared" si="7"/>
        <v/>
      </c>
      <c r="AP18" s="81" t="str">
        <f t="shared" si="8"/>
        <v/>
      </c>
      <c r="AQ18" s="81" t="str">
        <f t="shared" si="9"/>
        <v/>
      </c>
      <c r="AR18" s="81" t="str">
        <f t="shared" si="10"/>
        <v/>
      </c>
      <c r="AS18" s="81" t="str">
        <f t="shared" si="11"/>
        <v/>
      </c>
      <c r="AT18" s="81" t="str">
        <f t="shared" si="12"/>
        <v/>
      </c>
      <c r="AU18" s="81" t="str">
        <f t="shared" si="13"/>
        <v/>
      </c>
      <c r="AV18" s="81" t="str">
        <f t="shared" si="14"/>
        <v/>
      </c>
      <c r="AW18" s="81" t="str">
        <f t="shared" si="15"/>
        <v/>
      </c>
      <c r="AX18" s="81" t="str">
        <f t="shared" si="16"/>
        <v/>
      </c>
      <c r="AY18" s="81" t="str">
        <f t="shared" si="17"/>
        <v/>
      </c>
      <c r="AZ18" s="81" t="str">
        <f t="shared" si="18"/>
        <v/>
      </c>
      <c r="BA18" s="81" t="str">
        <f t="shared" si="19"/>
        <v/>
      </c>
      <c r="BB18" s="81" t="str">
        <f t="shared" si="20"/>
        <v/>
      </c>
      <c r="BC18" s="81" t="str">
        <f t="shared" si="21"/>
        <v/>
      </c>
      <c r="BD18" s="81" t="str">
        <f t="shared" si="22"/>
        <v/>
      </c>
      <c r="BE18" s="81" t="str">
        <f t="shared" si="23"/>
        <v/>
      </c>
      <c r="BF18" s="81" t="str">
        <f t="shared" si="24"/>
        <v/>
      </c>
      <c r="BG18" s="81" t="str">
        <f t="shared" si="25"/>
        <v/>
      </c>
      <c r="BH18" s="81" t="str">
        <f t="shared" si="26"/>
        <v/>
      </c>
      <c r="BI18" s="81" t="str">
        <f t="shared" si="27"/>
        <v/>
      </c>
      <c r="BJ18" s="81" t="str">
        <f t="shared" si="28"/>
        <v/>
      </c>
      <c r="BK18" s="81" t="str">
        <f t="shared" si="29"/>
        <v/>
      </c>
    </row>
    <row r="19" spans="1:63" x14ac:dyDescent="0.3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151"/>
      <c r="AG19" s="151"/>
      <c r="AH19" s="81" t="str">
        <f t="shared" si="30"/>
        <v/>
      </c>
      <c r="AI19" s="81" t="str">
        <f t="shared" si="1"/>
        <v/>
      </c>
      <c r="AJ19" s="81" t="str">
        <f t="shared" si="2"/>
        <v/>
      </c>
      <c r="AK19" s="81" t="str">
        <f t="shared" si="3"/>
        <v/>
      </c>
      <c r="AL19" s="81" t="str">
        <f t="shared" si="4"/>
        <v/>
      </c>
      <c r="AM19" s="81" t="str">
        <f t="shared" si="5"/>
        <v/>
      </c>
      <c r="AN19" s="81" t="str">
        <f t="shared" si="6"/>
        <v/>
      </c>
      <c r="AO19" s="81" t="str">
        <f t="shared" si="7"/>
        <v/>
      </c>
      <c r="AP19" s="81" t="str">
        <f t="shared" si="8"/>
        <v/>
      </c>
      <c r="AQ19" s="81" t="str">
        <f t="shared" si="9"/>
        <v/>
      </c>
      <c r="AR19" s="81" t="str">
        <f t="shared" si="10"/>
        <v/>
      </c>
      <c r="AS19" s="81" t="str">
        <f t="shared" si="11"/>
        <v/>
      </c>
      <c r="AT19" s="81" t="str">
        <f t="shared" si="12"/>
        <v/>
      </c>
      <c r="AU19" s="81" t="str">
        <f t="shared" si="13"/>
        <v/>
      </c>
      <c r="AV19" s="81" t="str">
        <f t="shared" si="14"/>
        <v/>
      </c>
      <c r="AW19" s="81" t="str">
        <f t="shared" si="15"/>
        <v/>
      </c>
      <c r="AX19" s="81" t="str">
        <f t="shared" si="16"/>
        <v/>
      </c>
      <c r="AY19" s="81" t="str">
        <f t="shared" si="17"/>
        <v/>
      </c>
      <c r="AZ19" s="81" t="str">
        <f t="shared" si="18"/>
        <v/>
      </c>
      <c r="BA19" s="81" t="str">
        <f t="shared" si="19"/>
        <v/>
      </c>
      <c r="BB19" s="81" t="str">
        <f t="shared" si="20"/>
        <v/>
      </c>
      <c r="BC19" s="81" t="str">
        <f t="shared" si="21"/>
        <v/>
      </c>
      <c r="BD19" s="81" t="str">
        <f t="shared" si="22"/>
        <v/>
      </c>
      <c r="BE19" s="81" t="str">
        <f t="shared" si="23"/>
        <v/>
      </c>
      <c r="BF19" s="81" t="str">
        <f t="shared" si="24"/>
        <v/>
      </c>
      <c r="BG19" s="81" t="str">
        <f t="shared" si="25"/>
        <v/>
      </c>
      <c r="BH19" s="81" t="str">
        <f t="shared" si="26"/>
        <v/>
      </c>
      <c r="BI19" s="81" t="str">
        <f t="shared" si="27"/>
        <v/>
      </c>
      <c r="BJ19" s="81" t="str">
        <f t="shared" si="28"/>
        <v/>
      </c>
      <c r="BK19" s="81" t="str">
        <f t="shared" si="29"/>
        <v/>
      </c>
    </row>
    <row r="20" spans="1:63" x14ac:dyDescent="0.3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151"/>
      <c r="AG20" s="151"/>
      <c r="AH20" s="81" t="str">
        <f t="shared" si="30"/>
        <v/>
      </c>
      <c r="AI20" s="81" t="str">
        <f t="shared" si="1"/>
        <v/>
      </c>
      <c r="AJ20" s="81" t="str">
        <f t="shared" si="2"/>
        <v/>
      </c>
      <c r="AK20" s="81" t="str">
        <f t="shared" si="3"/>
        <v/>
      </c>
      <c r="AL20" s="81" t="str">
        <f t="shared" si="4"/>
        <v/>
      </c>
      <c r="AM20" s="81" t="str">
        <f t="shared" si="5"/>
        <v/>
      </c>
      <c r="AN20" s="81" t="str">
        <f t="shared" si="6"/>
        <v/>
      </c>
      <c r="AO20" s="81" t="str">
        <f t="shared" si="7"/>
        <v/>
      </c>
      <c r="AP20" s="81" t="str">
        <f t="shared" si="8"/>
        <v/>
      </c>
      <c r="AQ20" s="81" t="str">
        <f t="shared" si="9"/>
        <v/>
      </c>
      <c r="AR20" s="81" t="str">
        <f t="shared" si="10"/>
        <v/>
      </c>
      <c r="AS20" s="81" t="str">
        <f t="shared" si="11"/>
        <v/>
      </c>
      <c r="AT20" s="81" t="str">
        <f t="shared" si="12"/>
        <v/>
      </c>
      <c r="AU20" s="81" t="str">
        <f t="shared" si="13"/>
        <v/>
      </c>
      <c r="AV20" s="81" t="str">
        <f t="shared" si="14"/>
        <v/>
      </c>
      <c r="AW20" s="81" t="str">
        <f t="shared" si="15"/>
        <v/>
      </c>
      <c r="AX20" s="81" t="str">
        <f t="shared" si="16"/>
        <v/>
      </c>
      <c r="AY20" s="81" t="str">
        <f t="shared" si="17"/>
        <v/>
      </c>
      <c r="AZ20" s="81" t="str">
        <f t="shared" si="18"/>
        <v/>
      </c>
      <c r="BA20" s="81" t="str">
        <f t="shared" si="19"/>
        <v/>
      </c>
      <c r="BB20" s="81" t="str">
        <f t="shared" si="20"/>
        <v/>
      </c>
      <c r="BC20" s="81" t="str">
        <f t="shared" si="21"/>
        <v/>
      </c>
      <c r="BD20" s="81" t="str">
        <f t="shared" si="22"/>
        <v/>
      </c>
      <c r="BE20" s="81" t="str">
        <f t="shared" si="23"/>
        <v/>
      </c>
      <c r="BF20" s="81" t="str">
        <f t="shared" si="24"/>
        <v/>
      </c>
      <c r="BG20" s="81" t="str">
        <f t="shared" si="25"/>
        <v/>
      </c>
      <c r="BH20" s="81" t="str">
        <f t="shared" si="26"/>
        <v/>
      </c>
      <c r="BI20" s="81" t="str">
        <f t="shared" si="27"/>
        <v/>
      </c>
      <c r="BJ20" s="81" t="str">
        <f t="shared" si="28"/>
        <v/>
      </c>
      <c r="BK20" s="81" t="str">
        <f t="shared" si="29"/>
        <v/>
      </c>
    </row>
    <row r="21" spans="1:63" x14ac:dyDescent="0.3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151"/>
      <c r="AG21" s="151"/>
      <c r="AH21" s="81" t="str">
        <f t="shared" si="30"/>
        <v/>
      </c>
      <c r="AI21" s="81" t="str">
        <f t="shared" si="1"/>
        <v/>
      </c>
      <c r="AJ21" s="81" t="str">
        <f t="shared" si="2"/>
        <v/>
      </c>
      <c r="AK21" s="81" t="str">
        <f t="shared" si="3"/>
        <v/>
      </c>
      <c r="AL21" s="81" t="str">
        <f t="shared" si="4"/>
        <v/>
      </c>
      <c r="AM21" s="81" t="str">
        <f t="shared" si="5"/>
        <v/>
      </c>
      <c r="AN21" s="81" t="str">
        <f t="shared" si="6"/>
        <v/>
      </c>
      <c r="AO21" s="81" t="str">
        <f t="shared" si="7"/>
        <v/>
      </c>
      <c r="AP21" s="81" t="str">
        <f t="shared" si="8"/>
        <v/>
      </c>
      <c r="AQ21" s="81" t="str">
        <f t="shared" si="9"/>
        <v/>
      </c>
      <c r="AR21" s="81" t="str">
        <f t="shared" si="10"/>
        <v/>
      </c>
      <c r="AS21" s="81" t="str">
        <f t="shared" si="11"/>
        <v/>
      </c>
      <c r="AT21" s="81" t="str">
        <f t="shared" si="12"/>
        <v/>
      </c>
      <c r="AU21" s="81" t="str">
        <f t="shared" si="13"/>
        <v/>
      </c>
      <c r="AV21" s="81" t="str">
        <f t="shared" si="14"/>
        <v/>
      </c>
      <c r="AW21" s="81" t="str">
        <f t="shared" si="15"/>
        <v/>
      </c>
      <c r="AX21" s="81" t="str">
        <f t="shared" si="16"/>
        <v/>
      </c>
      <c r="AY21" s="81" t="str">
        <f t="shared" si="17"/>
        <v/>
      </c>
      <c r="AZ21" s="81" t="str">
        <f t="shared" si="18"/>
        <v/>
      </c>
      <c r="BA21" s="81" t="str">
        <f t="shared" si="19"/>
        <v/>
      </c>
      <c r="BB21" s="81" t="str">
        <f t="shared" si="20"/>
        <v/>
      </c>
      <c r="BC21" s="81" t="str">
        <f t="shared" si="21"/>
        <v/>
      </c>
      <c r="BD21" s="81" t="str">
        <f t="shared" si="22"/>
        <v/>
      </c>
      <c r="BE21" s="81" t="str">
        <f t="shared" si="23"/>
        <v/>
      </c>
      <c r="BF21" s="81" t="str">
        <f t="shared" si="24"/>
        <v/>
      </c>
      <c r="BG21" s="81" t="str">
        <f t="shared" si="25"/>
        <v/>
      </c>
      <c r="BH21" s="81" t="str">
        <f t="shared" si="26"/>
        <v/>
      </c>
      <c r="BI21" s="81" t="str">
        <f t="shared" si="27"/>
        <v/>
      </c>
      <c r="BJ21" s="81" t="str">
        <f t="shared" si="28"/>
        <v/>
      </c>
      <c r="BK21" s="81" t="str">
        <f t="shared" si="29"/>
        <v/>
      </c>
    </row>
    <row r="22" spans="1:63" x14ac:dyDescent="0.3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151"/>
      <c r="AG22" s="151"/>
      <c r="AH22" s="81" t="str">
        <f t="shared" si="30"/>
        <v/>
      </c>
      <c r="AI22" s="81" t="str">
        <f t="shared" si="1"/>
        <v/>
      </c>
      <c r="AJ22" s="81" t="str">
        <f t="shared" si="2"/>
        <v/>
      </c>
      <c r="AK22" s="81" t="str">
        <f t="shared" si="3"/>
        <v/>
      </c>
      <c r="AL22" s="81" t="str">
        <f t="shared" si="4"/>
        <v/>
      </c>
      <c r="AM22" s="81" t="str">
        <f t="shared" si="5"/>
        <v/>
      </c>
      <c r="AN22" s="81" t="str">
        <f t="shared" si="6"/>
        <v/>
      </c>
      <c r="AO22" s="81" t="str">
        <f t="shared" si="7"/>
        <v/>
      </c>
      <c r="AP22" s="81" t="str">
        <f t="shared" si="8"/>
        <v/>
      </c>
      <c r="AQ22" s="81" t="str">
        <f t="shared" si="9"/>
        <v/>
      </c>
      <c r="AR22" s="81" t="str">
        <f t="shared" si="10"/>
        <v/>
      </c>
      <c r="AS22" s="81" t="str">
        <f t="shared" si="11"/>
        <v/>
      </c>
      <c r="AT22" s="81" t="str">
        <f t="shared" si="12"/>
        <v/>
      </c>
      <c r="AU22" s="81" t="str">
        <f t="shared" si="13"/>
        <v/>
      </c>
      <c r="AV22" s="81" t="str">
        <f t="shared" si="14"/>
        <v/>
      </c>
      <c r="AW22" s="81" t="str">
        <f t="shared" si="15"/>
        <v/>
      </c>
      <c r="AX22" s="81" t="str">
        <f t="shared" si="16"/>
        <v/>
      </c>
      <c r="AY22" s="81" t="str">
        <f t="shared" si="17"/>
        <v/>
      </c>
      <c r="AZ22" s="81" t="str">
        <f t="shared" si="18"/>
        <v/>
      </c>
      <c r="BA22" s="81" t="str">
        <f t="shared" si="19"/>
        <v/>
      </c>
      <c r="BB22" s="81" t="str">
        <f t="shared" si="20"/>
        <v/>
      </c>
      <c r="BC22" s="81" t="str">
        <f t="shared" si="21"/>
        <v/>
      </c>
      <c r="BD22" s="81" t="str">
        <f t="shared" si="22"/>
        <v/>
      </c>
      <c r="BE22" s="81" t="str">
        <f t="shared" si="23"/>
        <v/>
      </c>
      <c r="BF22" s="81" t="str">
        <f t="shared" si="24"/>
        <v/>
      </c>
      <c r="BG22" s="81" t="str">
        <f t="shared" si="25"/>
        <v/>
      </c>
      <c r="BH22" s="81" t="str">
        <f t="shared" si="26"/>
        <v/>
      </c>
      <c r="BI22" s="81" t="str">
        <f t="shared" si="27"/>
        <v/>
      </c>
      <c r="BJ22" s="81" t="str">
        <f t="shared" si="28"/>
        <v/>
      </c>
      <c r="BK22" s="81" t="str">
        <f t="shared" si="29"/>
        <v/>
      </c>
    </row>
    <row r="23" spans="1:63" x14ac:dyDescent="0.3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151"/>
      <c r="AG23" s="151"/>
      <c r="AH23" s="81" t="str">
        <f t="shared" si="30"/>
        <v/>
      </c>
      <c r="AI23" s="81" t="str">
        <f t="shared" si="1"/>
        <v/>
      </c>
      <c r="AJ23" s="81" t="str">
        <f t="shared" si="2"/>
        <v/>
      </c>
      <c r="AK23" s="81" t="str">
        <f t="shared" si="3"/>
        <v/>
      </c>
      <c r="AL23" s="81" t="str">
        <f t="shared" si="4"/>
        <v/>
      </c>
      <c r="AM23" s="81" t="str">
        <f t="shared" si="5"/>
        <v/>
      </c>
      <c r="AN23" s="81" t="str">
        <f t="shared" si="6"/>
        <v/>
      </c>
      <c r="AO23" s="81" t="str">
        <f t="shared" si="7"/>
        <v/>
      </c>
      <c r="AP23" s="81" t="str">
        <f t="shared" si="8"/>
        <v/>
      </c>
      <c r="AQ23" s="81" t="str">
        <f t="shared" si="9"/>
        <v/>
      </c>
      <c r="AR23" s="81" t="str">
        <f t="shared" si="10"/>
        <v/>
      </c>
      <c r="AS23" s="81" t="str">
        <f t="shared" si="11"/>
        <v/>
      </c>
      <c r="AT23" s="81" t="str">
        <f t="shared" si="12"/>
        <v/>
      </c>
      <c r="AU23" s="81" t="str">
        <f t="shared" si="13"/>
        <v/>
      </c>
      <c r="AV23" s="81" t="str">
        <f t="shared" si="14"/>
        <v/>
      </c>
      <c r="AW23" s="81" t="str">
        <f t="shared" si="15"/>
        <v/>
      </c>
      <c r="AX23" s="81" t="str">
        <f t="shared" si="16"/>
        <v/>
      </c>
      <c r="AY23" s="81" t="str">
        <f t="shared" si="17"/>
        <v/>
      </c>
      <c r="AZ23" s="81" t="str">
        <f t="shared" si="18"/>
        <v/>
      </c>
      <c r="BA23" s="81" t="str">
        <f t="shared" si="19"/>
        <v/>
      </c>
      <c r="BB23" s="81" t="str">
        <f t="shared" si="20"/>
        <v/>
      </c>
      <c r="BC23" s="81" t="str">
        <f t="shared" si="21"/>
        <v/>
      </c>
      <c r="BD23" s="81" t="str">
        <f t="shared" si="22"/>
        <v/>
      </c>
      <c r="BE23" s="81" t="str">
        <f t="shared" si="23"/>
        <v/>
      </c>
      <c r="BF23" s="81" t="str">
        <f t="shared" si="24"/>
        <v/>
      </c>
      <c r="BG23" s="81" t="str">
        <f t="shared" si="25"/>
        <v/>
      </c>
      <c r="BH23" s="81" t="str">
        <f t="shared" si="26"/>
        <v/>
      </c>
      <c r="BI23" s="81" t="str">
        <f t="shared" si="27"/>
        <v/>
      </c>
      <c r="BJ23" s="81" t="str">
        <f t="shared" si="28"/>
        <v/>
      </c>
      <c r="BK23" s="81" t="str">
        <f t="shared" si="29"/>
        <v/>
      </c>
    </row>
    <row r="24" spans="1:63" x14ac:dyDescent="0.3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151"/>
      <c r="AG24" s="151"/>
      <c r="AH24" s="81" t="str">
        <f t="shared" si="30"/>
        <v/>
      </c>
      <c r="AI24" s="81" t="str">
        <f t="shared" si="1"/>
        <v/>
      </c>
      <c r="AJ24" s="81" t="str">
        <f t="shared" si="2"/>
        <v/>
      </c>
      <c r="AK24" s="81" t="str">
        <f t="shared" si="3"/>
        <v/>
      </c>
      <c r="AL24" s="81" t="str">
        <f t="shared" si="4"/>
        <v/>
      </c>
      <c r="AM24" s="81" t="str">
        <f t="shared" si="5"/>
        <v/>
      </c>
      <c r="AN24" s="81" t="str">
        <f t="shared" si="6"/>
        <v/>
      </c>
      <c r="AO24" s="81" t="str">
        <f t="shared" si="7"/>
        <v/>
      </c>
      <c r="AP24" s="81" t="str">
        <f t="shared" si="8"/>
        <v/>
      </c>
      <c r="AQ24" s="81" t="str">
        <f t="shared" si="9"/>
        <v/>
      </c>
      <c r="AR24" s="81" t="str">
        <f t="shared" si="10"/>
        <v/>
      </c>
      <c r="AS24" s="81" t="str">
        <f t="shared" si="11"/>
        <v/>
      </c>
      <c r="AT24" s="81" t="str">
        <f t="shared" si="12"/>
        <v/>
      </c>
      <c r="AU24" s="81" t="str">
        <f t="shared" si="13"/>
        <v/>
      </c>
      <c r="AV24" s="81" t="str">
        <f t="shared" si="14"/>
        <v/>
      </c>
      <c r="AW24" s="81" t="str">
        <f t="shared" si="15"/>
        <v/>
      </c>
      <c r="AX24" s="81" t="str">
        <f t="shared" si="16"/>
        <v/>
      </c>
      <c r="AY24" s="81" t="str">
        <f t="shared" si="17"/>
        <v/>
      </c>
      <c r="AZ24" s="81" t="str">
        <f t="shared" si="18"/>
        <v/>
      </c>
      <c r="BA24" s="81" t="str">
        <f t="shared" si="19"/>
        <v/>
      </c>
      <c r="BB24" s="81" t="str">
        <f t="shared" si="20"/>
        <v/>
      </c>
      <c r="BC24" s="81" t="str">
        <f t="shared" si="21"/>
        <v/>
      </c>
      <c r="BD24" s="81" t="str">
        <f t="shared" si="22"/>
        <v/>
      </c>
      <c r="BE24" s="81" t="str">
        <f t="shared" si="23"/>
        <v/>
      </c>
      <c r="BF24" s="81" t="str">
        <f t="shared" si="24"/>
        <v/>
      </c>
      <c r="BG24" s="81" t="str">
        <f t="shared" si="25"/>
        <v/>
      </c>
      <c r="BH24" s="81" t="str">
        <f t="shared" si="26"/>
        <v/>
      </c>
      <c r="BI24" s="81" t="str">
        <f t="shared" si="27"/>
        <v/>
      </c>
      <c r="BJ24" s="81" t="str">
        <f t="shared" si="28"/>
        <v/>
      </c>
      <c r="BK24" s="81" t="str">
        <f t="shared" si="29"/>
        <v/>
      </c>
    </row>
    <row r="25" spans="1:63" x14ac:dyDescent="0.3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151"/>
      <c r="AG25" s="151"/>
      <c r="AH25" s="81" t="str">
        <f t="shared" si="30"/>
        <v/>
      </c>
      <c r="AI25" s="81" t="str">
        <f t="shared" si="1"/>
        <v/>
      </c>
      <c r="AJ25" s="81" t="str">
        <f t="shared" si="2"/>
        <v/>
      </c>
      <c r="AK25" s="81" t="str">
        <f t="shared" si="3"/>
        <v/>
      </c>
      <c r="AL25" s="81" t="str">
        <f t="shared" si="4"/>
        <v/>
      </c>
      <c r="AM25" s="81" t="str">
        <f t="shared" si="5"/>
        <v/>
      </c>
      <c r="AN25" s="81" t="str">
        <f t="shared" si="6"/>
        <v/>
      </c>
      <c r="AO25" s="81" t="str">
        <f t="shared" si="7"/>
        <v/>
      </c>
      <c r="AP25" s="81" t="str">
        <f t="shared" si="8"/>
        <v/>
      </c>
      <c r="AQ25" s="81" t="str">
        <f t="shared" si="9"/>
        <v/>
      </c>
      <c r="AR25" s="81" t="str">
        <f t="shared" si="10"/>
        <v/>
      </c>
      <c r="AS25" s="81" t="str">
        <f t="shared" si="11"/>
        <v/>
      </c>
      <c r="AT25" s="81" t="str">
        <f t="shared" si="12"/>
        <v/>
      </c>
      <c r="AU25" s="81" t="str">
        <f t="shared" si="13"/>
        <v/>
      </c>
      <c r="AV25" s="81" t="str">
        <f t="shared" si="14"/>
        <v/>
      </c>
      <c r="AW25" s="81" t="str">
        <f t="shared" si="15"/>
        <v/>
      </c>
      <c r="AX25" s="81" t="str">
        <f t="shared" si="16"/>
        <v/>
      </c>
      <c r="AY25" s="81" t="str">
        <f t="shared" si="17"/>
        <v/>
      </c>
      <c r="AZ25" s="81" t="str">
        <f t="shared" si="18"/>
        <v/>
      </c>
      <c r="BA25" s="81" t="str">
        <f t="shared" si="19"/>
        <v/>
      </c>
      <c r="BB25" s="81" t="str">
        <f t="shared" si="20"/>
        <v/>
      </c>
      <c r="BC25" s="81" t="str">
        <f t="shared" si="21"/>
        <v/>
      </c>
      <c r="BD25" s="81" t="str">
        <f t="shared" si="22"/>
        <v/>
      </c>
      <c r="BE25" s="81" t="str">
        <f t="shared" si="23"/>
        <v/>
      </c>
      <c r="BF25" s="81" t="str">
        <f t="shared" si="24"/>
        <v/>
      </c>
      <c r="BG25" s="81" t="str">
        <f t="shared" si="25"/>
        <v/>
      </c>
      <c r="BH25" s="81" t="str">
        <f t="shared" si="26"/>
        <v/>
      </c>
      <c r="BI25" s="81" t="str">
        <f t="shared" si="27"/>
        <v/>
      </c>
      <c r="BJ25" s="81" t="str">
        <f t="shared" si="28"/>
        <v/>
      </c>
      <c r="BK25" s="81" t="str">
        <f t="shared" si="29"/>
        <v/>
      </c>
    </row>
    <row r="26" spans="1:63" x14ac:dyDescent="0.3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151"/>
      <c r="AG26" s="151"/>
      <c r="AH26" s="81" t="str">
        <f t="shared" si="30"/>
        <v/>
      </c>
      <c r="AI26" s="81" t="str">
        <f t="shared" si="1"/>
        <v/>
      </c>
      <c r="AJ26" s="81" t="str">
        <f t="shared" si="2"/>
        <v/>
      </c>
      <c r="AK26" s="81" t="str">
        <f t="shared" si="3"/>
        <v/>
      </c>
      <c r="AL26" s="81" t="str">
        <f t="shared" si="4"/>
        <v/>
      </c>
      <c r="AM26" s="81" t="str">
        <f t="shared" si="5"/>
        <v/>
      </c>
      <c r="AN26" s="81" t="str">
        <f t="shared" si="6"/>
        <v/>
      </c>
      <c r="AO26" s="81" t="str">
        <f t="shared" si="7"/>
        <v/>
      </c>
      <c r="AP26" s="81" t="str">
        <f t="shared" si="8"/>
        <v/>
      </c>
      <c r="AQ26" s="81" t="str">
        <f t="shared" si="9"/>
        <v/>
      </c>
      <c r="AR26" s="81" t="str">
        <f t="shared" si="10"/>
        <v/>
      </c>
      <c r="AS26" s="81" t="str">
        <f t="shared" si="11"/>
        <v/>
      </c>
      <c r="AT26" s="81" t="str">
        <f t="shared" si="12"/>
        <v/>
      </c>
      <c r="AU26" s="81" t="str">
        <f t="shared" si="13"/>
        <v/>
      </c>
      <c r="AV26" s="81" t="str">
        <f t="shared" si="14"/>
        <v/>
      </c>
      <c r="AW26" s="81" t="str">
        <f t="shared" si="15"/>
        <v/>
      </c>
      <c r="AX26" s="81" t="str">
        <f t="shared" si="16"/>
        <v/>
      </c>
      <c r="AY26" s="81" t="str">
        <f t="shared" si="17"/>
        <v/>
      </c>
      <c r="AZ26" s="81" t="str">
        <f t="shared" si="18"/>
        <v/>
      </c>
      <c r="BA26" s="81" t="str">
        <f t="shared" si="19"/>
        <v/>
      </c>
      <c r="BB26" s="81" t="str">
        <f t="shared" si="20"/>
        <v/>
      </c>
      <c r="BC26" s="81" t="str">
        <f t="shared" si="21"/>
        <v/>
      </c>
      <c r="BD26" s="81" t="str">
        <f t="shared" si="22"/>
        <v/>
      </c>
      <c r="BE26" s="81" t="str">
        <f t="shared" si="23"/>
        <v/>
      </c>
      <c r="BF26" s="81" t="str">
        <f t="shared" si="24"/>
        <v/>
      </c>
      <c r="BG26" s="81" t="str">
        <f t="shared" si="25"/>
        <v/>
      </c>
      <c r="BH26" s="81" t="str">
        <f t="shared" si="26"/>
        <v/>
      </c>
      <c r="BI26" s="81" t="str">
        <f t="shared" si="27"/>
        <v/>
      </c>
      <c r="BJ26" s="81" t="str">
        <f t="shared" si="28"/>
        <v/>
      </c>
      <c r="BK26" s="81" t="str">
        <f t="shared" si="29"/>
        <v/>
      </c>
    </row>
    <row r="27" spans="1:63" x14ac:dyDescent="0.3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151"/>
      <c r="AG27" s="151"/>
      <c r="AH27" s="81" t="str">
        <f t="shared" si="30"/>
        <v/>
      </c>
      <c r="AI27" s="81" t="str">
        <f t="shared" si="1"/>
        <v/>
      </c>
      <c r="AJ27" s="81" t="str">
        <f t="shared" si="2"/>
        <v/>
      </c>
      <c r="AK27" s="81" t="str">
        <f t="shared" si="3"/>
        <v/>
      </c>
      <c r="AL27" s="81" t="str">
        <f t="shared" si="4"/>
        <v/>
      </c>
      <c r="AM27" s="81" t="str">
        <f t="shared" si="5"/>
        <v/>
      </c>
      <c r="AN27" s="81" t="str">
        <f t="shared" si="6"/>
        <v/>
      </c>
      <c r="AO27" s="81" t="str">
        <f t="shared" si="7"/>
        <v/>
      </c>
      <c r="AP27" s="81" t="str">
        <f t="shared" si="8"/>
        <v/>
      </c>
      <c r="AQ27" s="81" t="str">
        <f t="shared" si="9"/>
        <v/>
      </c>
      <c r="AR27" s="81" t="str">
        <f t="shared" si="10"/>
        <v/>
      </c>
      <c r="AS27" s="81" t="str">
        <f t="shared" si="11"/>
        <v/>
      </c>
      <c r="AT27" s="81" t="str">
        <f t="shared" si="12"/>
        <v/>
      </c>
      <c r="AU27" s="81" t="str">
        <f t="shared" si="13"/>
        <v/>
      </c>
      <c r="AV27" s="81" t="str">
        <f t="shared" si="14"/>
        <v/>
      </c>
      <c r="AW27" s="81" t="str">
        <f t="shared" si="15"/>
        <v/>
      </c>
      <c r="AX27" s="81" t="str">
        <f t="shared" si="16"/>
        <v/>
      </c>
      <c r="AY27" s="81" t="str">
        <f t="shared" si="17"/>
        <v/>
      </c>
      <c r="AZ27" s="81" t="str">
        <f t="shared" si="18"/>
        <v/>
      </c>
      <c r="BA27" s="81" t="str">
        <f t="shared" si="19"/>
        <v/>
      </c>
      <c r="BB27" s="81" t="str">
        <f t="shared" si="20"/>
        <v/>
      </c>
      <c r="BC27" s="81" t="str">
        <f t="shared" si="21"/>
        <v/>
      </c>
      <c r="BD27" s="81" t="str">
        <f t="shared" si="22"/>
        <v/>
      </c>
      <c r="BE27" s="81" t="str">
        <f t="shared" si="23"/>
        <v/>
      </c>
      <c r="BF27" s="81" t="str">
        <f t="shared" si="24"/>
        <v/>
      </c>
      <c r="BG27" s="81" t="str">
        <f t="shared" si="25"/>
        <v/>
      </c>
      <c r="BH27" s="81" t="str">
        <f t="shared" si="26"/>
        <v/>
      </c>
      <c r="BI27" s="81" t="str">
        <f t="shared" si="27"/>
        <v/>
      </c>
      <c r="BJ27" s="81" t="str">
        <f t="shared" si="28"/>
        <v/>
      </c>
      <c r="BK27" s="81" t="str">
        <f t="shared" si="29"/>
        <v/>
      </c>
    </row>
    <row r="28" spans="1:63" x14ac:dyDescent="0.3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151"/>
      <c r="AG28" s="151"/>
      <c r="AH28" s="81" t="str">
        <f t="shared" si="30"/>
        <v/>
      </c>
      <c r="AI28" s="81" t="str">
        <f t="shared" si="1"/>
        <v/>
      </c>
      <c r="AJ28" s="81" t="str">
        <f t="shared" si="2"/>
        <v/>
      </c>
      <c r="AK28" s="81" t="str">
        <f t="shared" si="3"/>
        <v/>
      </c>
      <c r="AL28" s="81" t="str">
        <f t="shared" si="4"/>
        <v/>
      </c>
      <c r="AM28" s="81" t="str">
        <f t="shared" si="5"/>
        <v/>
      </c>
      <c r="AN28" s="81" t="str">
        <f t="shared" si="6"/>
        <v/>
      </c>
      <c r="AO28" s="81" t="str">
        <f t="shared" si="7"/>
        <v/>
      </c>
      <c r="AP28" s="81" t="str">
        <f t="shared" si="8"/>
        <v/>
      </c>
      <c r="AQ28" s="81" t="str">
        <f t="shared" si="9"/>
        <v/>
      </c>
      <c r="AR28" s="81" t="str">
        <f t="shared" si="10"/>
        <v/>
      </c>
      <c r="AS28" s="81" t="str">
        <f t="shared" si="11"/>
        <v/>
      </c>
      <c r="AT28" s="81" t="str">
        <f t="shared" si="12"/>
        <v/>
      </c>
      <c r="AU28" s="81" t="str">
        <f t="shared" si="13"/>
        <v/>
      </c>
      <c r="AV28" s="81" t="str">
        <f t="shared" si="14"/>
        <v/>
      </c>
      <c r="AW28" s="81" t="str">
        <f t="shared" si="15"/>
        <v/>
      </c>
      <c r="AX28" s="81" t="str">
        <f t="shared" si="16"/>
        <v/>
      </c>
      <c r="AY28" s="81" t="str">
        <f t="shared" si="17"/>
        <v/>
      </c>
      <c r="AZ28" s="81" t="str">
        <f t="shared" si="18"/>
        <v/>
      </c>
      <c r="BA28" s="81" t="str">
        <f t="shared" si="19"/>
        <v/>
      </c>
      <c r="BB28" s="81" t="str">
        <f t="shared" si="20"/>
        <v/>
      </c>
      <c r="BC28" s="81" t="str">
        <f t="shared" si="21"/>
        <v/>
      </c>
      <c r="BD28" s="81" t="str">
        <f t="shared" si="22"/>
        <v/>
      </c>
      <c r="BE28" s="81" t="str">
        <f t="shared" si="23"/>
        <v/>
      </c>
      <c r="BF28" s="81" t="str">
        <f t="shared" si="24"/>
        <v/>
      </c>
      <c r="BG28" s="81" t="str">
        <f t="shared" si="25"/>
        <v/>
      </c>
      <c r="BH28" s="81" t="str">
        <f t="shared" si="26"/>
        <v/>
      </c>
      <c r="BI28" s="81" t="str">
        <f t="shared" si="27"/>
        <v/>
      </c>
      <c r="BJ28" s="81" t="str">
        <f t="shared" si="28"/>
        <v/>
      </c>
      <c r="BK28" s="81" t="str">
        <f t="shared" si="29"/>
        <v/>
      </c>
    </row>
    <row r="29" spans="1:63" x14ac:dyDescent="0.3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151"/>
      <c r="AG29" s="151"/>
      <c r="AH29" s="81" t="str">
        <f t="shared" si="30"/>
        <v/>
      </c>
      <c r="AI29" s="81" t="str">
        <f t="shared" si="1"/>
        <v/>
      </c>
      <c r="AJ29" s="81" t="str">
        <f t="shared" si="2"/>
        <v/>
      </c>
      <c r="AK29" s="81" t="str">
        <f t="shared" si="3"/>
        <v/>
      </c>
      <c r="AL29" s="81" t="str">
        <f t="shared" si="4"/>
        <v/>
      </c>
      <c r="AM29" s="81" t="str">
        <f t="shared" si="5"/>
        <v/>
      </c>
      <c r="AN29" s="81" t="str">
        <f t="shared" si="6"/>
        <v/>
      </c>
      <c r="AO29" s="81" t="str">
        <f t="shared" si="7"/>
        <v/>
      </c>
      <c r="AP29" s="81" t="str">
        <f t="shared" si="8"/>
        <v/>
      </c>
      <c r="AQ29" s="81" t="str">
        <f t="shared" si="9"/>
        <v/>
      </c>
      <c r="AR29" s="81" t="str">
        <f t="shared" si="10"/>
        <v/>
      </c>
      <c r="AS29" s="81" t="str">
        <f t="shared" si="11"/>
        <v/>
      </c>
      <c r="AT29" s="81" t="str">
        <f t="shared" si="12"/>
        <v/>
      </c>
      <c r="AU29" s="81" t="str">
        <f t="shared" si="13"/>
        <v/>
      </c>
      <c r="AV29" s="81" t="str">
        <f t="shared" si="14"/>
        <v/>
      </c>
      <c r="AW29" s="81" t="str">
        <f t="shared" si="15"/>
        <v/>
      </c>
      <c r="AX29" s="81" t="str">
        <f t="shared" si="16"/>
        <v/>
      </c>
      <c r="AY29" s="81" t="str">
        <f t="shared" si="17"/>
        <v/>
      </c>
      <c r="AZ29" s="81" t="str">
        <f t="shared" si="18"/>
        <v/>
      </c>
      <c r="BA29" s="81" t="str">
        <f t="shared" si="19"/>
        <v/>
      </c>
      <c r="BB29" s="81" t="str">
        <f t="shared" si="20"/>
        <v/>
      </c>
      <c r="BC29" s="81" t="str">
        <f t="shared" si="21"/>
        <v/>
      </c>
      <c r="BD29" s="81" t="str">
        <f t="shared" si="22"/>
        <v/>
      </c>
      <c r="BE29" s="81" t="str">
        <f t="shared" si="23"/>
        <v/>
      </c>
      <c r="BF29" s="81" t="str">
        <f t="shared" si="24"/>
        <v/>
      </c>
      <c r="BG29" s="81" t="str">
        <f t="shared" si="25"/>
        <v/>
      </c>
      <c r="BH29" s="81" t="str">
        <f t="shared" si="26"/>
        <v/>
      </c>
      <c r="BI29" s="81" t="str">
        <f t="shared" si="27"/>
        <v/>
      </c>
      <c r="BJ29" s="81" t="str">
        <f t="shared" si="28"/>
        <v/>
      </c>
      <c r="BK29" s="81" t="str">
        <f t="shared" si="29"/>
        <v/>
      </c>
    </row>
    <row r="30" spans="1:63" x14ac:dyDescent="0.3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151"/>
      <c r="AG30" s="151"/>
      <c r="AH30" s="81" t="str">
        <f t="shared" si="30"/>
        <v/>
      </c>
      <c r="AI30" s="81" t="str">
        <f t="shared" si="1"/>
        <v/>
      </c>
      <c r="AJ30" s="81" t="str">
        <f t="shared" si="2"/>
        <v/>
      </c>
      <c r="AK30" s="81" t="str">
        <f t="shared" si="3"/>
        <v/>
      </c>
      <c r="AL30" s="81" t="str">
        <f t="shared" si="4"/>
        <v/>
      </c>
      <c r="AM30" s="81" t="str">
        <f t="shared" si="5"/>
        <v/>
      </c>
      <c r="AN30" s="81" t="str">
        <f t="shared" si="6"/>
        <v/>
      </c>
      <c r="AO30" s="81" t="str">
        <f t="shared" si="7"/>
        <v/>
      </c>
      <c r="AP30" s="81" t="str">
        <f t="shared" si="8"/>
        <v/>
      </c>
      <c r="AQ30" s="81" t="str">
        <f t="shared" si="9"/>
        <v/>
      </c>
      <c r="AR30" s="81" t="str">
        <f t="shared" si="10"/>
        <v/>
      </c>
      <c r="AS30" s="81" t="str">
        <f t="shared" si="11"/>
        <v/>
      </c>
      <c r="AT30" s="81" t="str">
        <f t="shared" si="12"/>
        <v/>
      </c>
      <c r="AU30" s="81" t="str">
        <f t="shared" si="13"/>
        <v/>
      </c>
      <c r="AV30" s="81" t="str">
        <f t="shared" si="14"/>
        <v/>
      </c>
      <c r="AW30" s="81" t="str">
        <f t="shared" si="15"/>
        <v/>
      </c>
      <c r="AX30" s="81" t="str">
        <f t="shared" si="16"/>
        <v/>
      </c>
      <c r="AY30" s="81" t="str">
        <f t="shared" si="17"/>
        <v/>
      </c>
      <c r="AZ30" s="81" t="str">
        <f t="shared" si="18"/>
        <v/>
      </c>
      <c r="BA30" s="81" t="str">
        <f t="shared" si="19"/>
        <v/>
      </c>
      <c r="BB30" s="81" t="str">
        <f t="shared" si="20"/>
        <v/>
      </c>
      <c r="BC30" s="81" t="str">
        <f t="shared" si="21"/>
        <v/>
      </c>
      <c r="BD30" s="81" t="str">
        <f t="shared" si="22"/>
        <v/>
      </c>
      <c r="BE30" s="81" t="str">
        <f t="shared" si="23"/>
        <v/>
      </c>
      <c r="BF30" s="81" t="str">
        <f t="shared" si="24"/>
        <v/>
      </c>
      <c r="BG30" s="81" t="str">
        <f t="shared" si="25"/>
        <v/>
      </c>
      <c r="BH30" s="81" t="str">
        <f t="shared" si="26"/>
        <v/>
      </c>
      <c r="BI30" s="81" t="str">
        <f t="shared" si="27"/>
        <v/>
      </c>
      <c r="BJ30" s="81" t="str">
        <f t="shared" si="28"/>
        <v/>
      </c>
      <c r="BK30" s="81" t="str">
        <f t="shared" si="29"/>
        <v/>
      </c>
    </row>
    <row r="31" spans="1:63" x14ac:dyDescent="0.3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151"/>
      <c r="AG31" s="151"/>
      <c r="AH31" s="81" t="str">
        <f t="shared" si="30"/>
        <v/>
      </c>
      <c r="AI31" s="81" t="str">
        <f t="shared" si="1"/>
        <v/>
      </c>
      <c r="AJ31" s="81" t="str">
        <f t="shared" si="2"/>
        <v/>
      </c>
      <c r="AK31" s="81" t="str">
        <f t="shared" si="3"/>
        <v/>
      </c>
      <c r="AL31" s="81" t="str">
        <f t="shared" si="4"/>
        <v/>
      </c>
      <c r="AM31" s="81" t="str">
        <f t="shared" si="5"/>
        <v/>
      </c>
      <c r="AN31" s="81" t="str">
        <f t="shared" si="6"/>
        <v/>
      </c>
      <c r="AO31" s="81" t="str">
        <f t="shared" si="7"/>
        <v/>
      </c>
      <c r="AP31" s="81" t="str">
        <f t="shared" si="8"/>
        <v/>
      </c>
      <c r="AQ31" s="81" t="str">
        <f t="shared" si="9"/>
        <v/>
      </c>
      <c r="AR31" s="81" t="str">
        <f t="shared" si="10"/>
        <v/>
      </c>
      <c r="AS31" s="81" t="str">
        <f t="shared" si="11"/>
        <v/>
      </c>
      <c r="AT31" s="81" t="str">
        <f t="shared" si="12"/>
        <v/>
      </c>
      <c r="AU31" s="81" t="str">
        <f t="shared" si="13"/>
        <v/>
      </c>
      <c r="AV31" s="81" t="str">
        <f t="shared" si="14"/>
        <v/>
      </c>
      <c r="AW31" s="81" t="str">
        <f t="shared" si="15"/>
        <v/>
      </c>
      <c r="AX31" s="81" t="str">
        <f t="shared" si="16"/>
        <v/>
      </c>
      <c r="AY31" s="81" t="str">
        <f t="shared" si="17"/>
        <v/>
      </c>
      <c r="AZ31" s="81" t="str">
        <f t="shared" si="18"/>
        <v/>
      </c>
      <c r="BA31" s="81" t="str">
        <f t="shared" si="19"/>
        <v/>
      </c>
      <c r="BB31" s="81" t="str">
        <f t="shared" si="20"/>
        <v/>
      </c>
      <c r="BC31" s="81" t="str">
        <f t="shared" si="21"/>
        <v/>
      </c>
      <c r="BD31" s="81" t="str">
        <f t="shared" si="22"/>
        <v/>
      </c>
      <c r="BE31" s="81" t="str">
        <f t="shared" si="23"/>
        <v/>
      </c>
      <c r="BF31" s="81" t="str">
        <f t="shared" si="24"/>
        <v/>
      </c>
      <c r="BG31" s="81" t="str">
        <f t="shared" si="25"/>
        <v/>
      </c>
      <c r="BH31" s="81" t="str">
        <f t="shared" si="26"/>
        <v/>
      </c>
      <c r="BI31" s="81" t="str">
        <f t="shared" si="27"/>
        <v/>
      </c>
      <c r="BJ31" s="81" t="str">
        <f t="shared" si="28"/>
        <v/>
      </c>
      <c r="BK31" s="81" t="str">
        <f t="shared" si="29"/>
        <v/>
      </c>
    </row>
    <row r="32" spans="1:63" x14ac:dyDescent="0.3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151"/>
      <c r="AG32" s="151"/>
      <c r="AH32" s="81" t="str">
        <f t="shared" si="30"/>
        <v/>
      </c>
      <c r="AI32" s="81" t="str">
        <f t="shared" si="1"/>
        <v/>
      </c>
      <c r="AJ32" s="81" t="str">
        <f t="shared" si="2"/>
        <v/>
      </c>
      <c r="AK32" s="81" t="str">
        <f t="shared" si="3"/>
        <v/>
      </c>
      <c r="AL32" s="81" t="str">
        <f t="shared" si="4"/>
        <v/>
      </c>
      <c r="AM32" s="81" t="str">
        <f t="shared" si="5"/>
        <v/>
      </c>
      <c r="AN32" s="81" t="str">
        <f t="shared" si="6"/>
        <v/>
      </c>
      <c r="AO32" s="81" t="str">
        <f t="shared" si="7"/>
        <v/>
      </c>
      <c r="AP32" s="81" t="str">
        <f t="shared" si="8"/>
        <v/>
      </c>
      <c r="AQ32" s="81" t="str">
        <f t="shared" si="9"/>
        <v/>
      </c>
      <c r="AR32" s="81" t="str">
        <f t="shared" si="10"/>
        <v/>
      </c>
      <c r="AS32" s="81" t="str">
        <f t="shared" si="11"/>
        <v/>
      </c>
      <c r="AT32" s="81" t="str">
        <f t="shared" si="12"/>
        <v/>
      </c>
      <c r="AU32" s="81" t="str">
        <f t="shared" si="13"/>
        <v/>
      </c>
      <c r="AV32" s="81" t="str">
        <f t="shared" si="14"/>
        <v/>
      </c>
      <c r="AW32" s="81" t="str">
        <f t="shared" si="15"/>
        <v/>
      </c>
      <c r="AX32" s="81" t="str">
        <f t="shared" si="16"/>
        <v/>
      </c>
      <c r="AY32" s="81" t="str">
        <f t="shared" si="17"/>
        <v/>
      </c>
      <c r="AZ32" s="81" t="str">
        <f t="shared" si="18"/>
        <v/>
      </c>
      <c r="BA32" s="81" t="str">
        <f t="shared" si="19"/>
        <v/>
      </c>
      <c r="BB32" s="81" t="str">
        <f t="shared" si="20"/>
        <v/>
      </c>
      <c r="BC32" s="81" t="str">
        <f t="shared" si="21"/>
        <v/>
      </c>
      <c r="BD32" s="81" t="str">
        <f t="shared" si="22"/>
        <v/>
      </c>
      <c r="BE32" s="81" t="str">
        <f t="shared" si="23"/>
        <v/>
      </c>
      <c r="BF32" s="81" t="str">
        <f t="shared" si="24"/>
        <v/>
      </c>
      <c r="BG32" s="81" t="str">
        <f t="shared" si="25"/>
        <v/>
      </c>
      <c r="BH32" s="81" t="str">
        <f t="shared" si="26"/>
        <v/>
      </c>
      <c r="BI32" s="81" t="str">
        <f t="shared" si="27"/>
        <v/>
      </c>
      <c r="BJ32" s="81" t="str">
        <f t="shared" si="28"/>
        <v/>
      </c>
      <c r="BK32" s="81" t="str">
        <f t="shared" si="29"/>
        <v/>
      </c>
    </row>
    <row r="33" spans="1:63" x14ac:dyDescent="0.3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151"/>
      <c r="AG33" s="151"/>
      <c r="AH33" s="81" t="str">
        <f t="shared" si="30"/>
        <v/>
      </c>
      <c r="AI33" s="81" t="str">
        <f t="shared" si="1"/>
        <v/>
      </c>
      <c r="AJ33" s="81" t="str">
        <f t="shared" si="2"/>
        <v/>
      </c>
      <c r="AK33" s="81" t="str">
        <f t="shared" si="3"/>
        <v/>
      </c>
      <c r="AL33" s="81" t="str">
        <f t="shared" si="4"/>
        <v/>
      </c>
      <c r="AM33" s="81" t="str">
        <f t="shared" si="5"/>
        <v/>
      </c>
      <c r="AN33" s="81" t="str">
        <f t="shared" si="6"/>
        <v/>
      </c>
      <c r="AO33" s="81" t="str">
        <f t="shared" si="7"/>
        <v/>
      </c>
      <c r="AP33" s="81" t="str">
        <f t="shared" si="8"/>
        <v/>
      </c>
      <c r="AQ33" s="81" t="str">
        <f t="shared" si="9"/>
        <v/>
      </c>
      <c r="AR33" s="81" t="str">
        <f t="shared" si="10"/>
        <v/>
      </c>
      <c r="AS33" s="81" t="str">
        <f t="shared" si="11"/>
        <v/>
      </c>
      <c r="AT33" s="81" t="str">
        <f t="shared" si="12"/>
        <v/>
      </c>
      <c r="AU33" s="81" t="str">
        <f t="shared" si="13"/>
        <v/>
      </c>
      <c r="AV33" s="81" t="str">
        <f t="shared" si="14"/>
        <v/>
      </c>
      <c r="AW33" s="81" t="str">
        <f t="shared" si="15"/>
        <v/>
      </c>
      <c r="AX33" s="81" t="str">
        <f t="shared" si="16"/>
        <v/>
      </c>
      <c r="AY33" s="81" t="str">
        <f t="shared" si="17"/>
        <v/>
      </c>
      <c r="AZ33" s="81" t="str">
        <f t="shared" si="18"/>
        <v/>
      </c>
      <c r="BA33" s="81" t="str">
        <f t="shared" si="19"/>
        <v/>
      </c>
      <c r="BB33" s="81" t="str">
        <f t="shared" si="20"/>
        <v/>
      </c>
      <c r="BC33" s="81" t="str">
        <f t="shared" si="21"/>
        <v/>
      </c>
      <c r="BD33" s="81" t="str">
        <f t="shared" si="22"/>
        <v/>
      </c>
      <c r="BE33" s="81" t="str">
        <f t="shared" si="23"/>
        <v/>
      </c>
      <c r="BF33" s="81" t="str">
        <f t="shared" si="24"/>
        <v/>
      </c>
      <c r="BG33" s="81" t="str">
        <f t="shared" si="25"/>
        <v/>
      </c>
      <c r="BH33" s="81" t="str">
        <f t="shared" si="26"/>
        <v/>
      </c>
      <c r="BI33" s="81" t="str">
        <f t="shared" si="27"/>
        <v/>
      </c>
      <c r="BJ33" s="81" t="str">
        <f t="shared" si="28"/>
        <v/>
      </c>
      <c r="BK33" s="81" t="str">
        <f t="shared" si="29"/>
        <v/>
      </c>
    </row>
    <row r="34" spans="1:63" x14ac:dyDescent="0.3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151"/>
      <c r="AG34" s="151"/>
      <c r="AH34" s="81" t="str">
        <f t="shared" si="30"/>
        <v/>
      </c>
      <c r="AI34" s="81" t="str">
        <f t="shared" si="1"/>
        <v/>
      </c>
      <c r="AJ34" s="81" t="str">
        <f t="shared" si="2"/>
        <v/>
      </c>
      <c r="AK34" s="81" t="str">
        <f t="shared" si="3"/>
        <v/>
      </c>
      <c r="AL34" s="81" t="str">
        <f t="shared" si="4"/>
        <v/>
      </c>
      <c r="AM34" s="81" t="str">
        <f t="shared" si="5"/>
        <v/>
      </c>
      <c r="AN34" s="81" t="str">
        <f t="shared" si="6"/>
        <v/>
      </c>
      <c r="AO34" s="81" t="str">
        <f t="shared" si="7"/>
        <v/>
      </c>
      <c r="AP34" s="81" t="str">
        <f t="shared" si="8"/>
        <v/>
      </c>
      <c r="AQ34" s="81" t="str">
        <f t="shared" si="9"/>
        <v/>
      </c>
      <c r="AR34" s="81" t="str">
        <f t="shared" si="10"/>
        <v/>
      </c>
      <c r="AS34" s="81" t="str">
        <f t="shared" si="11"/>
        <v/>
      </c>
      <c r="AT34" s="81" t="str">
        <f t="shared" si="12"/>
        <v/>
      </c>
      <c r="AU34" s="81" t="str">
        <f t="shared" si="13"/>
        <v/>
      </c>
      <c r="AV34" s="81" t="str">
        <f t="shared" si="14"/>
        <v/>
      </c>
      <c r="AW34" s="81" t="str">
        <f t="shared" si="15"/>
        <v/>
      </c>
      <c r="AX34" s="81" t="str">
        <f t="shared" si="16"/>
        <v/>
      </c>
      <c r="AY34" s="81" t="str">
        <f t="shared" si="17"/>
        <v/>
      </c>
      <c r="AZ34" s="81" t="str">
        <f t="shared" si="18"/>
        <v/>
      </c>
      <c r="BA34" s="81" t="str">
        <f t="shared" si="19"/>
        <v/>
      </c>
      <c r="BB34" s="81" t="str">
        <f t="shared" si="20"/>
        <v/>
      </c>
      <c r="BC34" s="81" t="str">
        <f t="shared" si="21"/>
        <v/>
      </c>
      <c r="BD34" s="81" t="str">
        <f t="shared" si="22"/>
        <v/>
      </c>
      <c r="BE34" s="81" t="str">
        <f t="shared" si="23"/>
        <v/>
      </c>
      <c r="BF34" s="81" t="str">
        <f t="shared" si="24"/>
        <v/>
      </c>
      <c r="BG34" s="81" t="str">
        <f t="shared" si="25"/>
        <v/>
      </c>
      <c r="BH34" s="81" t="str">
        <f t="shared" si="26"/>
        <v/>
      </c>
      <c r="BI34" s="81" t="str">
        <f t="shared" si="27"/>
        <v/>
      </c>
      <c r="BJ34" s="81" t="str">
        <f t="shared" si="28"/>
        <v/>
      </c>
      <c r="BK34" s="81" t="str">
        <f t="shared" si="29"/>
        <v/>
      </c>
    </row>
    <row r="35" spans="1:63" x14ac:dyDescent="0.3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151"/>
      <c r="AG35" s="151"/>
      <c r="AH35" s="81" t="str">
        <f t="shared" si="30"/>
        <v/>
      </c>
      <c r="AI35" s="81" t="str">
        <f t="shared" si="1"/>
        <v/>
      </c>
      <c r="AJ35" s="81" t="str">
        <f t="shared" si="2"/>
        <v/>
      </c>
      <c r="AK35" s="81" t="str">
        <f t="shared" si="3"/>
        <v/>
      </c>
      <c r="AL35" s="81" t="str">
        <f t="shared" si="4"/>
        <v/>
      </c>
      <c r="AM35" s="81" t="str">
        <f t="shared" si="5"/>
        <v/>
      </c>
      <c r="AN35" s="81" t="str">
        <f t="shared" si="6"/>
        <v/>
      </c>
      <c r="AO35" s="81" t="str">
        <f t="shared" si="7"/>
        <v/>
      </c>
      <c r="AP35" s="81" t="str">
        <f t="shared" si="8"/>
        <v/>
      </c>
      <c r="AQ35" s="81" t="str">
        <f t="shared" si="9"/>
        <v/>
      </c>
      <c r="AR35" s="81" t="str">
        <f t="shared" si="10"/>
        <v/>
      </c>
      <c r="AS35" s="81" t="str">
        <f t="shared" si="11"/>
        <v/>
      </c>
      <c r="AT35" s="81" t="str">
        <f t="shared" si="12"/>
        <v/>
      </c>
      <c r="AU35" s="81" t="str">
        <f t="shared" si="13"/>
        <v/>
      </c>
      <c r="AV35" s="81" t="str">
        <f t="shared" si="14"/>
        <v/>
      </c>
      <c r="AW35" s="81" t="str">
        <f t="shared" si="15"/>
        <v/>
      </c>
      <c r="AX35" s="81" t="str">
        <f t="shared" si="16"/>
        <v/>
      </c>
      <c r="AY35" s="81" t="str">
        <f t="shared" si="17"/>
        <v/>
      </c>
      <c r="AZ35" s="81" t="str">
        <f t="shared" si="18"/>
        <v/>
      </c>
      <c r="BA35" s="81" t="str">
        <f t="shared" si="19"/>
        <v/>
      </c>
      <c r="BB35" s="81" t="str">
        <f t="shared" si="20"/>
        <v/>
      </c>
      <c r="BC35" s="81" t="str">
        <f t="shared" si="21"/>
        <v/>
      </c>
      <c r="BD35" s="81" t="str">
        <f t="shared" si="22"/>
        <v/>
      </c>
      <c r="BE35" s="81" t="str">
        <f t="shared" si="23"/>
        <v/>
      </c>
      <c r="BF35" s="81" t="str">
        <f t="shared" si="24"/>
        <v/>
      </c>
      <c r="BG35" s="81" t="str">
        <f t="shared" si="25"/>
        <v/>
      </c>
      <c r="BH35" s="81" t="str">
        <f t="shared" si="26"/>
        <v/>
      </c>
      <c r="BI35" s="81" t="str">
        <f t="shared" si="27"/>
        <v/>
      </c>
      <c r="BJ35" s="81" t="str">
        <f t="shared" si="28"/>
        <v/>
      </c>
      <c r="BK35" s="81" t="str">
        <f t="shared" si="29"/>
        <v/>
      </c>
    </row>
    <row r="36" spans="1:63" x14ac:dyDescent="0.3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151"/>
      <c r="AG36" s="151"/>
      <c r="AH36" s="81" t="str">
        <f t="shared" si="30"/>
        <v/>
      </c>
      <c r="AI36" s="81" t="str">
        <f t="shared" si="1"/>
        <v/>
      </c>
      <c r="AJ36" s="81" t="str">
        <f t="shared" si="2"/>
        <v/>
      </c>
      <c r="AK36" s="81" t="str">
        <f t="shared" si="3"/>
        <v/>
      </c>
      <c r="AL36" s="81" t="str">
        <f t="shared" si="4"/>
        <v/>
      </c>
      <c r="AM36" s="81" t="str">
        <f t="shared" si="5"/>
        <v/>
      </c>
      <c r="AN36" s="81" t="str">
        <f t="shared" si="6"/>
        <v/>
      </c>
      <c r="AO36" s="81" t="str">
        <f t="shared" si="7"/>
        <v/>
      </c>
      <c r="AP36" s="81" t="str">
        <f t="shared" si="8"/>
        <v/>
      </c>
      <c r="AQ36" s="81" t="str">
        <f t="shared" si="9"/>
        <v/>
      </c>
      <c r="AR36" s="81" t="str">
        <f t="shared" si="10"/>
        <v/>
      </c>
      <c r="AS36" s="81" t="str">
        <f t="shared" si="11"/>
        <v/>
      </c>
      <c r="AT36" s="81" t="str">
        <f t="shared" si="12"/>
        <v/>
      </c>
      <c r="AU36" s="81" t="str">
        <f t="shared" si="13"/>
        <v/>
      </c>
      <c r="AV36" s="81" t="str">
        <f t="shared" si="14"/>
        <v/>
      </c>
      <c r="AW36" s="81" t="str">
        <f t="shared" si="15"/>
        <v/>
      </c>
      <c r="AX36" s="81" t="str">
        <f t="shared" si="16"/>
        <v/>
      </c>
      <c r="AY36" s="81" t="str">
        <f t="shared" si="17"/>
        <v/>
      </c>
      <c r="AZ36" s="81" t="str">
        <f t="shared" si="18"/>
        <v/>
      </c>
      <c r="BA36" s="81" t="str">
        <f t="shared" si="19"/>
        <v/>
      </c>
      <c r="BB36" s="81" t="str">
        <f t="shared" si="20"/>
        <v/>
      </c>
      <c r="BC36" s="81" t="str">
        <f t="shared" si="21"/>
        <v/>
      </c>
      <c r="BD36" s="81" t="str">
        <f t="shared" si="22"/>
        <v/>
      </c>
      <c r="BE36" s="81" t="str">
        <f t="shared" si="23"/>
        <v/>
      </c>
      <c r="BF36" s="81" t="str">
        <f t="shared" si="24"/>
        <v/>
      </c>
      <c r="BG36" s="81" t="str">
        <f t="shared" si="25"/>
        <v/>
      </c>
      <c r="BH36" s="81" t="str">
        <f t="shared" si="26"/>
        <v/>
      </c>
      <c r="BI36" s="81" t="str">
        <f t="shared" si="27"/>
        <v/>
      </c>
      <c r="BJ36" s="81" t="str">
        <f t="shared" si="28"/>
        <v/>
      </c>
      <c r="BK36" s="81" t="str">
        <f t="shared" si="29"/>
        <v/>
      </c>
    </row>
    <row r="37" spans="1:63" x14ac:dyDescent="0.3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151"/>
      <c r="AG37" s="151"/>
      <c r="AH37" s="81" t="str">
        <f t="shared" si="30"/>
        <v/>
      </c>
      <c r="AI37" s="81" t="str">
        <f t="shared" si="1"/>
        <v/>
      </c>
      <c r="AJ37" s="81" t="str">
        <f t="shared" si="2"/>
        <v/>
      </c>
      <c r="AK37" s="81" t="str">
        <f t="shared" si="3"/>
        <v/>
      </c>
      <c r="AL37" s="81" t="str">
        <f t="shared" si="4"/>
        <v/>
      </c>
      <c r="AM37" s="81" t="str">
        <f t="shared" si="5"/>
        <v/>
      </c>
      <c r="AN37" s="81" t="str">
        <f t="shared" si="6"/>
        <v/>
      </c>
      <c r="AO37" s="81" t="str">
        <f t="shared" si="7"/>
        <v/>
      </c>
      <c r="AP37" s="81" t="str">
        <f t="shared" si="8"/>
        <v/>
      </c>
      <c r="AQ37" s="81" t="str">
        <f t="shared" si="9"/>
        <v/>
      </c>
      <c r="AR37" s="81" t="str">
        <f t="shared" si="10"/>
        <v/>
      </c>
      <c r="AS37" s="81" t="str">
        <f t="shared" si="11"/>
        <v/>
      </c>
      <c r="AT37" s="81" t="str">
        <f t="shared" si="12"/>
        <v/>
      </c>
      <c r="AU37" s="81" t="str">
        <f t="shared" si="13"/>
        <v/>
      </c>
      <c r="AV37" s="81" t="str">
        <f t="shared" si="14"/>
        <v/>
      </c>
      <c r="AW37" s="81" t="str">
        <f t="shared" si="15"/>
        <v/>
      </c>
      <c r="AX37" s="81" t="str">
        <f t="shared" si="16"/>
        <v/>
      </c>
      <c r="AY37" s="81" t="str">
        <f t="shared" si="17"/>
        <v/>
      </c>
      <c r="AZ37" s="81" t="str">
        <f t="shared" si="18"/>
        <v/>
      </c>
      <c r="BA37" s="81" t="str">
        <f t="shared" si="19"/>
        <v/>
      </c>
      <c r="BB37" s="81" t="str">
        <f t="shared" si="20"/>
        <v/>
      </c>
      <c r="BC37" s="81" t="str">
        <f t="shared" si="21"/>
        <v/>
      </c>
      <c r="BD37" s="81" t="str">
        <f t="shared" si="22"/>
        <v/>
      </c>
      <c r="BE37" s="81" t="str">
        <f t="shared" si="23"/>
        <v/>
      </c>
      <c r="BF37" s="81" t="str">
        <f t="shared" si="24"/>
        <v/>
      </c>
      <c r="BG37" s="81" t="str">
        <f t="shared" si="25"/>
        <v/>
      </c>
      <c r="BH37" s="81" t="str">
        <f t="shared" si="26"/>
        <v/>
      </c>
      <c r="BI37" s="81" t="str">
        <f t="shared" si="27"/>
        <v/>
      </c>
      <c r="BJ37" s="81" t="str">
        <f t="shared" si="28"/>
        <v/>
      </c>
      <c r="BK37" s="81" t="str">
        <f t="shared" si="29"/>
        <v/>
      </c>
    </row>
    <row r="38" spans="1:63" x14ac:dyDescent="0.3">
      <c r="A38" s="12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2" t="s">
        <v>95</v>
      </c>
      <c r="B39" s="121">
        <f t="shared" ref="B39:AE39" si="31">COUNT(B3:B37)</f>
        <v>0</v>
      </c>
      <c r="C39" s="121">
        <f t="shared" si="31"/>
        <v>0</v>
      </c>
      <c r="D39" s="121">
        <f t="shared" si="31"/>
        <v>0</v>
      </c>
      <c r="E39" s="121">
        <f t="shared" si="31"/>
        <v>0</v>
      </c>
      <c r="F39" s="121">
        <f t="shared" si="31"/>
        <v>0</v>
      </c>
      <c r="G39" s="121">
        <f t="shared" si="31"/>
        <v>0</v>
      </c>
      <c r="H39" s="121">
        <f t="shared" si="31"/>
        <v>0</v>
      </c>
      <c r="I39" s="121">
        <f t="shared" si="31"/>
        <v>0</v>
      </c>
      <c r="J39" s="121">
        <f t="shared" si="31"/>
        <v>0</v>
      </c>
      <c r="K39" s="121">
        <f t="shared" si="31"/>
        <v>0</v>
      </c>
      <c r="L39" s="121">
        <f t="shared" si="31"/>
        <v>0</v>
      </c>
      <c r="M39" s="121">
        <f t="shared" si="31"/>
        <v>0</v>
      </c>
      <c r="N39" s="121">
        <f t="shared" si="31"/>
        <v>0</v>
      </c>
      <c r="O39" s="121">
        <f t="shared" si="31"/>
        <v>0</v>
      </c>
      <c r="P39" s="121">
        <f t="shared" si="31"/>
        <v>0</v>
      </c>
      <c r="Q39" s="121">
        <f t="shared" si="31"/>
        <v>0</v>
      </c>
      <c r="R39" s="121">
        <f t="shared" si="31"/>
        <v>0</v>
      </c>
      <c r="S39" s="121">
        <f t="shared" si="31"/>
        <v>0</v>
      </c>
      <c r="T39" s="121">
        <f t="shared" si="31"/>
        <v>0</v>
      </c>
      <c r="U39" s="121">
        <f t="shared" si="31"/>
        <v>0</v>
      </c>
      <c r="V39" s="121">
        <f t="shared" si="31"/>
        <v>0</v>
      </c>
      <c r="W39" s="121">
        <f t="shared" si="31"/>
        <v>0</v>
      </c>
      <c r="X39" s="121">
        <f t="shared" si="31"/>
        <v>0</v>
      </c>
      <c r="Y39" s="121">
        <f t="shared" si="31"/>
        <v>0</v>
      </c>
      <c r="Z39" s="121">
        <f t="shared" si="31"/>
        <v>0</v>
      </c>
      <c r="AA39" s="121">
        <f t="shared" si="31"/>
        <v>0</v>
      </c>
      <c r="AB39" s="121">
        <f t="shared" si="31"/>
        <v>0</v>
      </c>
      <c r="AC39" s="121">
        <f t="shared" si="31"/>
        <v>0</v>
      </c>
      <c r="AD39" s="121">
        <f t="shared" si="31"/>
        <v>0</v>
      </c>
      <c r="AE39" s="121">
        <f t="shared" si="31"/>
        <v>0</v>
      </c>
    </row>
    <row r="40" spans="1:63" x14ac:dyDescent="0.3">
      <c r="A40" s="142" t="s">
        <v>96</v>
      </c>
      <c r="B40" s="121">
        <f>SUM(B39:AE39)</f>
        <v>0</v>
      </c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</row>
    <row r="41" spans="1:63" x14ac:dyDescent="0.3">
      <c r="A41" s="127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 x14ac:dyDescent="0.3">
      <c r="A42" s="145" t="s">
        <v>3</v>
      </c>
      <c r="B42" s="146"/>
      <c r="C42" s="146"/>
      <c r="D42" s="146"/>
      <c r="E42" s="147"/>
      <c r="F42" s="70"/>
      <c r="G42" s="70"/>
      <c r="H42" s="70"/>
      <c r="I42" s="70"/>
      <c r="J42" s="70"/>
      <c r="K42" s="70"/>
      <c r="L42" s="70"/>
    </row>
    <row r="43" spans="1:63" x14ac:dyDescent="0.3">
      <c r="A43" s="129" t="s">
        <v>4</v>
      </c>
      <c r="B43" s="130" t="s">
        <v>0</v>
      </c>
      <c r="C43" s="130" t="s">
        <v>1</v>
      </c>
    </row>
    <row r="44" spans="1:63" x14ac:dyDescent="0.3">
      <c r="A44" s="30" t="s">
        <v>5</v>
      </c>
      <c r="B44" s="117">
        <f>COUNT(B3:AE37)</f>
        <v>0</v>
      </c>
      <c r="C44" s="117">
        <f>COUNT(AH3:BK37)</f>
        <v>0</v>
      </c>
    </row>
    <row r="45" spans="1:63" x14ac:dyDescent="0.3">
      <c r="A45" s="30" t="s">
        <v>6</v>
      </c>
      <c r="B45" s="123" t="e">
        <f>KURT(B3:AE37)</f>
        <v>#DIV/0!</v>
      </c>
      <c r="C45" s="123" t="e">
        <f>KURT(AH3:BK37)</f>
        <v>#DIV/0!</v>
      </c>
      <c r="G45" s="126" t="s">
        <v>7</v>
      </c>
    </row>
    <row r="46" spans="1:63" x14ac:dyDescent="0.3">
      <c r="A46" s="30" t="s">
        <v>8</v>
      </c>
      <c r="B46" s="117">
        <f>SQRT(24*B44*(B44^2-1)/((B44-2)*(B44+3)*(B44-3)*(B44+5)))</f>
        <v>0</v>
      </c>
      <c r="C46" s="117">
        <f>SQRT(24*C44*(C44^2-1)/((C44-2)*(C44+3)*(C44-3)*(C44+5)))</f>
        <v>0</v>
      </c>
      <c r="G46" t="s">
        <v>9</v>
      </c>
    </row>
    <row r="47" spans="1:63" x14ac:dyDescent="0.3">
      <c r="A47" s="30" t="s">
        <v>10</v>
      </c>
      <c r="B47" s="117" t="e">
        <f>IF(ABS(B45/B46)&gt;NORMSINV(1-0.05/2),"non normal","normal")</f>
        <v>#DIV/0!</v>
      </c>
      <c r="C47" s="117" t="e">
        <f>IF(ABS(C45/C46)&gt;NORMSINV(1-0.05/2),"non normal","normal")</f>
        <v>#DIV/0!</v>
      </c>
    </row>
    <row r="48" spans="1:63" x14ac:dyDescent="0.3">
      <c r="A48" s="30" t="s">
        <v>11</v>
      </c>
      <c r="B48" s="118" t="e">
        <f>SKEW(B3:AE37)</f>
        <v>#DIV/0!</v>
      </c>
      <c r="C48" s="118" t="e">
        <f>SKEW(AH3:BK37)</f>
        <v>#DIV/0!</v>
      </c>
      <c r="G48" t="s">
        <v>12</v>
      </c>
    </row>
    <row r="49" spans="1:31" x14ac:dyDescent="0.3">
      <c r="A49" s="30" t="s">
        <v>13</v>
      </c>
      <c r="B49" s="117">
        <f>SQRT((6*B44*(B44-1))/((B44-2)*(B44+1)*(B44+3)))</f>
        <v>0</v>
      </c>
      <c r="C49" s="117">
        <f>SQRT((6*C44*(C44-1))/((C44-2)*(C44+1)*(C44+3)))</f>
        <v>0</v>
      </c>
      <c r="D49" s="119" t="s">
        <v>18</v>
      </c>
      <c r="E49" s="119" t="s">
        <v>19</v>
      </c>
      <c r="F49" s="114" t="s">
        <v>20</v>
      </c>
      <c r="G49" s="173" t="s">
        <v>14</v>
      </c>
    </row>
    <row r="50" spans="1:31" x14ac:dyDescent="0.3">
      <c r="A50" s="30" t="s">
        <v>15</v>
      </c>
      <c r="B50" s="117" t="e">
        <f>IF(ABS(B48/B49)&gt;NORMSINV(1-0.05/2),"non normal","normal")</f>
        <v>#DIV/0!</v>
      </c>
      <c r="C50" s="117" t="e">
        <f>IF(ABS(C48/C49)&gt;NORMSINV(1-0.05/2),"non normal","normal")</f>
        <v>#DIV/0!</v>
      </c>
      <c r="D50" s="120" t="e">
        <f>IF(AND(B47="normal", B50="normal"),"normal", "non normal")</f>
        <v>#DIV/0!</v>
      </c>
      <c r="E50" s="120" t="e">
        <f>IF(AND(C47="normal", C50="normal"),"normal", "non normal")</f>
        <v>#DIV/0!</v>
      </c>
      <c r="F50" s="181" t="e">
        <f>IF(AND(D50="Normal",E50="Normal"),IF(B51&lt;C51,"Normal","Lognormal"),IF(D50="normal","Normal",IF(E50="normal","Lognormal","Skewed")))</f>
        <v>#DIV/0!</v>
      </c>
      <c r="G50" t="s">
        <v>16</v>
      </c>
    </row>
    <row r="51" spans="1:31" x14ac:dyDescent="0.3">
      <c r="A51" s="30" t="s">
        <v>17</v>
      </c>
      <c r="B51" s="117" t="e">
        <f>ABS(B48/B49)</f>
        <v>#DIV/0!</v>
      </c>
      <c r="C51" s="117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 x14ac:dyDescent="0.3">
      <c r="A52" s="127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 x14ac:dyDescent="0.3">
      <c r="A53" s="148" t="s">
        <v>97</v>
      </c>
      <c r="B53" s="149"/>
      <c r="C53" s="149"/>
      <c r="D53" s="149"/>
      <c r="E53" s="150"/>
      <c r="F53" s="70"/>
      <c r="G53" s="70"/>
      <c r="H53" s="70"/>
      <c r="I53" s="70"/>
      <c r="J53" s="70"/>
      <c r="K53" s="70"/>
      <c r="L53" s="70"/>
    </row>
    <row r="54" spans="1:31" x14ac:dyDescent="0.3">
      <c r="A54" s="143" t="s">
        <v>39</v>
      </c>
      <c r="B54" s="152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 x14ac:dyDescent="0.3">
      <c r="A55" s="144" t="s">
        <v>40</v>
      </c>
      <c r="B55" s="153" t="e">
        <f>STDEV(B3:AE37)</f>
        <v>#DIV/0!</v>
      </c>
      <c r="C55" s="71"/>
      <c r="D55" s="71"/>
      <c r="E55" s="71"/>
      <c r="F55" s="70"/>
      <c r="G55" s="125" t="s">
        <v>98</v>
      </c>
      <c r="H55" s="70"/>
      <c r="I55" s="70"/>
      <c r="J55" s="70"/>
      <c r="K55" s="70"/>
      <c r="L55" s="70"/>
    </row>
    <row r="56" spans="1:31" x14ac:dyDescent="0.3">
      <c r="A56" s="109"/>
      <c r="B56" s="111" t="str">
        <f>IF(B2&gt;0,B2,"")</f>
        <v/>
      </c>
      <c r="C56" s="111" t="str">
        <f t="shared" ref="C56:AE56" si="32">IF(C2&gt;0,C2,"")</f>
        <v/>
      </c>
      <c r="D56" s="111" t="str">
        <f t="shared" si="32"/>
        <v/>
      </c>
      <c r="E56" s="111" t="str">
        <f t="shared" si="32"/>
        <v/>
      </c>
      <c r="F56" s="111" t="str">
        <f t="shared" si="32"/>
        <v/>
      </c>
      <c r="G56" s="111" t="str">
        <f t="shared" si="32"/>
        <v/>
      </c>
      <c r="H56" s="111" t="str">
        <f t="shared" si="32"/>
        <v/>
      </c>
      <c r="I56" s="111" t="str">
        <f t="shared" si="32"/>
        <v/>
      </c>
      <c r="J56" s="111" t="str">
        <f t="shared" si="32"/>
        <v/>
      </c>
      <c r="K56" s="111" t="str">
        <f t="shared" si="32"/>
        <v/>
      </c>
      <c r="L56" s="111" t="str">
        <f t="shared" si="32"/>
        <v/>
      </c>
      <c r="M56" s="111" t="str">
        <f t="shared" si="32"/>
        <v/>
      </c>
      <c r="N56" s="111" t="str">
        <f t="shared" si="32"/>
        <v/>
      </c>
      <c r="O56" s="111" t="str">
        <f t="shared" si="32"/>
        <v/>
      </c>
      <c r="P56" s="111" t="str">
        <f t="shared" si="32"/>
        <v/>
      </c>
      <c r="Q56" s="111" t="str">
        <f t="shared" si="32"/>
        <v/>
      </c>
      <c r="R56" s="111" t="str">
        <f t="shared" si="32"/>
        <v/>
      </c>
      <c r="S56" s="111" t="str">
        <f t="shared" si="32"/>
        <v/>
      </c>
      <c r="T56" s="111" t="str">
        <f t="shared" si="32"/>
        <v/>
      </c>
      <c r="U56" s="111" t="str">
        <f t="shared" si="32"/>
        <v/>
      </c>
      <c r="V56" s="111" t="str">
        <f t="shared" si="32"/>
        <v/>
      </c>
      <c r="W56" s="111" t="str">
        <f t="shared" si="32"/>
        <v/>
      </c>
      <c r="X56" s="111" t="str">
        <f t="shared" si="32"/>
        <v/>
      </c>
      <c r="Y56" s="111" t="str">
        <f t="shared" si="32"/>
        <v/>
      </c>
      <c r="Z56" s="111" t="str">
        <f t="shared" si="32"/>
        <v/>
      </c>
      <c r="AA56" s="111" t="str">
        <f t="shared" si="32"/>
        <v/>
      </c>
      <c r="AB56" s="111" t="str">
        <f t="shared" si="32"/>
        <v/>
      </c>
      <c r="AC56" s="111" t="str">
        <f t="shared" si="32"/>
        <v/>
      </c>
      <c r="AD56" s="111" t="str">
        <f t="shared" si="32"/>
        <v/>
      </c>
      <c r="AE56" s="111" t="str">
        <f t="shared" si="32"/>
        <v/>
      </c>
    </row>
    <row r="57" spans="1:31" x14ac:dyDescent="0.3">
      <c r="A57" s="99">
        <v>1</v>
      </c>
      <c r="B57" s="81" t="str">
        <f t="shared" ref="B57:AE65" si="33">IF(B3&gt;0,((B3-$B$54)/($B$55))^4,"")</f>
        <v/>
      </c>
      <c r="C57" s="81" t="str">
        <f t="shared" si="33"/>
        <v/>
      </c>
      <c r="D57" s="81" t="str">
        <f t="shared" si="33"/>
        <v/>
      </c>
      <c r="E57" s="81" t="str">
        <f t="shared" si="33"/>
        <v/>
      </c>
      <c r="F57" s="81" t="str">
        <f t="shared" si="33"/>
        <v/>
      </c>
      <c r="G57" s="81" t="str">
        <f t="shared" si="33"/>
        <v/>
      </c>
      <c r="H57" s="81" t="str">
        <f t="shared" si="33"/>
        <v/>
      </c>
      <c r="I57" s="81" t="str">
        <f t="shared" si="33"/>
        <v/>
      </c>
      <c r="J57" s="81" t="str">
        <f t="shared" si="33"/>
        <v/>
      </c>
      <c r="K57" s="81" t="str">
        <f t="shared" si="33"/>
        <v/>
      </c>
      <c r="L57" s="81" t="str">
        <f t="shared" si="33"/>
        <v/>
      </c>
      <c r="M57" s="81" t="str">
        <f t="shared" si="33"/>
        <v/>
      </c>
      <c r="N57" s="81" t="str">
        <f t="shared" si="33"/>
        <v/>
      </c>
      <c r="O57" s="81" t="str">
        <f t="shared" si="33"/>
        <v/>
      </c>
      <c r="P57" s="81" t="str">
        <f t="shared" si="33"/>
        <v/>
      </c>
      <c r="Q57" s="81" t="str">
        <f t="shared" si="33"/>
        <v/>
      </c>
      <c r="R57" s="81" t="str">
        <f t="shared" si="33"/>
        <v/>
      </c>
      <c r="S57" s="81" t="str">
        <f t="shared" si="33"/>
        <v/>
      </c>
      <c r="T57" s="81" t="str">
        <f t="shared" si="33"/>
        <v/>
      </c>
      <c r="U57" s="81" t="str">
        <f t="shared" si="33"/>
        <v/>
      </c>
      <c r="V57" s="81" t="str">
        <f t="shared" si="33"/>
        <v/>
      </c>
      <c r="W57" s="81" t="str">
        <f t="shared" si="33"/>
        <v/>
      </c>
      <c r="X57" s="81" t="str">
        <f t="shared" si="33"/>
        <v/>
      </c>
      <c r="Y57" s="81" t="str">
        <f t="shared" si="33"/>
        <v/>
      </c>
      <c r="Z57" s="81" t="str">
        <f t="shared" si="33"/>
        <v/>
      </c>
      <c r="AA57" s="81" t="str">
        <f t="shared" si="33"/>
        <v/>
      </c>
      <c r="AB57" s="81" t="str">
        <f t="shared" si="33"/>
        <v/>
      </c>
      <c r="AC57" s="81" t="str">
        <f t="shared" si="33"/>
        <v/>
      </c>
      <c r="AD57" s="81" t="str">
        <f t="shared" si="33"/>
        <v/>
      </c>
      <c r="AE57" s="81" t="str">
        <f t="shared" si="33"/>
        <v/>
      </c>
    </row>
    <row r="58" spans="1:31" x14ac:dyDescent="0.3">
      <c r="A58" s="99">
        <v>2</v>
      </c>
      <c r="B58" s="81" t="str">
        <f t="shared" si="33"/>
        <v/>
      </c>
      <c r="C58" s="81" t="str">
        <f t="shared" si="33"/>
        <v/>
      </c>
      <c r="D58" s="81" t="str">
        <f t="shared" si="33"/>
        <v/>
      </c>
      <c r="E58" s="81" t="str">
        <f t="shared" si="33"/>
        <v/>
      </c>
      <c r="F58" s="81" t="str">
        <f t="shared" si="33"/>
        <v/>
      </c>
      <c r="G58" s="81" t="str">
        <f t="shared" si="33"/>
        <v/>
      </c>
      <c r="H58" s="81" t="str">
        <f t="shared" si="33"/>
        <v/>
      </c>
      <c r="I58" s="81" t="str">
        <f t="shared" si="33"/>
        <v/>
      </c>
      <c r="J58" s="81" t="str">
        <f t="shared" si="33"/>
        <v/>
      </c>
      <c r="K58" s="81" t="str">
        <f t="shared" si="33"/>
        <v/>
      </c>
      <c r="L58" s="81" t="str">
        <f t="shared" si="33"/>
        <v/>
      </c>
      <c r="M58" s="81" t="str">
        <f t="shared" si="33"/>
        <v/>
      </c>
      <c r="N58" s="81" t="str">
        <f t="shared" si="33"/>
        <v/>
      </c>
      <c r="O58" s="81" t="str">
        <f t="shared" si="33"/>
        <v/>
      </c>
      <c r="P58" s="81" t="str">
        <f t="shared" si="33"/>
        <v/>
      </c>
      <c r="Q58" s="81" t="str">
        <f t="shared" si="33"/>
        <v/>
      </c>
      <c r="R58" s="81" t="str">
        <f t="shared" si="33"/>
        <v/>
      </c>
      <c r="S58" s="81" t="str">
        <f t="shared" si="33"/>
        <v/>
      </c>
      <c r="T58" s="81" t="str">
        <f t="shared" si="33"/>
        <v/>
      </c>
      <c r="U58" s="81" t="str">
        <f t="shared" si="33"/>
        <v/>
      </c>
      <c r="V58" s="81" t="str">
        <f t="shared" si="33"/>
        <v/>
      </c>
      <c r="W58" s="81" t="str">
        <f t="shared" si="33"/>
        <v/>
      </c>
      <c r="X58" s="81" t="str">
        <f t="shared" si="33"/>
        <v/>
      </c>
      <c r="Y58" s="81" t="str">
        <f t="shared" si="33"/>
        <v/>
      </c>
      <c r="Z58" s="81" t="str">
        <f t="shared" si="33"/>
        <v/>
      </c>
      <c r="AA58" s="81" t="str">
        <f t="shared" si="33"/>
        <v/>
      </c>
      <c r="AB58" s="81" t="str">
        <f t="shared" si="33"/>
        <v/>
      </c>
      <c r="AC58" s="81" t="str">
        <f t="shared" si="33"/>
        <v/>
      </c>
      <c r="AD58" s="81" t="str">
        <f t="shared" si="33"/>
        <v/>
      </c>
      <c r="AE58" s="81" t="str">
        <f t="shared" si="33"/>
        <v/>
      </c>
    </row>
    <row r="59" spans="1:31" x14ac:dyDescent="0.3">
      <c r="A59" s="99">
        <v>3</v>
      </c>
      <c r="B59" s="81" t="str">
        <f t="shared" si="33"/>
        <v/>
      </c>
      <c r="C59" s="81" t="str">
        <f t="shared" si="33"/>
        <v/>
      </c>
      <c r="D59" s="81" t="str">
        <f t="shared" si="33"/>
        <v/>
      </c>
      <c r="E59" s="81" t="str">
        <f t="shared" si="33"/>
        <v/>
      </c>
      <c r="F59" s="81" t="str">
        <f t="shared" si="33"/>
        <v/>
      </c>
      <c r="G59" s="81" t="str">
        <f t="shared" si="33"/>
        <v/>
      </c>
      <c r="H59" s="81" t="str">
        <f t="shared" si="33"/>
        <v/>
      </c>
      <c r="I59" s="81" t="str">
        <f t="shared" si="33"/>
        <v/>
      </c>
      <c r="J59" s="81" t="str">
        <f t="shared" si="33"/>
        <v/>
      </c>
      <c r="K59" s="81" t="str">
        <f t="shared" si="33"/>
        <v/>
      </c>
      <c r="L59" s="81" t="str">
        <f t="shared" si="33"/>
        <v/>
      </c>
      <c r="M59" s="81" t="str">
        <f t="shared" si="33"/>
        <v/>
      </c>
      <c r="N59" s="81" t="str">
        <f t="shared" si="33"/>
        <v/>
      </c>
      <c r="O59" s="81" t="str">
        <f t="shared" si="33"/>
        <v/>
      </c>
      <c r="P59" s="81" t="str">
        <f t="shared" si="33"/>
        <v/>
      </c>
      <c r="Q59" s="81" t="str">
        <f t="shared" si="33"/>
        <v/>
      </c>
      <c r="R59" s="81" t="str">
        <f t="shared" si="33"/>
        <v/>
      </c>
      <c r="S59" s="81" t="str">
        <f t="shared" si="33"/>
        <v/>
      </c>
      <c r="T59" s="81" t="str">
        <f t="shared" si="33"/>
        <v/>
      </c>
      <c r="U59" s="81" t="str">
        <f t="shared" si="33"/>
        <v/>
      </c>
      <c r="V59" s="81" t="str">
        <f t="shared" si="33"/>
        <v/>
      </c>
      <c r="W59" s="81" t="str">
        <f t="shared" si="33"/>
        <v/>
      </c>
      <c r="X59" s="81" t="str">
        <f t="shared" si="33"/>
        <v/>
      </c>
      <c r="Y59" s="81" t="str">
        <f t="shared" si="33"/>
        <v/>
      </c>
      <c r="Z59" s="81" t="str">
        <f t="shared" si="33"/>
        <v/>
      </c>
      <c r="AA59" s="81" t="str">
        <f t="shared" si="33"/>
        <v/>
      </c>
      <c r="AB59" s="81" t="str">
        <f t="shared" si="33"/>
        <v/>
      </c>
      <c r="AC59" s="81" t="str">
        <f t="shared" si="33"/>
        <v/>
      </c>
      <c r="AD59" s="81" t="str">
        <f t="shared" si="33"/>
        <v/>
      </c>
      <c r="AE59" s="81" t="str">
        <f t="shared" si="33"/>
        <v/>
      </c>
    </row>
    <row r="60" spans="1:31" x14ac:dyDescent="0.3">
      <c r="A60" s="99">
        <v>4</v>
      </c>
      <c r="B60" s="81" t="str">
        <f t="shared" si="33"/>
        <v/>
      </c>
      <c r="C60" s="81" t="str">
        <f t="shared" si="33"/>
        <v/>
      </c>
      <c r="D60" s="81" t="str">
        <f t="shared" si="33"/>
        <v/>
      </c>
      <c r="E60" s="81" t="str">
        <f t="shared" si="33"/>
        <v/>
      </c>
      <c r="F60" s="81" t="str">
        <f t="shared" si="33"/>
        <v/>
      </c>
      <c r="G60" s="81" t="str">
        <f t="shared" si="33"/>
        <v/>
      </c>
      <c r="H60" s="81" t="str">
        <f t="shared" si="33"/>
        <v/>
      </c>
      <c r="I60" s="81" t="str">
        <f t="shared" si="33"/>
        <v/>
      </c>
      <c r="J60" s="81" t="str">
        <f t="shared" si="33"/>
        <v/>
      </c>
      <c r="K60" s="81" t="str">
        <f t="shared" si="33"/>
        <v/>
      </c>
      <c r="L60" s="81" t="str">
        <f t="shared" si="33"/>
        <v/>
      </c>
      <c r="M60" s="81" t="str">
        <f t="shared" si="33"/>
        <v/>
      </c>
      <c r="N60" s="81" t="str">
        <f t="shared" si="33"/>
        <v/>
      </c>
      <c r="O60" s="81" t="str">
        <f t="shared" si="33"/>
        <v/>
      </c>
      <c r="P60" s="81" t="str">
        <f t="shared" si="33"/>
        <v/>
      </c>
      <c r="Q60" s="81" t="str">
        <f t="shared" si="33"/>
        <v/>
      </c>
      <c r="R60" s="81" t="str">
        <f t="shared" si="33"/>
        <v/>
      </c>
      <c r="S60" s="81" t="str">
        <f t="shared" si="33"/>
        <v/>
      </c>
      <c r="T60" s="81" t="str">
        <f t="shared" si="33"/>
        <v/>
      </c>
      <c r="U60" s="81" t="str">
        <f t="shared" si="33"/>
        <v/>
      </c>
      <c r="V60" s="81" t="str">
        <f t="shared" si="33"/>
        <v/>
      </c>
      <c r="W60" s="81" t="str">
        <f t="shared" si="33"/>
        <v/>
      </c>
      <c r="X60" s="81" t="str">
        <f t="shared" si="33"/>
        <v/>
      </c>
      <c r="Y60" s="81" t="str">
        <f t="shared" si="33"/>
        <v/>
      </c>
      <c r="Z60" s="81" t="str">
        <f t="shared" si="33"/>
        <v/>
      </c>
      <c r="AA60" s="81" t="str">
        <f t="shared" si="33"/>
        <v/>
      </c>
      <c r="AB60" s="81" t="str">
        <f t="shared" si="33"/>
        <v/>
      </c>
      <c r="AC60" s="81" t="str">
        <f t="shared" si="33"/>
        <v/>
      </c>
      <c r="AD60" s="81" t="str">
        <f t="shared" si="33"/>
        <v/>
      </c>
      <c r="AE60" s="81" t="str">
        <f t="shared" si="33"/>
        <v/>
      </c>
    </row>
    <row r="61" spans="1:31" x14ac:dyDescent="0.3">
      <c r="A61" s="99">
        <v>5</v>
      </c>
      <c r="B61" s="81" t="str">
        <f t="shared" si="33"/>
        <v/>
      </c>
      <c r="C61" s="81" t="str">
        <f t="shared" si="33"/>
        <v/>
      </c>
      <c r="D61" s="81" t="str">
        <f t="shared" si="33"/>
        <v/>
      </c>
      <c r="E61" s="81" t="str">
        <f t="shared" si="33"/>
        <v/>
      </c>
      <c r="F61" s="81" t="str">
        <f t="shared" si="33"/>
        <v/>
      </c>
      <c r="G61" s="81" t="str">
        <f t="shared" si="33"/>
        <v/>
      </c>
      <c r="H61" s="81" t="str">
        <f t="shared" si="33"/>
        <v/>
      </c>
      <c r="I61" s="81" t="str">
        <f t="shared" si="33"/>
        <v/>
      </c>
      <c r="J61" s="81" t="str">
        <f t="shared" si="33"/>
        <v/>
      </c>
      <c r="K61" s="81" t="str">
        <f t="shared" si="33"/>
        <v/>
      </c>
      <c r="L61" s="81" t="str">
        <f t="shared" si="33"/>
        <v/>
      </c>
      <c r="M61" s="81" t="str">
        <f t="shared" si="33"/>
        <v/>
      </c>
      <c r="N61" s="81" t="str">
        <f t="shared" si="33"/>
        <v/>
      </c>
      <c r="O61" s="81" t="str">
        <f t="shared" si="33"/>
        <v/>
      </c>
      <c r="P61" s="81" t="str">
        <f t="shared" si="33"/>
        <v/>
      </c>
      <c r="Q61" s="81" t="str">
        <f t="shared" si="33"/>
        <v/>
      </c>
      <c r="R61" s="81" t="str">
        <f t="shared" si="33"/>
        <v/>
      </c>
      <c r="S61" s="81" t="str">
        <f t="shared" si="33"/>
        <v/>
      </c>
      <c r="T61" s="81" t="str">
        <f t="shared" si="33"/>
        <v/>
      </c>
      <c r="U61" s="81" t="str">
        <f t="shared" si="33"/>
        <v/>
      </c>
      <c r="V61" s="81" t="str">
        <f t="shared" si="33"/>
        <v/>
      </c>
      <c r="W61" s="81" t="str">
        <f t="shared" si="33"/>
        <v/>
      </c>
      <c r="X61" s="81" t="str">
        <f t="shared" si="33"/>
        <v/>
      </c>
      <c r="Y61" s="81" t="str">
        <f t="shared" si="33"/>
        <v/>
      </c>
      <c r="Z61" s="81" t="str">
        <f t="shared" si="33"/>
        <v/>
      </c>
      <c r="AA61" s="81" t="str">
        <f t="shared" si="33"/>
        <v/>
      </c>
      <c r="AB61" s="81" t="str">
        <f t="shared" si="33"/>
        <v/>
      </c>
      <c r="AC61" s="81" t="str">
        <f t="shared" si="33"/>
        <v/>
      </c>
      <c r="AD61" s="81" t="str">
        <f t="shared" si="33"/>
        <v/>
      </c>
      <c r="AE61" s="81" t="str">
        <f t="shared" si="33"/>
        <v/>
      </c>
    </row>
    <row r="62" spans="1:31" x14ac:dyDescent="0.3">
      <c r="A62" s="99">
        <v>6</v>
      </c>
      <c r="B62" s="81" t="str">
        <f t="shared" si="33"/>
        <v/>
      </c>
      <c r="C62" s="81" t="str">
        <f t="shared" si="33"/>
        <v/>
      </c>
      <c r="D62" s="81" t="str">
        <f t="shared" si="33"/>
        <v/>
      </c>
      <c r="E62" s="81" t="str">
        <f t="shared" si="33"/>
        <v/>
      </c>
      <c r="F62" s="81" t="str">
        <f t="shared" si="33"/>
        <v/>
      </c>
      <c r="G62" s="81" t="str">
        <f t="shared" si="33"/>
        <v/>
      </c>
      <c r="H62" s="81" t="str">
        <f t="shared" si="33"/>
        <v/>
      </c>
      <c r="I62" s="81" t="str">
        <f t="shared" si="33"/>
        <v/>
      </c>
      <c r="J62" s="81" t="str">
        <f t="shared" si="33"/>
        <v/>
      </c>
      <c r="K62" s="81" t="str">
        <f t="shared" si="33"/>
        <v/>
      </c>
      <c r="L62" s="81" t="str">
        <f t="shared" si="33"/>
        <v/>
      </c>
      <c r="M62" s="81" t="str">
        <f t="shared" si="33"/>
        <v/>
      </c>
      <c r="N62" s="81" t="str">
        <f t="shared" si="33"/>
        <v/>
      </c>
      <c r="O62" s="81" t="str">
        <f t="shared" si="33"/>
        <v/>
      </c>
      <c r="P62" s="81" t="str">
        <f t="shared" si="33"/>
        <v/>
      </c>
      <c r="Q62" s="81" t="str">
        <f t="shared" si="33"/>
        <v/>
      </c>
      <c r="R62" s="81" t="str">
        <f t="shared" si="33"/>
        <v/>
      </c>
      <c r="S62" s="81" t="str">
        <f t="shared" si="33"/>
        <v/>
      </c>
      <c r="T62" s="81" t="str">
        <f t="shared" si="33"/>
        <v/>
      </c>
      <c r="U62" s="81" t="str">
        <f t="shared" si="33"/>
        <v/>
      </c>
      <c r="V62" s="81" t="str">
        <f t="shared" si="33"/>
        <v/>
      </c>
      <c r="W62" s="81" t="str">
        <f t="shared" si="33"/>
        <v/>
      </c>
      <c r="X62" s="81" t="str">
        <f t="shared" si="33"/>
        <v/>
      </c>
      <c r="Y62" s="81" t="str">
        <f t="shared" si="33"/>
        <v/>
      </c>
      <c r="Z62" s="81" t="str">
        <f t="shared" si="33"/>
        <v/>
      </c>
      <c r="AA62" s="81" t="str">
        <f t="shared" si="33"/>
        <v/>
      </c>
      <c r="AB62" s="81" t="str">
        <f t="shared" si="33"/>
        <v/>
      </c>
      <c r="AC62" s="81" t="str">
        <f t="shared" si="33"/>
        <v/>
      </c>
      <c r="AD62" s="81" t="str">
        <f t="shared" si="33"/>
        <v/>
      </c>
      <c r="AE62" s="81" t="str">
        <f t="shared" si="33"/>
        <v/>
      </c>
    </row>
    <row r="63" spans="1:31" x14ac:dyDescent="0.3">
      <c r="A63" s="99">
        <v>7</v>
      </c>
      <c r="B63" s="81" t="str">
        <f t="shared" si="33"/>
        <v/>
      </c>
      <c r="C63" s="81" t="str">
        <f t="shared" si="33"/>
        <v/>
      </c>
      <c r="D63" s="81" t="str">
        <f t="shared" si="33"/>
        <v/>
      </c>
      <c r="E63" s="81" t="str">
        <f t="shared" si="33"/>
        <v/>
      </c>
      <c r="F63" s="81" t="str">
        <f t="shared" si="33"/>
        <v/>
      </c>
      <c r="G63" s="81" t="str">
        <f t="shared" si="33"/>
        <v/>
      </c>
      <c r="H63" s="81" t="str">
        <f t="shared" si="33"/>
        <v/>
      </c>
      <c r="I63" s="81" t="str">
        <f t="shared" si="33"/>
        <v/>
      </c>
      <c r="J63" s="81" t="str">
        <f t="shared" si="33"/>
        <v/>
      </c>
      <c r="K63" s="81" t="str">
        <f t="shared" si="33"/>
        <v/>
      </c>
      <c r="L63" s="81" t="str">
        <f t="shared" si="33"/>
        <v/>
      </c>
      <c r="M63" s="81" t="str">
        <f t="shared" si="33"/>
        <v/>
      </c>
      <c r="N63" s="81" t="str">
        <f t="shared" si="33"/>
        <v/>
      </c>
      <c r="O63" s="81" t="str">
        <f t="shared" si="33"/>
        <v/>
      </c>
      <c r="P63" s="81" t="str">
        <f t="shared" si="33"/>
        <v/>
      </c>
      <c r="Q63" s="81" t="str">
        <f t="shared" si="33"/>
        <v/>
      </c>
      <c r="R63" s="81" t="str">
        <f t="shared" si="33"/>
        <v/>
      </c>
      <c r="S63" s="81" t="str">
        <f t="shared" si="33"/>
        <v/>
      </c>
      <c r="T63" s="81" t="str">
        <f t="shared" si="33"/>
        <v/>
      </c>
      <c r="U63" s="81" t="str">
        <f t="shared" si="33"/>
        <v/>
      </c>
      <c r="V63" s="81" t="str">
        <f t="shared" si="33"/>
        <v/>
      </c>
      <c r="W63" s="81" t="str">
        <f t="shared" si="33"/>
        <v/>
      </c>
      <c r="X63" s="81" t="str">
        <f t="shared" si="33"/>
        <v/>
      </c>
      <c r="Y63" s="81" t="str">
        <f t="shared" si="33"/>
        <v/>
      </c>
      <c r="Z63" s="81" t="str">
        <f t="shared" si="33"/>
        <v/>
      </c>
      <c r="AA63" s="81" t="str">
        <f t="shared" si="33"/>
        <v/>
      </c>
      <c r="AB63" s="81" t="str">
        <f t="shared" si="33"/>
        <v/>
      </c>
      <c r="AC63" s="81" t="str">
        <f t="shared" si="33"/>
        <v/>
      </c>
      <c r="AD63" s="81" t="str">
        <f t="shared" si="33"/>
        <v/>
      </c>
      <c r="AE63" s="81" t="str">
        <f t="shared" si="33"/>
        <v/>
      </c>
    </row>
    <row r="64" spans="1:31" x14ac:dyDescent="0.3">
      <c r="A64" s="99">
        <v>8</v>
      </c>
      <c r="B64" s="81" t="str">
        <f t="shared" si="33"/>
        <v/>
      </c>
      <c r="C64" s="81" t="str">
        <f t="shared" si="33"/>
        <v/>
      </c>
      <c r="D64" s="81" t="str">
        <f t="shared" si="33"/>
        <v/>
      </c>
      <c r="E64" s="81" t="str">
        <f t="shared" si="33"/>
        <v/>
      </c>
      <c r="F64" s="81" t="str">
        <f t="shared" si="33"/>
        <v/>
      </c>
      <c r="G64" s="81" t="str">
        <f t="shared" si="33"/>
        <v/>
      </c>
      <c r="H64" s="81" t="str">
        <f t="shared" si="33"/>
        <v/>
      </c>
      <c r="I64" s="81" t="str">
        <f t="shared" si="33"/>
        <v/>
      </c>
      <c r="J64" s="81" t="str">
        <f t="shared" si="33"/>
        <v/>
      </c>
      <c r="K64" s="81" t="str">
        <f t="shared" si="33"/>
        <v/>
      </c>
      <c r="L64" s="81" t="str">
        <f t="shared" si="33"/>
        <v/>
      </c>
      <c r="M64" s="81" t="str">
        <f t="shared" si="33"/>
        <v/>
      </c>
      <c r="N64" s="81" t="str">
        <f t="shared" si="33"/>
        <v/>
      </c>
      <c r="O64" s="81" t="str">
        <f t="shared" si="33"/>
        <v/>
      </c>
      <c r="P64" s="81" t="str">
        <f t="shared" si="33"/>
        <v/>
      </c>
      <c r="Q64" s="81" t="str">
        <f t="shared" si="33"/>
        <v/>
      </c>
      <c r="R64" s="81" t="str">
        <f t="shared" si="33"/>
        <v/>
      </c>
      <c r="S64" s="81" t="str">
        <f t="shared" si="33"/>
        <v/>
      </c>
      <c r="T64" s="81" t="str">
        <f t="shared" si="33"/>
        <v/>
      </c>
      <c r="U64" s="81" t="str">
        <f t="shared" si="33"/>
        <v/>
      </c>
      <c r="V64" s="81" t="str">
        <f t="shared" si="33"/>
        <v/>
      </c>
      <c r="W64" s="81" t="str">
        <f t="shared" si="33"/>
        <v/>
      </c>
      <c r="X64" s="81" t="str">
        <f t="shared" si="33"/>
        <v/>
      </c>
      <c r="Y64" s="81" t="str">
        <f t="shared" si="33"/>
        <v/>
      </c>
      <c r="Z64" s="81" t="str">
        <f t="shared" si="33"/>
        <v/>
      </c>
      <c r="AA64" s="81" t="str">
        <f t="shared" si="33"/>
        <v/>
      </c>
      <c r="AB64" s="81" t="str">
        <f t="shared" si="33"/>
        <v/>
      </c>
      <c r="AC64" s="81" t="str">
        <f t="shared" si="33"/>
        <v/>
      </c>
      <c r="AD64" s="81" t="str">
        <f t="shared" si="33"/>
        <v/>
      </c>
      <c r="AE64" s="81" t="str">
        <f t="shared" si="33"/>
        <v/>
      </c>
    </row>
    <row r="65" spans="1:31" x14ac:dyDescent="0.3">
      <c r="A65" s="99">
        <v>9</v>
      </c>
      <c r="B65" s="81" t="str">
        <f t="shared" si="33"/>
        <v/>
      </c>
      <c r="C65" s="81" t="str">
        <f t="shared" si="33"/>
        <v/>
      </c>
      <c r="D65" s="81" t="str">
        <f t="shared" si="33"/>
        <v/>
      </c>
      <c r="E65" s="81" t="str">
        <f t="shared" si="33"/>
        <v/>
      </c>
      <c r="F65" s="81" t="str">
        <f t="shared" si="33"/>
        <v/>
      </c>
      <c r="G65" s="81" t="str">
        <f t="shared" si="33"/>
        <v/>
      </c>
      <c r="H65" s="81" t="str">
        <f t="shared" si="33"/>
        <v/>
      </c>
      <c r="I65" s="81" t="str">
        <f t="shared" si="33"/>
        <v/>
      </c>
      <c r="J65" s="81" t="str">
        <f t="shared" si="33"/>
        <v/>
      </c>
      <c r="K65" s="81" t="str">
        <f t="shared" si="33"/>
        <v/>
      </c>
      <c r="L65" s="81" t="str">
        <f t="shared" si="33"/>
        <v/>
      </c>
      <c r="M65" s="81" t="str">
        <f t="shared" si="33"/>
        <v/>
      </c>
      <c r="N65" s="81" t="str">
        <f t="shared" si="33"/>
        <v/>
      </c>
      <c r="O65" s="81" t="str">
        <f t="shared" si="33"/>
        <v/>
      </c>
      <c r="P65" s="81" t="str">
        <f t="shared" si="33"/>
        <v/>
      </c>
      <c r="Q65" s="81" t="str">
        <f t="shared" ref="Q65:AE65" si="34">IF(Q11&gt;0,((Q11-$B$54)/($B$55))^4,"")</f>
        <v/>
      </c>
      <c r="R65" s="81" t="str">
        <f t="shared" si="34"/>
        <v/>
      </c>
      <c r="S65" s="81" t="str">
        <f t="shared" si="34"/>
        <v/>
      </c>
      <c r="T65" s="81" t="str">
        <f t="shared" si="34"/>
        <v/>
      </c>
      <c r="U65" s="81" t="str">
        <f t="shared" si="34"/>
        <v/>
      </c>
      <c r="V65" s="81" t="str">
        <f t="shared" si="34"/>
        <v/>
      </c>
      <c r="W65" s="81" t="str">
        <f t="shared" si="34"/>
        <v/>
      </c>
      <c r="X65" s="81" t="str">
        <f t="shared" si="34"/>
        <v/>
      </c>
      <c r="Y65" s="81" t="str">
        <f t="shared" si="34"/>
        <v/>
      </c>
      <c r="Z65" s="81" t="str">
        <f t="shared" si="34"/>
        <v/>
      </c>
      <c r="AA65" s="81" t="str">
        <f t="shared" si="34"/>
        <v/>
      </c>
      <c r="AB65" s="81" t="str">
        <f t="shared" si="34"/>
        <v/>
      </c>
      <c r="AC65" s="81" t="str">
        <f t="shared" si="34"/>
        <v/>
      </c>
      <c r="AD65" s="81" t="str">
        <f t="shared" si="34"/>
        <v/>
      </c>
      <c r="AE65" s="81" t="str">
        <f t="shared" si="34"/>
        <v/>
      </c>
    </row>
    <row r="66" spans="1:31" x14ac:dyDescent="0.3">
      <c r="A66" s="99">
        <v>10</v>
      </c>
      <c r="B66" s="81" t="str">
        <f t="shared" ref="B66:AE74" si="35">IF(B12&gt;0,((B12-$B$54)/($B$55))^4,"")</f>
        <v/>
      </c>
      <c r="C66" s="81" t="str">
        <f t="shared" si="35"/>
        <v/>
      </c>
      <c r="D66" s="81" t="str">
        <f t="shared" si="35"/>
        <v/>
      </c>
      <c r="E66" s="81" t="str">
        <f t="shared" si="35"/>
        <v/>
      </c>
      <c r="F66" s="81" t="str">
        <f t="shared" si="35"/>
        <v/>
      </c>
      <c r="G66" s="81" t="str">
        <f t="shared" si="35"/>
        <v/>
      </c>
      <c r="H66" s="81" t="str">
        <f t="shared" si="35"/>
        <v/>
      </c>
      <c r="I66" s="81" t="str">
        <f t="shared" si="35"/>
        <v/>
      </c>
      <c r="J66" s="81" t="str">
        <f t="shared" si="35"/>
        <v/>
      </c>
      <c r="K66" s="81" t="str">
        <f t="shared" si="35"/>
        <v/>
      </c>
      <c r="L66" s="81" t="str">
        <f t="shared" si="35"/>
        <v/>
      </c>
      <c r="M66" s="81" t="str">
        <f t="shared" si="35"/>
        <v/>
      </c>
      <c r="N66" s="81" t="str">
        <f t="shared" si="35"/>
        <v/>
      </c>
      <c r="O66" s="81" t="str">
        <f t="shared" si="35"/>
        <v/>
      </c>
      <c r="P66" s="81" t="str">
        <f t="shared" si="35"/>
        <v/>
      </c>
      <c r="Q66" s="81" t="str">
        <f t="shared" si="35"/>
        <v/>
      </c>
      <c r="R66" s="81" t="str">
        <f t="shared" si="35"/>
        <v/>
      </c>
      <c r="S66" s="81" t="str">
        <f t="shared" si="35"/>
        <v/>
      </c>
      <c r="T66" s="81" t="str">
        <f t="shared" si="35"/>
        <v/>
      </c>
      <c r="U66" s="81" t="str">
        <f t="shared" si="35"/>
        <v/>
      </c>
      <c r="V66" s="81" t="str">
        <f t="shared" si="35"/>
        <v/>
      </c>
      <c r="W66" s="81" t="str">
        <f t="shared" si="35"/>
        <v/>
      </c>
      <c r="X66" s="81" t="str">
        <f t="shared" si="35"/>
        <v/>
      </c>
      <c r="Y66" s="81" t="str">
        <f t="shared" si="35"/>
        <v/>
      </c>
      <c r="Z66" s="81" t="str">
        <f t="shared" si="35"/>
        <v/>
      </c>
      <c r="AA66" s="81" t="str">
        <f t="shared" si="35"/>
        <v/>
      </c>
      <c r="AB66" s="81" t="str">
        <f t="shared" si="35"/>
        <v/>
      </c>
      <c r="AC66" s="81" t="str">
        <f t="shared" si="35"/>
        <v/>
      </c>
      <c r="AD66" s="81" t="str">
        <f t="shared" si="35"/>
        <v/>
      </c>
      <c r="AE66" s="81" t="str">
        <f t="shared" si="35"/>
        <v/>
      </c>
    </row>
    <row r="67" spans="1:31" x14ac:dyDescent="0.3">
      <c r="A67" s="99">
        <v>11</v>
      </c>
      <c r="B67" s="81" t="str">
        <f t="shared" si="35"/>
        <v/>
      </c>
      <c r="C67" s="81" t="str">
        <f t="shared" si="35"/>
        <v/>
      </c>
      <c r="D67" s="81" t="str">
        <f t="shared" si="35"/>
        <v/>
      </c>
      <c r="E67" s="81" t="str">
        <f t="shared" si="35"/>
        <v/>
      </c>
      <c r="F67" s="81" t="str">
        <f t="shared" si="35"/>
        <v/>
      </c>
      <c r="G67" s="81" t="str">
        <f t="shared" si="35"/>
        <v/>
      </c>
      <c r="H67" s="81" t="str">
        <f t="shared" si="35"/>
        <v/>
      </c>
      <c r="I67" s="81" t="str">
        <f t="shared" si="35"/>
        <v/>
      </c>
      <c r="J67" s="81" t="str">
        <f t="shared" si="35"/>
        <v/>
      </c>
      <c r="K67" s="81" t="str">
        <f t="shared" si="35"/>
        <v/>
      </c>
      <c r="L67" s="81" t="str">
        <f t="shared" si="35"/>
        <v/>
      </c>
      <c r="M67" s="81" t="str">
        <f t="shared" si="35"/>
        <v/>
      </c>
      <c r="N67" s="81" t="str">
        <f t="shared" si="35"/>
        <v/>
      </c>
      <c r="O67" s="81" t="str">
        <f t="shared" si="35"/>
        <v/>
      </c>
      <c r="P67" s="81" t="str">
        <f t="shared" si="35"/>
        <v/>
      </c>
      <c r="Q67" s="81" t="str">
        <f t="shared" si="35"/>
        <v/>
      </c>
      <c r="R67" s="81" t="str">
        <f t="shared" si="35"/>
        <v/>
      </c>
      <c r="S67" s="81" t="str">
        <f t="shared" si="35"/>
        <v/>
      </c>
      <c r="T67" s="81" t="str">
        <f t="shared" si="35"/>
        <v/>
      </c>
      <c r="U67" s="81" t="str">
        <f t="shared" si="35"/>
        <v/>
      </c>
      <c r="V67" s="81" t="str">
        <f t="shared" si="35"/>
        <v/>
      </c>
      <c r="W67" s="81" t="str">
        <f t="shared" si="35"/>
        <v/>
      </c>
      <c r="X67" s="81" t="str">
        <f t="shared" si="35"/>
        <v/>
      </c>
      <c r="Y67" s="81" t="str">
        <f t="shared" si="35"/>
        <v/>
      </c>
      <c r="Z67" s="81" t="str">
        <f t="shared" si="35"/>
        <v/>
      </c>
      <c r="AA67" s="81" t="str">
        <f t="shared" si="35"/>
        <v/>
      </c>
      <c r="AB67" s="81" t="str">
        <f t="shared" si="35"/>
        <v/>
      </c>
      <c r="AC67" s="81" t="str">
        <f t="shared" si="35"/>
        <v/>
      </c>
      <c r="AD67" s="81" t="str">
        <f t="shared" si="35"/>
        <v/>
      </c>
      <c r="AE67" s="81" t="str">
        <f t="shared" si="35"/>
        <v/>
      </c>
    </row>
    <row r="68" spans="1:31" x14ac:dyDescent="0.3">
      <c r="A68" s="99">
        <v>12</v>
      </c>
      <c r="B68" s="81" t="str">
        <f t="shared" si="35"/>
        <v/>
      </c>
      <c r="C68" s="81" t="str">
        <f t="shared" si="35"/>
        <v/>
      </c>
      <c r="D68" s="81" t="str">
        <f t="shared" si="35"/>
        <v/>
      </c>
      <c r="E68" s="81" t="str">
        <f t="shared" si="35"/>
        <v/>
      </c>
      <c r="F68" s="81" t="str">
        <f t="shared" si="35"/>
        <v/>
      </c>
      <c r="G68" s="81" t="str">
        <f t="shared" si="35"/>
        <v/>
      </c>
      <c r="H68" s="81" t="str">
        <f t="shared" si="35"/>
        <v/>
      </c>
      <c r="I68" s="81" t="str">
        <f t="shared" si="35"/>
        <v/>
      </c>
      <c r="J68" s="81" t="str">
        <f t="shared" si="35"/>
        <v/>
      </c>
      <c r="K68" s="81" t="str">
        <f t="shared" si="35"/>
        <v/>
      </c>
      <c r="L68" s="81" t="str">
        <f t="shared" si="35"/>
        <v/>
      </c>
      <c r="M68" s="81" t="str">
        <f t="shared" si="35"/>
        <v/>
      </c>
      <c r="N68" s="81" t="str">
        <f t="shared" si="35"/>
        <v/>
      </c>
      <c r="O68" s="81" t="str">
        <f t="shared" si="35"/>
        <v/>
      </c>
      <c r="P68" s="81" t="str">
        <f t="shared" si="35"/>
        <v/>
      </c>
      <c r="Q68" s="81" t="str">
        <f t="shared" si="35"/>
        <v/>
      </c>
      <c r="R68" s="81" t="str">
        <f t="shared" si="35"/>
        <v/>
      </c>
      <c r="S68" s="81" t="str">
        <f t="shared" si="35"/>
        <v/>
      </c>
      <c r="T68" s="81" t="str">
        <f t="shared" si="35"/>
        <v/>
      </c>
      <c r="U68" s="81" t="str">
        <f t="shared" si="35"/>
        <v/>
      </c>
      <c r="V68" s="81" t="str">
        <f t="shared" si="35"/>
        <v/>
      </c>
      <c r="W68" s="81" t="str">
        <f t="shared" si="35"/>
        <v/>
      </c>
      <c r="X68" s="81" t="str">
        <f t="shared" si="35"/>
        <v/>
      </c>
      <c r="Y68" s="81" t="str">
        <f t="shared" si="35"/>
        <v/>
      </c>
      <c r="Z68" s="81" t="str">
        <f t="shared" si="35"/>
        <v/>
      </c>
      <c r="AA68" s="81" t="str">
        <f t="shared" si="35"/>
        <v/>
      </c>
      <c r="AB68" s="81" t="str">
        <f t="shared" si="35"/>
        <v/>
      </c>
      <c r="AC68" s="81" t="str">
        <f t="shared" si="35"/>
        <v/>
      </c>
      <c r="AD68" s="81" t="str">
        <f t="shared" si="35"/>
        <v/>
      </c>
      <c r="AE68" s="81" t="str">
        <f t="shared" si="35"/>
        <v/>
      </c>
    </row>
    <row r="69" spans="1:31" x14ac:dyDescent="0.3">
      <c r="A69" s="99">
        <v>13</v>
      </c>
      <c r="B69" s="81" t="str">
        <f t="shared" si="35"/>
        <v/>
      </c>
      <c r="C69" s="81" t="str">
        <f t="shared" si="35"/>
        <v/>
      </c>
      <c r="D69" s="81" t="str">
        <f t="shared" si="35"/>
        <v/>
      </c>
      <c r="E69" s="81" t="str">
        <f t="shared" si="35"/>
        <v/>
      </c>
      <c r="F69" s="81" t="str">
        <f t="shared" si="35"/>
        <v/>
      </c>
      <c r="G69" s="81" t="str">
        <f t="shared" si="35"/>
        <v/>
      </c>
      <c r="H69" s="81" t="str">
        <f t="shared" si="35"/>
        <v/>
      </c>
      <c r="I69" s="81" t="str">
        <f t="shared" si="35"/>
        <v/>
      </c>
      <c r="J69" s="81" t="str">
        <f t="shared" si="35"/>
        <v/>
      </c>
      <c r="K69" s="81" t="str">
        <f t="shared" si="35"/>
        <v/>
      </c>
      <c r="L69" s="81" t="str">
        <f t="shared" si="35"/>
        <v/>
      </c>
      <c r="M69" s="81" t="str">
        <f t="shared" si="35"/>
        <v/>
      </c>
      <c r="N69" s="81" t="str">
        <f t="shared" si="35"/>
        <v/>
      </c>
      <c r="O69" s="81" t="str">
        <f t="shared" si="35"/>
        <v/>
      </c>
      <c r="P69" s="81" t="str">
        <f t="shared" si="35"/>
        <v/>
      </c>
      <c r="Q69" s="81" t="str">
        <f t="shared" si="35"/>
        <v/>
      </c>
      <c r="R69" s="81" t="str">
        <f t="shared" si="35"/>
        <v/>
      </c>
      <c r="S69" s="81" t="str">
        <f t="shared" si="35"/>
        <v/>
      </c>
      <c r="T69" s="81" t="str">
        <f t="shared" si="35"/>
        <v/>
      </c>
      <c r="U69" s="81" t="str">
        <f t="shared" si="35"/>
        <v/>
      </c>
      <c r="V69" s="81" t="str">
        <f t="shared" si="35"/>
        <v/>
      </c>
      <c r="W69" s="81" t="str">
        <f t="shared" si="35"/>
        <v/>
      </c>
      <c r="X69" s="81" t="str">
        <f t="shared" si="35"/>
        <v/>
      </c>
      <c r="Y69" s="81" t="str">
        <f t="shared" si="35"/>
        <v/>
      </c>
      <c r="Z69" s="81" t="str">
        <f t="shared" si="35"/>
        <v/>
      </c>
      <c r="AA69" s="81" t="str">
        <f t="shared" si="35"/>
        <v/>
      </c>
      <c r="AB69" s="81" t="str">
        <f t="shared" si="35"/>
        <v/>
      </c>
      <c r="AC69" s="81" t="str">
        <f t="shared" si="35"/>
        <v/>
      </c>
      <c r="AD69" s="81" t="str">
        <f t="shared" si="35"/>
        <v/>
      </c>
      <c r="AE69" s="81" t="str">
        <f t="shared" si="35"/>
        <v/>
      </c>
    </row>
    <row r="70" spans="1:31" x14ac:dyDescent="0.3">
      <c r="A70" s="99">
        <v>14</v>
      </c>
      <c r="B70" s="81" t="str">
        <f t="shared" si="35"/>
        <v/>
      </c>
      <c r="C70" s="81" t="str">
        <f t="shared" si="35"/>
        <v/>
      </c>
      <c r="D70" s="81" t="str">
        <f t="shared" si="35"/>
        <v/>
      </c>
      <c r="E70" s="81" t="str">
        <f t="shared" si="35"/>
        <v/>
      </c>
      <c r="F70" s="81" t="str">
        <f t="shared" si="35"/>
        <v/>
      </c>
      <c r="G70" s="81" t="str">
        <f t="shared" si="35"/>
        <v/>
      </c>
      <c r="H70" s="81" t="str">
        <f t="shared" si="35"/>
        <v/>
      </c>
      <c r="I70" s="81" t="str">
        <f t="shared" si="35"/>
        <v/>
      </c>
      <c r="J70" s="81" t="str">
        <f t="shared" si="35"/>
        <v/>
      </c>
      <c r="K70" s="81" t="str">
        <f t="shared" si="35"/>
        <v/>
      </c>
      <c r="L70" s="81" t="str">
        <f t="shared" si="35"/>
        <v/>
      </c>
      <c r="M70" s="81" t="str">
        <f t="shared" si="35"/>
        <v/>
      </c>
      <c r="N70" s="81" t="str">
        <f t="shared" si="35"/>
        <v/>
      </c>
      <c r="O70" s="81" t="str">
        <f t="shared" si="35"/>
        <v/>
      </c>
      <c r="P70" s="81" t="str">
        <f t="shared" si="35"/>
        <v/>
      </c>
      <c r="Q70" s="81" t="str">
        <f t="shared" si="35"/>
        <v/>
      </c>
      <c r="R70" s="81" t="str">
        <f t="shared" si="35"/>
        <v/>
      </c>
      <c r="S70" s="81" t="str">
        <f t="shared" si="35"/>
        <v/>
      </c>
      <c r="T70" s="81" t="str">
        <f t="shared" si="35"/>
        <v/>
      </c>
      <c r="U70" s="81" t="str">
        <f t="shared" si="35"/>
        <v/>
      </c>
      <c r="V70" s="81" t="str">
        <f t="shared" si="35"/>
        <v/>
      </c>
      <c r="W70" s="81" t="str">
        <f t="shared" si="35"/>
        <v/>
      </c>
      <c r="X70" s="81" t="str">
        <f t="shared" si="35"/>
        <v/>
      </c>
      <c r="Y70" s="81" t="str">
        <f t="shared" si="35"/>
        <v/>
      </c>
      <c r="Z70" s="81" t="str">
        <f t="shared" si="35"/>
        <v/>
      </c>
      <c r="AA70" s="81" t="str">
        <f t="shared" si="35"/>
        <v/>
      </c>
      <c r="AB70" s="81" t="str">
        <f t="shared" si="35"/>
        <v/>
      </c>
      <c r="AC70" s="81" t="str">
        <f t="shared" si="35"/>
        <v/>
      </c>
      <c r="AD70" s="81" t="str">
        <f t="shared" si="35"/>
        <v/>
      </c>
      <c r="AE70" s="81" t="str">
        <f t="shared" si="35"/>
        <v/>
      </c>
    </row>
    <row r="71" spans="1:31" x14ac:dyDescent="0.3">
      <c r="A71" s="99">
        <v>15</v>
      </c>
      <c r="B71" s="81" t="str">
        <f t="shared" si="35"/>
        <v/>
      </c>
      <c r="C71" s="81" t="str">
        <f t="shared" si="35"/>
        <v/>
      </c>
      <c r="D71" s="81" t="str">
        <f t="shared" si="35"/>
        <v/>
      </c>
      <c r="E71" s="81" t="str">
        <f t="shared" si="35"/>
        <v/>
      </c>
      <c r="F71" s="81" t="str">
        <f t="shared" si="35"/>
        <v/>
      </c>
      <c r="G71" s="81" t="str">
        <f t="shared" si="35"/>
        <v/>
      </c>
      <c r="H71" s="81" t="str">
        <f t="shared" si="35"/>
        <v/>
      </c>
      <c r="I71" s="81" t="str">
        <f t="shared" si="35"/>
        <v/>
      </c>
      <c r="J71" s="81" t="str">
        <f t="shared" si="35"/>
        <v/>
      </c>
      <c r="K71" s="81" t="str">
        <f t="shared" si="35"/>
        <v/>
      </c>
      <c r="L71" s="81" t="str">
        <f t="shared" si="35"/>
        <v/>
      </c>
      <c r="M71" s="81" t="str">
        <f t="shared" si="35"/>
        <v/>
      </c>
      <c r="N71" s="81" t="str">
        <f t="shared" si="35"/>
        <v/>
      </c>
      <c r="O71" s="81" t="str">
        <f t="shared" si="35"/>
        <v/>
      </c>
      <c r="P71" s="81" t="str">
        <f t="shared" si="35"/>
        <v/>
      </c>
      <c r="Q71" s="81" t="str">
        <f t="shared" si="35"/>
        <v/>
      </c>
      <c r="R71" s="81" t="str">
        <f t="shared" si="35"/>
        <v/>
      </c>
      <c r="S71" s="81" t="str">
        <f t="shared" si="35"/>
        <v/>
      </c>
      <c r="T71" s="81" t="str">
        <f t="shared" si="35"/>
        <v/>
      </c>
      <c r="U71" s="81" t="str">
        <f t="shared" si="35"/>
        <v/>
      </c>
      <c r="V71" s="81" t="str">
        <f t="shared" si="35"/>
        <v/>
      </c>
      <c r="W71" s="81" t="str">
        <f t="shared" si="35"/>
        <v/>
      </c>
      <c r="X71" s="81" t="str">
        <f t="shared" si="35"/>
        <v/>
      </c>
      <c r="Y71" s="81" t="str">
        <f t="shared" si="35"/>
        <v/>
      </c>
      <c r="Z71" s="81" t="str">
        <f t="shared" si="35"/>
        <v/>
      </c>
      <c r="AA71" s="81" t="str">
        <f t="shared" si="35"/>
        <v/>
      </c>
      <c r="AB71" s="81" t="str">
        <f t="shared" si="35"/>
        <v/>
      </c>
      <c r="AC71" s="81" t="str">
        <f t="shared" si="35"/>
        <v/>
      </c>
      <c r="AD71" s="81" t="str">
        <f t="shared" si="35"/>
        <v/>
      </c>
      <c r="AE71" s="81" t="str">
        <f t="shared" si="35"/>
        <v/>
      </c>
    </row>
    <row r="72" spans="1:31" x14ac:dyDescent="0.3">
      <c r="A72" s="99">
        <v>16</v>
      </c>
      <c r="B72" s="81" t="str">
        <f t="shared" si="35"/>
        <v/>
      </c>
      <c r="C72" s="81" t="str">
        <f t="shared" si="35"/>
        <v/>
      </c>
      <c r="D72" s="81" t="str">
        <f t="shared" si="35"/>
        <v/>
      </c>
      <c r="E72" s="81" t="str">
        <f t="shared" si="35"/>
        <v/>
      </c>
      <c r="F72" s="81" t="str">
        <f t="shared" si="35"/>
        <v/>
      </c>
      <c r="G72" s="81" t="str">
        <f t="shared" si="35"/>
        <v/>
      </c>
      <c r="H72" s="81" t="str">
        <f t="shared" si="35"/>
        <v/>
      </c>
      <c r="I72" s="81" t="str">
        <f t="shared" si="35"/>
        <v/>
      </c>
      <c r="J72" s="81" t="str">
        <f t="shared" si="35"/>
        <v/>
      </c>
      <c r="K72" s="81" t="str">
        <f t="shared" si="35"/>
        <v/>
      </c>
      <c r="L72" s="81" t="str">
        <f t="shared" si="35"/>
        <v/>
      </c>
      <c r="M72" s="81" t="str">
        <f t="shared" si="35"/>
        <v/>
      </c>
      <c r="N72" s="81" t="str">
        <f t="shared" si="35"/>
        <v/>
      </c>
      <c r="O72" s="81" t="str">
        <f t="shared" si="35"/>
        <v/>
      </c>
      <c r="P72" s="81" t="str">
        <f t="shared" si="35"/>
        <v/>
      </c>
      <c r="Q72" s="81" t="str">
        <f t="shared" si="35"/>
        <v/>
      </c>
      <c r="R72" s="81" t="str">
        <f t="shared" si="35"/>
        <v/>
      </c>
      <c r="S72" s="81" t="str">
        <f t="shared" si="35"/>
        <v/>
      </c>
      <c r="T72" s="81" t="str">
        <f t="shared" si="35"/>
        <v/>
      </c>
      <c r="U72" s="81" t="str">
        <f t="shared" si="35"/>
        <v/>
      </c>
      <c r="V72" s="81" t="str">
        <f t="shared" si="35"/>
        <v/>
      </c>
      <c r="W72" s="81" t="str">
        <f t="shared" si="35"/>
        <v/>
      </c>
      <c r="X72" s="81" t="str">
        <f t="shared" si="35"/>
        <v/>
      </c>
      <c r="Y72" s="81" t="str">
        <f t="shared" si="35"/>
        <v/>
      </c>
      <c r="Z72" s="81" t="str">
        <f t="shared" si="35"/>
        <v/>
      </c>
      <c r="AA72" s="81" t="str">
        <f t="shared" si="35"/>
        <v/>
      </c>
      <c r="AB72" s="81" t="str">
        <f t="shared" si="35"/>
        <v/>
      </c>
      <c r="AC72" s="81" t="str">
        <f t="shared" si="35"/>
        <v/>
      </c>
      <c r="AD72" s="81" t="str">
        <f t="shared" si="35"/>
        <v/>
      </c>
      <c r="AE72" s="81" t="str">
        <f t="shared" si="35"/>
        <v/>
      </c>
    </row>
    <row r="73" spans="1:31" x14ac:dyDescent="0.3">
      <c r="A73" s="99">
        <v>17</v>
      </c>
      <c r="B73" s="81" t="str">
        <f t="shared" si="35"/>
        <v/>
      </c>
      <c r="C73" s="81" t="str">
        <f t="shared" si="35"/>
        <v/>
      </c>
      <c r="D73" s="81" t="str">
        <f t="shared" si="35"/>
        <v/>
      </c>
      <c r="E73" s="81" t="str">
        <f t="shared" si="35"/>
        <v/>
      </c>
      <c r="F73" s="81" t="str">
        <f t="shared" si="35"/>
        <v/>
      </c>
      <c r="G73" s="81" t="str">
        <f t="shared" si="35"/>
        <v/>
      </c>
      <c r="H73" s="81" t="str">
        <f t="shared" si="35"/>
        <v/>
      </c>
      <c r="I73" s="81" t="str">
        <f t="shared" si="35"/>
        <v/>
      </c>
      <c r="J73" s="81" t="str">
        <f t="shared" si="35"/>
        <v/>
      </c>
      <c r="K73" s="81" t="str">
        <f t="shared" si="35"/>
        <v/>
      </c>
      <c r="L73" s="81" t="str">
        <f t="shared" si="35"/>
        <v/>
      </c>
      <c r="M73" s="81" t="str">
        <f t="shared" si="35"/>
        <v/>
      </c>
      <c r="N73" s="81" t="str">
        <f t="shared" si="35"/>
        <v/>
      </c>
      <c r="O73" s="81" t="str">
        <f t="shared" si="35"/>
        <v/>
      </c>
      <c r="P73" s="81" t="str">
        <f t="shared" si="35"/>
        <v/>
      </c>
      <c r="Q73" s="81" t="str">
        <f t="shared" si="35"/>
        <v/>
      </c>
      <c r="R73" s="81" t="str">
        <f t="shared" si="35"/>
        <v/>
      </c>
      <c r="S73" s="81" t="str">
        <f t="shared" si="35"/>
        <v/>
      </c>
      <c r="T73" s="81" t="str">
        <f t="shared" si="35"/>
        <v/>
      </c>
      <c r="U73" s="81" t="str">
        <f t="shared" si="35"/>
        <v/>
      </c>
      <c r="V73" s="81" t="str">
        <f t="shared" si="35"/>
        <v/>
      </c>
      <c r="W73" s="81" t="str">
        <f t="shared" si="35"/>
        <v/>
      </c>
      <c r="X73" s="81" t="str">
        <f t="shared" si="35"/>
        <v/>
      </c>
      <c r="Y73" s="81" t="str">
        <f t="shared" si="35"/>
        <v/>
      </c>
      <c r="Z73" s="81" t="str">
        <f t="shared" si="35"/>
        <v/>
      </c>
      <c r="AA73" s="81" t="str">
        <f t="shared" si="35"/>
        <v/>
      </c>
      <c r="AB73" s="81" t="str">
        <f t="shared" si="35"/>
        <v/>
      </c>
      <c r="AC73" s="81" t="str">
        <f t="shared" si="35"/>
        <v/>
      </c>
      <c r="AD73" s="81" t="str">
        <f t="shared" si="35"/>
        <v/>
      </c>
      <c r="AE73" s="81" t="str">
        <f t="shared" si="35"/>
        <v/>
      </c>
    </row>
    <row r="74" spans="1:31" x14ac:dyDescent="0.3">
      <c r="A74" s="99">
        <v>18</v>
      </c>
      <c r="B74" s="81" t="str">
        <f t="shared" si="35"/>
        <v/>
      </c>
      <c r="C74" s="81" t="str">
        <f t="shared" si="35"/>
        <v/>
      </c>
      <c r="D74" s="81" t="str">
        <f t="shared" si="35"/>
        <v/>
      </c>
      <c r="E74" s="81" t="str">
        <f t="shared" si="35"/>
        <v/>
      </c>
      <c r="F74" s="81" t="str">
        <f t="shared" si="35"/>
        <v/>
      </c>
      <c r="G74" s="81" t="str">
        <f t="shared" si="35"/>
        <v/>
      </c>
      <c r="H74" s="81" t="str">
        <f t="shared" si="35"/>
        <v/>
      </c>
      <c r="I74" s="81" t="str">
        <f t="shared" si="35"/>
        <v/>
      </c>
      <c r="J74" s="81" t="str">
        <f t="shared" si="35"/>
        <v/>
      </c>
      <c r="K74" s="81" t="str">
        <f t="shared" si="35"/>
        <v/>
      </c>
      <c r="L74" s="81" t="str">
        <f t="shared" si="35"/>
        <v/>
      </c>
      <c r="M74" s="81" t="str">
        <f t="shared" si="35"/>
        <v/>
      </c>
      <c r="N74" s="81" t="str">
        <f t="shared" si="35"/>
        <v/>
      </c>
      <c r="O74" s="81" t="str">
        <f t="shared" si="35"/>
        <v/>
      </c>
      <c r="P74" s="81" t="str">
        <f t="shared" si="35"/>
        <v/>
      </c>
      <c r="Q74" s="81" t="str">
        <f t="shared" ref="Q74:AE74" si="36">IF(Q20&gt;0,((Q20-$B$54)/($B$55))^4,"")</f>
        <v/>
      </c>
      <c r="R74" s="81" t="str">
        <f t="shared" si="36"/>
        <v/>
      </c>
      <c r="S74" s="81" t="str">
        <f t="shared" si="36"/>
        <v/>
      </c>
      <c r="T74" s="81" t="str">
        <f t="shared" si="36"/>
        <v/>
      </c>
      <c r="U74" s="81" t="str">
        <f t="shared" si="36"/>
        <v/>
      </c>
      <c r="V74" s="81" t="str">
        <f t="shared" si="36"/>
        <v/>
      </c>
      <c r="W74" s="81" t="str">
        <f t="shared" si="36"/>
        <v/>
      </c>
      <c r="X74" s="81" t="str">
        <f t="shared" si="36"/>
        <v/>
      </c>
      <c r="Y74" s="81" t="str">
        <f t="shared" si="36"/>
        <v/>
      </c>
      <c r="Z74" s="81" t="str">
        <f t="shared" si="36"/>
        <v/>
      </c>
      <c r="AA74" s="81" t="str">
        <f t="shared" si="36"/>
        <v/>
      </c>
      <c r="AB74" s="81" t="str">
        <f t="shared" si="36"/>
        <v/>
      </c>
      <c r="AC74" s="81" t="str">
        <f t="shared" si="36"/>
        <v/>
      </c>
      <c r="AD74" s="81" t="str">
        <f t="shared" si="36"/>
        <v/>
      </c>
      <c r="AE74" s="81" t="str">
        <f t="shared" si="36"/>
        <v/>
      </c>
    </row>
    <row r="75" spans="1:31" x14ac:dyDescent="0.3">
      <c r="A75" s="99">
        <v>19</v>
      </c>
      <c r="B75" s="81" t="str">
        <f t="shared" ref="B75:AE83" si="37">IF(B21&gt;0,((B21-$B$54)/($B$55))^4,"")</f>
        <v/>
      </c>
      <c r="C75" s="81" t="str">
        <f t="shared" si="37"/>
        <v/>
      </c>
      <c r="D75" s="81" t="str">
        <f t="shared" si="37"/>
        <v/>
      </c>
      <c r="E75" s="81" t="str">
        <f t="shared" si="37"/>
        <v/>
      </c>
      <c r="F75" s="81" t="str">
        <f t="shared" si="37"/>
        <v/>
      </c>
      <c r="G75" s="81" t="str">
        <f t="shared" si="37"/>
        <v/>
      </c>
      <c r="H75" s="81" t="str">
        <f t="shared" si="37"/>
        <v/>
      </c>
      <c r="I75" s="81" t="str">
        <f t="shared" si="37"/>
        <v/>
      </c>
      <c r="J75" s="81" t="str">
        <f t="shared" si="37"/>
        <v/>
      </c>
      <c r="K75" s="81" t="str">
        <f t="shared" si="37"/>
        <v/>
      </c>
      <c r="L75" s="81" t="str">
        <f t="shared" si="37"/>
        <v/>
      </c>
      <c r="M75" s="81" t="str">
        <f t="shared" si="37"/>
        <v/>
      </c>
      <c r="N75" s="81" t="str">
        <f t="shared" si="37"/>
        <v/>
      </c>
      <c r="O75" s="81" t="str">
        <f t="shared" si="37"/>
        <v/>
      </c>
      <c r="P75" s="81" t="str">
        <f t="shared" si="37"/>
        <v/>
      </c>
      <c r="Q75" s="81" t="str">
        <f t="shared" si="37"/>
        <v/>
      </c>
      <c r="R75" s="81" t="str">
        <f t="shared" si="37"/>
        <v/>
      </c>
      <c r="S75" s="81" t="str">
        <f t="shared" si="37"/>
        <v/>
      </c>
      <c r="T75" s="81" t="str">
        <f t="shared" si="37"/>
        <v/>
      </c>
      <c r="U75" s="81" t="str">
        <f t="shared" si="37"/>
        <v/>
      </c>
      <c r="V75" s="81" t="str">
        <f t="shared" si="37"/>
        <v/>
      </c>
      <c r="W75" s="81" t="str">
        <f t="shared" si="37"/>
        <v/>
      </c>
      <c r="X75" s="81" t="str">
        <f t="shared" si="37"/>
        <v/>
      </c>
      <c r="Y75" s="81" t="str">
        <f t="shared" si="37"/>
        <v/>
      </c>
      <c r="Z75" s="81" t="str">
        <f t="shared" si="37"/>
        <v/>
      </c>
      <c r="AA75" s="81" t="str">
        <f t="shared" si="37"/>
        <v/>
      </c>
      <c r="AB75" s="81" t="str">
        <f t="shared" si="37"/>
        <v/>
      </c>
      <c r="AC75" s="81" t="str">
        <f t="shared" si="37"/>
        <v/>
      </c>
      <c r="AD75" s="81" t="str">
        <f t="shared" si="37"/>
        <v/>
      </c>
      <c r="AE75" s="81" t="str">
        <f t="shared" si="37"/>
        <v/>
      </c>
    </row>
    <row r="76" spans="1:31" x14ac:dyDescent="0.3">
      <c r="A76" s="99">
        <v>20</v>
      </c>
      <c r="B76" s="81" t="str">
        <f t="shared" si="37"/>
        <v/>
      </c>
      <c r="C76" s="81" t="str">
        <f t="shared" si="37"/>
        <v/>
      </c>
      <c r="D76" s="81" t="str">
        <f t="shared" si="37"/>
        <v/>
      </c>
      <c r="E76" s="81" t="str">
        <f t="shared" si="37"/>
        <v/>
      </c>
      <c r="F76" s="81" t="str">
        <f t="shared" si="37"/>
        <v/>
      </c>
      <c r="G76" s="81" t="str">
        <f t="shared" si="37"/>
        <v/>
      </c>
      <c r="H76" s="81" t="str">
        <f t="shared" si="37"/>
        <v/>
      </c>
      <c r="I76" s="81" t="str">
        <f t="shared" si="37"/>
        <v/>
      </c>
      <c r="J76" s="81" t="str">
        <f t="shared" si="37"/>
        <v/>
      </c>
      <c r="K76" s="81" t="str">
        <f t="shared" si="37"/>
        <v/>
      </c>
      <c r="L76" s="81" t="str">
        <f t="shared" si="37"/>
        <v/>
      </c>
      <c r="M76" s="81" t="str">
        <f t="shared" si="37"/>
        <v/>
      </c>
      <c r="N76" s="81" t="str">
        <f t="shared" si="37"/>
        <v/>
      </c>
      <c r="O76" s="81" t="str">
        <f t="shared" si="37"/>
        <v/>
      </c>
      <c r="P76" s="81" t="str">
        <f t="shared" si="37"/>
        <v/>
      </c>
      <c r="Q76" s="81" t="str">
        <f t="shared" si="37"/>
        <v/>
      </c>
      <c r="R76" s="81" t="str">
        <f t="shared" si="37"/>
        <v/>
      </c>
      <c r="S76" s="81" t="str">
        <f t="shared" si="37"/>
        <v/>
      </c>
      <c r="T76" s="81" t="str">
        <f t="shared" si="37"/>
        <v/>
      </c>
      <c r="U76" s="81" t="str">
        <f t="shared" si="37"/>
        <v/>
      </c>
      <c r="V76" s="81" t="str">
        <f t="shared" si="37"/>
        <v/>
      </c>
      <c r="W76" s="81" t="str">
        <f t="shared" si="37"/>
        <v/>
      </c>
      <c r="X76" s="81" t="str">
        <f t="shared" si="37"/>
        <v/>
      </c>
      <c r="Y76" s="81" t="str">
        <f t="shared" si="37"/>
        <v/>
      </c>
      <c r="Z76" s="81" t="str">
        <f t="shared" si="37"/>
        <v/>
      </c>
      <c r="AA76" s="81" t="str">
        <f t="shared" si="37"/>
        <v/>
      </c>
      <c r="AB76" s="81" t="str">
        <f t="shared" si="37"/>
        <v/>
      </c>
      <c r="AC76" s="81" t="str">
        <f t="shared" si="37"/>
        <v/>
      </c>
      <c r="AD76" s="81" t="str">
        <f t="shared" si="37"/>
        <v/>
      </c>
      <c r="AE76" s="81" t="str">
        <f t="shared" si="37"/>
        <v/>
      </c>
    </row>
    <row r="77" spans="1:31" x14ac:dyDescent="0.3">
      <c r="A77" s="99">
        <v>21</v>
      </c>
      <c r="B77" s="81" t="str">
        <f t="shared" si="37"/>
        <v/>
      </c>
      <c r="C77" s="81" t="str">
        <f t="shared" si="37"/>
        <v/>
      </c>
      <c r="D77" s="81" t="str">
        <f t="shared" si="37"/>
        <v/>
      </c>
      <c r="E77" s="81" t="str">
        <f t="shared" si="37"/>
        <v/>
      </c>
      <c r="F77" s="81" t="str">
        <f t="shared" si="37"/>
        <v/>
      </c>
      <c r="G77" s="81" t="str">
        <f t="shared" si="37"/>
        <v/>
      </c>
      <c r="H77" s="81" t="str">
        <f t="shared" si="37"/>
        <v/>
      </c>
      <c r="I77" s="81" t="str">
        <f t="shared" si="37"/>
        <v/>
      </c>
      <c r="J77" s="81" t="str">
        <f t="shared" si="37"/>
        <v/>
      </c>
      <c r="K77" s="81" t="str">
        <f t="shared" si="37"/>
        <v/>
      </c>
      <c r="L77" s="81" t="str">
        <f t="shared" si="37"/>
        <v/>
      </c>
      <c r="M77" s="81" t="str">
        <f t="shared" si="37"/>
        <v/>
      </c>
      <c r="N77" s="81" t="str">
        <f t="shared" si="37"/>
        <v/>
      </c>
      <c r="O77" s="81" t="str">
        <f t="shared" si="37"/>
        <v/>
      </c>
      <c r="P77" s="81" t="str">
        <f t="shared" si="37"/>
        <v/>
      </c>
      <c r="Q77" s="81" t="str">
        <f t="shared" si="37"/>
        <v/>
      </c>
      <c r="R77" s="81" t="str">
        <f t="shared" si="37"/>
        <v/>
      </c>
      <c r="S77" s="81" t="str">
        <f t="shared" si="37"/>
        <v/>
      </c>
      <c r="T77" s="81" t="str">
        <f t="shared" si="37"/>
        <v/>
      </c>
      <c r="U77" s="81" t="str">
        <f t="shared" si="37"/>
        <v/>
      </c>
      <c r="V77" s="81" t="str">
        <f t="shared" si="37"/>
        <v/>
      </c>
      <c r="W77" s="81" t="str">
        <f t="shared" si="37"/>
        <v/>
      </c>
      <c r="X77" s="81" t="str">
        <f t="shared" si="37"/>
        <v/>
      </c>
      <c r="Y77" s="81" t="str">
        <f t="shared" si="37"/>
        <v/>
      </c>
      <c r="Z77" s="81" t="str">
        <f t="shared" si="37"/>
        <v/>
      </c>
      <c r="AA77" s="81" t="str">
        <f t="shared" si="37"/>
        <v/>
      </c>
      <c r="AB77" s="81" t="str">
        <f t="shared" si="37"/>
        <v/>
      </c>
      <c r="AC77" s="81" t="str">
        <f t="shared" si="37"/>
        <v/>
      </c>
      <c r="AD77" s="81" t="str">
        <f t="shared" si="37"/>
        <v/>
      </c>
      <c r="AE77" s="81" t="str">
        <f t="shared" si="37"/>
        <v/>
      </c>
    </row>
    <row r="78" spans="1:31" x14ac:dyDescent="0.3">
      <c r="A78" s="99">
        <v>22</v>
      </c>
      <c r="B78" s="81" t="str">
        <f t="shared" si="37"/>
        <v/>
      </c>
      <c r="C78" s="81" t="str">
        <f t="shared" si="37"/>
        <v/>
      </c>
      <c r="D78" s="81" t="str">
        <f t="shared" si="37"/>
        <v/>
      </c>
      <c r="E78" s="81" t="str">
        <f t="shared" si="37"/>
        <v/>
      </c>
      <c r="F78" s="81" t="str">
        <f t="shared" si="37"/>
        <v/>
      </c>
      <c r="G78" s="81" t="str">
        <f t="shared" si="37"/>
        <v/>
      </c>
      <c r="H78" s="81" t="str">
        <f t="shared" si="37"/>
        <v/>
      </c>
      <c r="I78" s="81" t="str">
        <f t="shared" si="37"/>
        <v/>
      </c>
      <c r="J78" s="81" t="str">
        <f t="shared" si="37"/>
        <v/>
      </c>
      <c r="K78" s="81" t="str">
        <f t="shared" si="37"/>
        <v/>
      </c>
      <c r="L78" s="81" t="str">
        <f t="shared" si="37"/>
        <v/>
      </c>
      <c r="M78" s="81" t="str">
        <f t="shared" si="37"/>
        <v/>
      </c>
      <c r="N78" s="81" t="str">
        <f t="shared" si="37"/>
        <v/>
      </c>
      <c r="O78" s="81" t="str">
        <f t="shared" si="37"/>
        <v/>
      </c>
      <c r="P78" s="81" t="str">
        <f t="shared" si="37"/>
        <v/>
      </c>
      <c r="Q78" s="81" t="str">
        <f t="shared" si="37"/>
        <v/>
      </c>
      <c r="R78" s="81" t="str">
        <f t="shared" si="37"/>
        <v/>
      </c>
      <c r="S78" s="81" t="str">
        <f t="shared" si="37"/>
        <v/>
      </c>
      <c r="T78" s="81" t="str">
        <f t="shared" si="37"/>
        <v/>
      </c>
      <c r="U78" s="81" t="str">
        <f t="shared" si="37"/>
        <v/>
      </c>
      <c r="V78" s="81" t="str">
        <f t="shared" si="37"/>
        <v/>
      </c>
      <c r="W78" s="81" t="str">
        <f t="shared" si="37"/>
        <v/>
      </c>
      <c r="X78" s="81" t="str">
        <f t="shared" si="37"/>
        <v/>
      </c>
      <c r="Y78" s="81" t="str">
        <f t="shared" si="37"/>
        <v/>
      </c>
      <c r="Z78" s="81" t="str">
        <f t="shared" si="37"/>
        <v/>
      </c>
      <c r="AA78" s="81" t="str">
        <f t="shared" si="37"/>
        <v/>
      </c>
      <c r="AB78" s="81" t="str">
        <f t="shared" si="37"/>
        <v/>
      </c>
      <c r="AC78" s="81" t="str">
        <f t="shared" si="37"/>
        <v/>
      </c>
      <c r="AD78" s="81" t="str">
        <f t="shared" si="37"/>
        <v/>
      </c>
      <c r="AE78" s="81" t="str">
        <f t="shared" si="37"/>
        <v/>
      </c>
    </row>
    <row r="79" spans="1:31" x14ac:dyDescent="0.3">
      <c r="A79" s="99">
        <v>23</v>
      </c>
      <c r="B79" s="81" t="str">
        <f t="shared" si="37"/>
        <v/>
      </c>
      <c r="C79" s="81" t="str">
        <f t="shared" si="37"/>
        <v/>
      </c>
      <c r="D79" s="81" t="str">
        <f t="shared" si="37"/>
        <v/>
      </c>
      <c r="E79" s="81" t="str">
        <f t="shared" si="37"/>
        <v/>
      </c>
      <c r="F79" s="81" t="str">
        <f t="shared" si="37"/>
        <v/>
      </c>
      <c r="G79" s="81" t="str">
        <f t="shared" si="37"/>
        <v/>
      </c>
      <c r="H79" s="81" t="str">
        <f t="shared" si="37"/>
        <v/>
      </c>
      <c r="I79" s="81" t="str">
        <f t="shared" si="37"/>
        <v/>
      </c>
      <c r="J79" s="81" t="str">
        <f t="shared" si="37"/>
        <v/>
      </c>
      <c r="K79" s="81" t="str">
        <f t="shared" si="37"/>
        <v/>
      </c>
      <c r="L79" s="81" t="str">
        <f t="shared" si="37"/>
        <v/>
      </c>
      <c r="M79" s="81" t="str">
        <f t="shared" si="37"/>
        <v/>
      </c>
      <c r="N79" s="81" t="str">
        <f t="shared" si="37"/>
        <v/>
      </c>
      <c r="O79" s="81" t="str">
        <f t="shared" si="37"/>
        <v/>
      </c>
      <c r="P79" s="81" t="str">
        <f t="shared" si="37"/>
        <v/>
      </c>
      <c r="Q79" s="81" t="str">
        <f t="shared" si="37"/>
        <v/>
      </c>
      <c r="R79" s="81" t="str">
        <f t="shared" si="37"/>
        <v/>
      </c>
      <c r="S79" s="81" t="str">
        <f t="shared" si="37"/>
        <v/>
      </c>
      <c r="T79" s="81" t="str">
        <f t="shared" si="37"/>
        <v/>
      </c>
      <c r="U79" s="81" t="str">
        <f t="shared" si="37"/>
        <v/>
      </c>
      <c r="V79" s="81" t="str">
        <f t="shared" si="37"/>
        <v/>
      </c>
      <c r="W79" s="81" t="str">
        <f t="shared" si="37"/>
        <v/>
      </c>
      <c r="X79" s="81" t="str">
        <f t="shared" si="37"/>
        <v/>
      </c>
      <c r="Y79" s="81" t="str">
        <f t="shared" si="37"/>
        <v/>
      </c>
      <c r="Z79" s="81" t="str">
        <f t="shared" si="37"/>
        <v/>
      </c>
      <c r="AA79" s="81" t="str">
        <f t="shared" si="37"/>
        <v/>
      </c>
      <c r="AB79" s="81" t="str">
        <f t="shared" si="37"/>
        <v/>
      </c>
      <c r="AC79" s="81" t="str">
        <f t="shared" si="37"/>
        <v/>
      </c>
      <c r="AD79" s="81" t="str">
        <f t="shared" si="37"/>
        <v/>
      </c>
      <c r="AE79" s="81" t="str">
        <f t="shared" si="37"/>
        <v/>
      </c>
    </row>
    <row r="80" spans="1:31" x14ac:dyDescent="0.3">
      <c r="A80" s="99">
        <v>24</v>
      </c>
      <c r="B80" s="81" t="str">
        <f t="shared" si="37"/>
        <v/>
      </c>
      <c r="C80" s="81" t="str">
        <f t="shared" si="37"/>
        <v/>
      </c>
      <c r="D80" s="81" t="str">
        <f t="shared" si="37"/>
        <v/>
      </c>
      <c r="E80" s="81" t="str">
        <f t="shared" si="37"/>
        <v/>
      </c>
      <c r="F80" s="81" t="str">
        <f t="shared" si="37"/>
        <v/>
      </c>
      <c r="G80" s="81" t="str">
        <f t="shared" si="37"/>
        <v/>
      </c>
      <c r="H80" s="81" t="str">
        <f t="shared" si="37"/>
        <v/>
      </c>
      <c r="I80" s="81" t="str">
        <f t="shared" si="37"/>
        <v/>
      </c>
      <c r="J80" s="81" t="str">
        <f t="shared" si="37"/>
        <v/>
      </c>
      <c r="K80" s="81" t="str">
        <f t="shared" si="37"/>
        <v/>
      </c>
      <c r="L80" s="81" t="str">
        <f t="shared" si="37"/>
        <v/>
      </c>
      <c r="M80" s="81" t="str">
        <f t="shared" si="37"/>
        <v/>
      </c>
      <c r="N80" s="81" t="str">
        <f t="shared" si="37"/>
        <v/>
      </c>
      <c r="O80" s="81" t="str">
        <f t="shared" si="37"/>
        <v/>
      </c>
      <c r="P80" s="81" t="str">
        <f t="shared" si="37"/>
        <v/>
      </c>
      <c r="Q80" s="81" t="str">
        <f t="shared" si="37"/>
        <v/>
      </c>
      <c r="R80" s="81" t="str">
        <f t="shared" si="37"/>
        <v/>
      </c>
      <c r="S80" s="81" t="str">
        <f t="shared" si="37"/>
        <v/>
      </c>
      <c r="T80" s="81" t="str">
        <f t="shared" si="37"/>
        <v/>
      </c>
      <c r="U80" s="81" t="str">
        <f t="shared" si="37"/>
        <v/>
      </c>
      <c r="V80" s="81" t="str">
        <f t="shared" si="37"/>
        <v/>
      </c>
      <c r="W80" s="81" t="str">
        <f t="shared" si="37"/>
        <v/>
      </c>
      <c r="X80" s="81" t="str">
        <f t="shared" si="37"/>
        <v/>
      </c>
      <c r="Y80" s="81" t="str">
        <f t="shared" si="37"/>
        <v/>
      </c>
      <c r="Z80" s="81" t="str">
        <f t="shared" si="37"/>
        <v/>
      </c>
      <c r="AA80" s="81" t="str">
        <f t="shared" si="37"/>
        <v/>
      </c>
      <c r="AB80" s="81" t="str">
        <f t="shared" si="37"/>
        <v/>
      </c>
      <c r="AC80" s="81" t="str">
        <f t="shared" si="37"/>
        <v/>
      </c>
      <c r="AD80" s="81" t="str">
        <f t="shared" si="37"/>
        <v/>
      </c>
      <c r="AE80" s="81" t="str">
        <f t="shared" si="37"/>
        <v/>
      </c>
    </row>
    <row r="81" spans="1:31" x14ac:dyDescent="0.3">
      <c r="A81" s="99">
        <v>25</v>
      </c>
      <c r="B81" s="81" t="str">
        <f t="shared" si="37"/>
        <v/>
      </c>
      <c r="C81" s="81" t="str">
        <f t="shared" si="37"/>
        <v/>
      </c>
      <c r="D81" s="81" t="str">
        <f t="shared" si="37"/>
        <v/>
      </c>
      <c r="E81" s="81" t="str">
        <f t="shared" si="37"/>
        <v/>
      </c>
      <c r="F81" s="81" t="str">
        <f t="shared" si="37"/>
        <v/>
      </c>
      <c r="G81" s="81" t="str">
        <f t="shared" si="37"/>
        <v/>
      </c>
      <c r="H81" s="81" t="str">
        <f t="shared" si="37"/>
        <v/>
      </c>
      <c r="I81" s="81" t="str">
        <f t="shared" si="37"/>
        <v/>
      </c>
      <c r="J81" s="81" t="str">
        <f t="shared" si="37"/>
        <v/>
      </c>
      <c r="K81" s="81" t="str">
        <f t="shared" si="37"/>
        <v/>
      </c>
      <c r="L81" s="81" t="str">
        <f t="shared" si="37"/>
        <v/>
      </c>
      <c r="M81" s="81" t="str">
        <f t="shared" si="37"/>
        <v/>
      </c>
      <c r="N81" s="81" t="str">
        <f t="shared" si="37"/>
        <v/>
      </c>
      <c r="O81" s="81" t="str">
        <f t="shared" si="37"/>
        <v/>
      </c>
      <c r="P81" s="81" t="str">
        <f t="shared" si="37"/>
        <v/>
      </c>
      <c r="Q81" s="81" t="str">
        <f t="shared" si="37"/>
        <v/>
      </c>
      <c r="R81" s="81" t="str">
        <f t="shared" si="37"/>
        <v/>
      </c>
      <c r="S81" s="81" t="str">
        <f t="shared" si="37"/>
        <v/>
      </c>
      <c r="T81" s="81" t="str">
        <f t="shared" si="37"/>
        <v/>
      </c>
      <c r="U81" s="81" t="str">
        <f t="shared" si="37"/>
        <v/>
      </c>
      <c r="V81" s="81" t="str">
        <f t="shared" si="37"/>
        <v/>
      </c>
      <c r="W81" s="81" t="str">
        <f t="shared" si="37"/>
        <v/>
      </c>
      <c r="X81" s="81" t="str">
        <f t="shared" si="37"/>
        <v/>
      </c>
      <c r="Y81" s="81" t="str">
        <f t="shared" si="37"/>
        <v/>
      </c>
      <c r="Z81" s="81" t="str">
        <f t="shared" si="37"/>
        <v/>
      </c>
      <c r="AA81" s="81" t="str">
        <f t="shared" si="37"/>
        <v/>
      </c>
      <c r="AB81" s="81" t="str">
        <f t="shared" si="37"/>
        <v/>
      </c>
      <c r="AC81" s="81" t="str">
        <f t="shared" si="37"/>
        <v/>
      </c>
      <c r="AD81" s="81" t="str">
        <f t="shared" si="37"/>
        <v/>
      </c>
      <c r="AE81" s="81" t="str">
        <f t="shared" si="37"/>
        <v/>
      </c>
    </row>
    <row r="82" spans="1:31" x14ac:dyDescent="0.3">
      <c r="A82" s="99">
        <v>26</v>
      </c>
      <c r="B82" s="81" t="str">
        <f t="shared" si="37"/>
        <v/>
      </c>
      <c r="C82" s="81" t="str">
        <f t="shared" si="37"/>
        <v/>
      </c>
      <c r="D82" s="81" t="str">
        <f t="shared" si="37"/>
        <v/>
      </c>
      <c r="E82" s="81" t="str">
        <f t="shared" si="37"/>
        <v/>
      </c>
      <c r="F82" s="81" t="str">
        <f t="shared" si="37"/>
        <v/>
      </c>
      <c r="G82" s="81" t="str">
        <f t="shared" si="37"/>
        <v/>
      </c>
      <c r="H82" s="81" t="str">
        <f t="shared" si="37"/>
        <v/>
      </c>
      <c r="I82" s="81" t="str">
        <f t="shared" si="37"/>
        <v/>
      </c>
      <c r="J82" s="81" t="str">
        <f t="shared" si="37"/>
        <v/>
      </c>
      <c r="K82" s="81" t="str">
        <f t="shared" si="37"/>
        <v/>
      </c>
      <c r="L82" s="81" t="str">
        <f t="shared" si="37"/>
        <v/>
      </c>
      <c r="M82" s="81" t="str">
        <f t="shared" si="37"/>
        <v/>
      </c>
      <c r="N82" s="81" t="str">
        <f t="shared" si="37"/>
        <v/>
      </c>
      <c r="O82" s="81" t="str">
        <f t="shared" si="37"/>
        <v/>
      </c>
      <c r="P82" s="81" t="str">
        <f t="shared" si="37"/>
        <v/>
      </c>
      <c r="Q82" s="81" t="str">
        <f t="shared" si="37"/>
        <v/>
      </c>
      <c r="R82" s="81" t="str">
        <f t="shared" si="37"/>
        <v/>
      </c>
      <c r="S82" s="81" t="str">
        <f t="shared" si="37"/>
        <v/>
      </c>
      <c r="T82" s="81" t="str">
        <f t="shared" si="37"/>
        <v/>
      </c>
      <c r="U82" s="81" t="str">
        <f t="shared" si="37"/>
        <v/>
      </c>
      <c r="V82" s="81" t="str">
        <f t="shared" si="37"/>
        <v/>
      </c>
      <c r="W82" s="81" t="str">
        <f t="shared" si="37"/>
        <v/>
      </c>
      <c r="X82" s="81" t="str">
        <f t="shared" si="37"/>
        <v/>
      </c>
      <c r="Y82" s="81" t="str">
        <f t="shared" si="37"/>
        <v/>
      </c>
      <c r="Z82" s="81" t="str">
        <f t="shared" si="37"/>
        <v/>
      </c>
      <c r="AA82" s="81" t="str">
        <f t="shared" si="37"/>
        <v/>
      </c>
      <c r="AB82" s="81" t="str">
        <f t="shared" si="37"/>
        <v/>
      </c>
      <c r="AC82" s="81" t="str">
        <f t="shared" si="37"/>
        <v/>
      </c>
      <c r="AD82" s="81" t="str">
        <f t="shared" si="37"/>
        <v/>
      </c>
      <c r="AE82" s="81" t="str">
        <f t="shared" si="37"/>
        <v/>
      </c>
    </row>
    <row r="83" spans="1:31" x14ac:dyDescent="0.3">
      <c r="A83" s="99">
        <v>27</v>
      </c>
      <c r="B83" s="81" t="str">
        <f t="shared" si="37"/>
        <v/>
      </c>
      <c r="C83" s="81" t="str">
        <f t="shared" si="37"/>
        <v/>
      </c>
      <c r="D83" s="81" t="str">
        <f t="shared" si="37"/>
        <v/>
      </c>
      <c r="E83" s="81" t="str">
        <f t="shared" si="37"/>
        <v/>
      </c>
      <c r="F83" s="81" t="str">
        <f t="shared" si="37"/>
        <v/>
      </c>
      <c r="G83" s="81" t="str">
        <f t="shared" si="37"/>
        <v/>
      </c>
      <c r="H83" s="81" t="str">
        <f t="shared" si="37"/>
        <v/>
      </c>
      <c r="I83" s="81" t="str">
        <f t="shared" si="37"/>
        <v/>
      </c>
      <c r="J83" s="81" t="str">
        <f t="shared" si="37"/>
        <v/>
      </c>
      <c r="K83" s="81" t="str">
        <f t="shared" si="37"/>
        <v/>
      </c>
      <c r="L83" s="81" t="str">
        <f t="shared" si="37"/>
        <v/>
      </c>
      <c r="M83" s="81" t="str">
        <f t="shared" si="37"/>
        <v/>
      </c>
      <c r="N83" s="81" t="str">
        <f t="shared" si="37"/>
        <v/>
      </c>
      <c r="O83" s="81" t="str">
        <f t="shared" si="37"/>
        <v/>
      </c>
      <c r="P83" s="81" t="str">
        <f t="shared" si="37"/>
        <v/>
      </c>
      <c r="Q83" s="81" t="str">
        <f t="shared" ref="Q83:AE83" si="38">IF(Q29&gt;0,((Q29-$B$54)/($B$55))^4,"")</f>
        <v/>
      </c>
      <c r="R83" s="81" t="str">
        <f t="shared" si="38"/>
        <v/>
      </c>
      <c r="S83" s="81" t="str">
        <f t="shared" si="38"/>
        <v/>
      </c>
      <c r="T83" s="81" t="str">
        <f t="shared" si="38"/>
        <v/>
      </c>
      <c r="U83" s="81" t="str">
        <f t="shared" si="38"/>
        <v/>
      </c>
      <c r="V83" s="81" t="str">
        <f t="shared" si="38"/>
        <v/>
      </c>
      <c r="W83" s="81" t="str">
        <f t="shared" si="38"/>
        <v/>
      </c>
      <c r="X83" s="81" t="str">
        <f t="shared" si="38"/>
        <v/>
      </c>
      <c r="Y83" s="81" t="str">
        <f t="shared" si="38"/>
        <v/>
      </c>
      <c r="Z83" s="81" t="str">
        <f t="shared" si="38"/>
        <v/>
      </c>
      <c r="AA83" s="81" t="str">
        <f t="shared" si="38"/>
        <v/>
      </c>
      <c r="AB83" s="81" t="str">
        <f t="shared" si="38"/>
        <v/>
      </c>
      <c r="AC83" s="81" t="str">
        <f t="shared" si="38"/>
        <v/>
      </c>
      <c r="AD83" s="81" t="str">
        <f t="shared" si="38"/>
        <v/>
      </c>
      <c r="AE83" s="81" t="str">
        <f t="shared" si="38"/>
        <v/>
      </c>
    </row>
    <row r="84" spans="1:31" x14ac:dyDescent="0.3">
      <c r="A84" s="99">
        <v>28</v>
      </c>
      <c r="B84" s="81" t="str">
        <f t="shared" ref="B84:AE91" si="39">IF(B30&gt;0,((B30-$B$54)/($B$55))^4,"")</f>
        <v/>
      </c>
      <c r="C84" s="81" t="str">
        <f t="shared" si="39"/>
        <v/>
      </c>
      <c r="D84" s="81" t="str">
        <f t="shared" si="39"/>
        <v/>
      </c>
      <c r="E84" s="81" t="str">
        <f t="shared" si="39"/>
        <v/>
      </c>
      <c r="F84" s="81" t="str">
        <f t="shared" si="39"/>
        <v/>
      </c>
      <c r="G84" s="81" t="str">
        <f t="shared" si="39"/>
        <v/>
      </c>
      <c r="H84" s="81" t="str">
        <f t="shared" si="39"/>
        <v/>
      </c>
      <c r="I84" s="81" t="str">
        <f t="shared" si="39"/>
        <v/>
      </c>
      <c r="J84" s="81" t="str">
        <f t="shared" si="39"/>
        <v/>
      </c>
      <c r="K84" s="81" t="str">
        <f t="shared" si="39"/>
        <v/>
      </c>
      <c r="L84" s="81" t="str">
        <f t="shared" si="39"/>
        <v/>
      </c>
      <c r="M84" s="81" t="str">
        <f t="shared" si="39"/>
        <v/>
      </c>
      <c r="N84" s="81" t="str">
        <f t="shared" si="39"/>
        <v/>
      </c>
      <c r="O84" s="81" t="str">
        <f t="shared" si="39"/>
        <v/>
      </c>
      <c r="P84" s="81" t="str">
        <f t="shared" si="39"/>
        <v/>
      </c>
      <c r="Q84" s="81" t="str">
        <f t="shared" si="39"/>
        <v/>
      </c>
      <c r="R84" s="81" t="str">
        <f t="shared" si="39"/>
        <v/>
      </c>
      <c r="S84" s="81" t="str">
        <f t="shared" si="39"/>
        <v/>
      </c>
      <c r="T84" s="81" t="str">
        <f t="shared" si="39"/>
        <v/>
      </c>
      <c r="U84" s="81" t="str">
        <f t="shared" si="39"/>
        <v/>
      </c>
      <c r="V84" s="81" t="str">
        <f t="shared" si="39"/>
        <v/>
      </c>
      <c r="W84" s="81" t="str">
        <f t="shared" si="39"/>
        <v/>
      </c>
      <c r="X84" s="81" t="str">
        <f t="shared" si="39"/>
        <v/>
      </c>
      <c r="Y84" s="81" t="str">
        <f t="shared" si="39"/>
        <v/>
      </c>
      <c r="Z84" s="81" t="str">
        <f t="shared" si="39"/>
        <v/>
      </c>
      <c r="AA84" s="81" t="str">
        <f t="shared" si="39"/>
        <v/>
      </c>
      <c r="AB84" s="81" t="str">
        <f t="shared" si="39"/>
        <v/>
      </c>
      <c r="AC84" s="81" t="str">
        <f t="shared" si="39"/>
        <v/>
      </c>
      <c r="AD84" s="81" t="str">
        <f t="shared" si="39"/>
        <v/>
      </c>
      <c r="AE84" s="81" t="str">
        <f t="shared" si="39"/>
        <v/>
      </c>
    </row>
    <row r="85" spans="1:31" x14ac:dyDescent="0.3">
      <c r="A85" s="99">
        <v>29</v>
      </c>
      <c r="B85" s="81" t="str">
        <f t="shared" si="39"/>
        <v/>
      </c>
      <c r="C85" s="81" t="str">
        <f t="shared" si="39"/>
        <v/>
      </c>
      <c r="D85" s="81" t="str">
        <f t="shared" si="39"/>
        <v/>
      </c>
      <c r="E85" s="81" t="str">
        <f t="shared" si="39"/>
        <v/>
      </c>
      <c r="F85" s="81" t="str">
        <f t="shared" si="39"/>
        <v/>
      </c>
      <c r="G85" s="81" t="str">
        <f t="shared" si="39"/>
        <v/>
      </c>
      <c r="H85" s="81" t="str">
        <f t="shared" si="39"/>
        <v/>
      </c>
      <c r="I85" s="81" t="str">
        <f t="shared" si="39"/>
        <v/>
      </c>
      <c r="J85" s="81" t="str">
        <f t="shared" si="39"/>
        <v/>
      </c>
      <c r="K85" s="81" t="str">
        <f t="shared" si="39"/>
        <v/>
      </c>
      <c r="L85" s="81" t="str">
        <f t="shared" si="39"/>
        <v/>
      </c>
      <c r="M85" s="81" t="str">
        <f t="shared" si="39"/>
        <v/>
      </c>
      <c r="N85" s="81" t="str">
        <f t="shared" si="39"/>
        <v/>
      </c>
      <c r="O85" s="81" t="str">
        <f t="shared" si="39"/>
        <v/>
      </c>
      <c r="P85" s="81" t="str">
        <f t="shared" si="39"/>
        <v/>
      </c>
      <c r="Q85" s="81" t="str">
        <f t="shared" si="39"/>
        <v/>
      </c>
      <c r="R85" s="81" t="str">
        <f t="shared" si="39"/>
        <v/>
      </c>
      <c r="S85" s="81" t="str">
        <f t="shared" si="39"/>
        <v/>
      </c>
      <c r="T85" s="81" t="str">
        <f t="shared" si="39"/>
        <v/>
      </c>
      <c r="U85" s="81" t="str">
        <f t="shared" si="39"/>
        <v/>
      </c>
      <c r="V85" s="81" t="str">
        <f t="shared" si="39"/>
        <v/>
      </c>
      <c r="W85" s="81" t="str">
        <f t="shared" si="39"/>
        <v/>
      </c>
      <c r="X85" s="81" t="str">
        <f t="shared" si="39"/>
        <v/>
      </c>
      <c r="Y85" s="81" t="str">
        <f t="shared" si="39"/>
        <v/>
      </c>
      <c r="Z85" s="81" t="str">
        <f t="shared" si="39"/>
        <v/>
      </c>
      <c r="AA85" s="81" t="str">
        <f t="shared" si="39"/>
        <v/>
      </c>
      <c r="AB85" s="81" t="str">
        <f t="shared" si="39"/>
        <v/>
      </c>
      <c r="AC85" s="81" t="str">
        <f t="shared" si="39"/>
        <v/>
      </c>
      <c r="AD85" s="81" t="str">
        <f t="shared" si="39"/>
        <v/>
      </c>
      <c r="AE85" s="81" t="str">
        <f t="shared" si="39"/>
        <v/>
      </c>
    </row>
    <row r="86" spans="1:31" x14ac:dyDescent="0.3">
      <c r="A86" s="99">
        <v>30</v>
      </c>
      <c r="B86" s="81" t="str">
        <f t="shared" si="39"/>
        <v/>
      </c>
      <c r="C86" s="81" t="str">
        <f t="shared" si="39"/>
        <v/>
      </c>
      <c r="D86" s="81" t="str">
        <f t="shared" si="39"/>
        <v/>
      </c>
      <c r="E86" s="81" t="str">
        <f t="shared" si="39"/>
        <v/>
      </c>
      <c r="F86" s="81" t="str">
        <f t="shared" si="39"/>
        <v/>
      </c>
      <c r="G86" s="81" t="str">
        <f t="shared" si="39"/>
        <v/>
      </c>
      <c r="H86" s="81" t="str">
        <f t="shared" si="39"/>
        <v/>
      </c>
      <c r="I86" s="81" t="str">
        <f t="shared" si="39"/>
        <v/>
      </c>
      <c r="J86" s="81" t="str">
        <f t="shared" si="39"/>
        <v/>
      </c>
      <c r="K86" s="81" t="str">
        <f t="shared" si="39"/>
        <v/>
      </c>
      <c r="L86" s="81" t="str">
        <f t="shared" si="39"/>
        <v/>
      </c>
      <c r="M86" s="81" t="str">
        <f t="shared" si="39"/>
        <v/>
      </c>
      <c r="N86" s="81" t="str">
        <f t="shared" si="39"/>
        <v/>
      </c>
      <c r="O86" s="81" t="str">
        <f t="shared" si="39"/>
        <v/>
      </c>
      <c r="P86" s="81" t="str">
        <f t="shared" si="39"/>
        <v/>
      </c>
      <c r="Q86" s="81" t="str">
        <f t="shared" si="39"/>
        <v/>
      </c>
      <c r="R86" s="81" t="str">
        <f t="shared" si="39"/>
        <v/>
      </c>
      <c r="S86" s="81" t="str">
        <f t="shared" si="39"/>
        <v/>
      </c>
      <c r="T86" s="81" t="str">
        <f t="shared" si="39"/>
        <v/>
      </c>
      <c r="U86" s="81" t="str">
        <f t="shared" si="39"/>
        <v/>
      </c>
      <c r="V86" s="81" t="str">
        <f t="shared" si="39"/>
        <v/>
      </c>
      <c r="W86" s="81" t="str">
        <f t="shared" si="39"/>
        <v/>
      </c>
      <c r="X86" s="81" t="str">
        <f t="shared" si="39"/>
        <v/>
      </c>
      <c r="Y86" s="81" t="str">
        <f t="shared" si="39"/>
        <v/>
      </c>
      <c r="Z86" s="81" t="str">
        <f t="shared" si="39"/>
        <v/>
      </c>
      <c r="AA86" s="81" t="str">
        <f t="shared" si="39"/>
        <v/>
      </c>
      <c r="AB86" s="81" t="str">
        <f t="shared" si="39"/>
        <v/>
      </c>
      <c r="AC86" s="81" t="str">
        <f t="shared" si="39"/>
        <v/>
      </c>
      <c r="AD86" s="81" t="str">
        <f t="shared" si="39"/>
        <v/>
      </c>
      <c r="AE86" s="81" t="str">
        <f t="shared" si="39"/>
        <v/>
      </c>
    </row>
    <row r="87" spans="1:31" x14ac:dyDescent="0.3">
      <c r="A87" s="99">
        <v>31</v>
      </c>
      <c r="B87" s="81" t="str">
        <f t="shared" si="39"/>
        <v/>
      </c>
      <c r="C87" s="81" t="str">
        <f t="shared" si="39"/>
        <v/>
      </c>
      <c r="D87" s="81" t="str">
        <f t="shared" si="39"/>
        <v/>
      </c>
      <c r="E87" s="81" t="str">
        <f t="shared" si="39"/>
        <v/>
      </c>
      <c r="F87" s="81" t="str">
        <f t="shared" si="39"/>
        <v/>
      </c>
      <c r="G87" s="81" t="str">
        <f t="shared" si="39"/>
        <v/>
      </c>
      <c r="H87" s="81" t="str">
        <f t="shared" si="39"/>
        <v/>
      </c>
      <c r="I87" s="81" t="str">
        <f t="shared" si="39"/>
        <v/>
      </c>
      <c r="J87" s="81" t="str">
        <f t="shared" si="39"/>
        <v/>
      </c>
      <c r="K87" s="81" t="str">
        <f t="shared" si="39"/>
        <v/>
      </c>
      <c r="L87" s="81" t="str">
        <f t="shared" si="39"/>
        <v/>
      </c>
      <c r="M87" s="81" t="str">
        <f t="shared" si="39"/>
        <v/>
      </c>
      <c r="N87" s="81" t="str">
        <f t="shared" si="39"/>
        <v/>
      </c>
      <c r="O87" s="81" t="str">
        <f t="shared" si="39"/>
        <v/>
      </c>
      <c r="P87" s="81" t="str">
        <f t="shared" si="39"/>
        <v/>
      </c>
      <c r="Q87" s="81" t="str">
        <f t="shared" si="39"/>
        <v/>
      </c>
      <c r="R87" s="81" t="str">
        <f t="shared" si="39"/>
        <v/>
      </c>
      <c r="S87" s="81" t="str">
        <f t="shared" si="39"/>
        <v/>
      </c>
      <c r="T87" s="81" t="str">
        <f t="shared" si="39"/>
        <v/>
      </c>
      <c r="U87" s="81" t="str">
        <f t="shared" si="39"/>
        <v/>
      </c>
      <c r="V87" s="81" t="str">
        <f t="shared" si="39"/>
        <v/>
      </c>
      <c r="W87" s="81" t="str">
        <f t="shared" si="39"/>
        <v/>
      </c>
      <c r="X87" s="81" t="str">
        <f t="shared" si="39"/>
        <v/>
      </c>
      <c r="Y87" s="81" t="str">
        <f t="shared" si="39"/>
        <v/>
      </c>
      <c r="Z87" s="81" t="str">
        <f t="shared" si="39"/>
        <v/>
      </c>
      <c r="AA87" s="81" t="str">
        <f t="shared" si="39"/>
        <v/>
      </c>
      <c r="AB87" s="81" t="str">
        <f t="shared" si="39"/>
        <v/>
      </c>
      <c r="AC87" s="81" t="str">
        <f t="shared" si="39"/>
        <v/>
      </c>
      <c r="AD87" s="81" t="str">
        <f t="shared" si="39"/>
        <v/>
      </c>
      <c r="AE87" s="81" t="str">
        <f t="shared" si="39"/>
        <v/>
      </c>
    </row>
    <row r="88" spans="1:31" x14ac:dyDescent="0.3">
      <c r="A88" s="99">
        <v>32</v>
      </c>
      <c r="B88" s="81" t="str">
        <f t="shared" si="39"/>
        <v/>
      </c>
      <c r="C88" s="81" t="str">
        <f t="shared" si="39"/>
        <v/>
      </c>
      <c r="D88" s="81" t="str">
        <f t="shared" si="39"/>
        <v/>
      </c>
      <c r="E88" s="81" t="str">
        <f t="shared" si="39"/>
        <v/>
      </c>
      <c r="F88" s="81" t="str">
        <f t="shared" si="39"/>
        <v/>
      </c>
      <c r="G88" s="81" t="str">
        <f t="shared" si="39"/>
        <v/>
      </c>
      <c r="H88" s="81" t="str">
        <f t="shared" si="39"/>
        <v/>
      </c>
      <c r="I88" s="81" t="str">
        <f t="shared" si="39"/>
        <v/>
      </c>
      <c r="J88" s="81" t="str">
        <f t="shared" si="39"/>
        <v/>
      </c>
      <c r="K88" s="81" t="str">
        <f t="shared" si="39"/>
        <v/>
      </c>
      <c r="L88" s="81" t="str">
        <f t="shared" si="39"/>
        <v/>
      </c>
      <c r="M88" s="81" t="str">
        <f t="shared" si="39"/>
        <v/>
      </c>
      <c r="N88" s="81" t="str">
        <f t="shared" si="39"/>
        <v/>
      </c>
      <c r="O88" s="81" t="str">
        <f t="shared" si="39"/>
        <v/>
      </c>
      <c r="P88" s="81" t="str">
        <f t="shared" si="39"/>
        <v/>
      </c>
      <c r="Q88" s="81" t="str">
        <f t="shared" si="39"/>
        <v/>
      </c>
      <c r="R88" s="81" t="str">
        <f t="shared" si="39"/>
        <v/>
      </c>
      <c r="S88" s="81" t="str">
        <f t="shared" si="39"/>
        <v/>
      </c>
      <c r="T88" s="81" t="str">
        <f t="shared" si="39"/>
        <v/>
      </c>
      <c r="U88" s="81" t="str">
        <f t="shared" si="39"/>
        <v/>
      </c>
      <c r="V88" s="81" t="str">
        <f t="shared" si="39"/>
        <v/>
      </c>
      <c r="W88" s="81" t="str">
        <f t="shared" si="39"/>
        <v/>
      </c>
      <c r="X88" s="81" t="str">
        <f t="shared" si="39"/>
        <v/>
      </c>
      <c r="Y88" s="81" t="str">
        <f t="shared" si="39"/>
        <v/>
      </c>
      <c r="Z88" s="81" t="str">
        <f t="shared" si="39"/>
        <v/>
      </c>
      <c r="AA88" s="81" t="str">
        <f t="shared" si="39"/>
        <v/>
      </c>
      <c r="AB88" s="81" t="str">
        <f t="shared" si="39"/>
        <v/>
      </c>
      <c r="AC88" s="81" t="str">
        <f t="shared" si="39"/>
        <v/>
      </c>
      <c r="AD88" s="81" t="str">
        <f t="shared" si="39"/>
        <v/>
      </c>
      <c r="AE88" s="81" t="str">
        <f t="shared" si="39"/>
        <v/>
      </c>
    </row>
    <row r="89" spans="1:31" x14ac:dyDescent="0.3">
      <c r="A89" s="99">
        <v>33</v>
      </c>
      <c r="B89" s="81" t="str">
        <f t="shared" si="39"/>
        <v/>
      </c>
      <c r="C89" s="81" t="str">
        <f t="shared" si="39"/>
        <v/>
      </c>
      <c r="D89" s="81" t="str">
        <f t="shared" si="39"/>
        <v/>
      </c>
      <c r="E89" s="81" t="str">
        <f t="shared" si="39"/>
        <v/>
      </c>
      <c r="F89" s="81" t="str">
        <f t="shared" si="39"/>
        <v/>
      </c>
      <c r="G89" s="81" t="str">
        <f t="shared" si="39"/>
        <v/>
      </c>
      <c r="H89" s="81" t="str">
        <f t="shared" si="39"/>
        <v/>
      </c>
      <c r="I89" s="81" t="str">
        <f t="shared" si="39"/>
        <v/>
      </c>
      <c r="J89" s="81" t="str">
        <f t="shared" si="39"/>
        <v/>
      </c>
      <c r="K89" s="81" t="str">
        <f t="shared" si="39"/>
        <v/>
      </c>
      <c r="L89" s="81" t="str">
        <f t="shared" si="39"/>
        <v/>
      </c>
      <c r="M89" s="81" t="str">
        <f t="shared" si="39"/>
        <v/>
      </c>
      <c r="N89" s="81" t="str">
        <f t="shared" si="39"/>
        <v/>
      </c>
      <c r="O89" s="81" t="str">
        <f t="shared" si="39"/>
        <v/>
      </c>
      <c r="P89" s="81" t="str">
        <f t="shared" si="39"/>
        <v/>
      </c>
      <c r="Q89" s="81" t="str">
        <f t="shared" si="39"/>
        <v/>
      </c>
      <c r="R89" s="81" t="str">
        <f t="shared" si="39"/>
        <v/>
      </c>
      <c r="S89" s="81" t="str">
        <f t="shared" si="39"/>
        <v/>
      </c>
      <c r="T89" s="81" t="str">
        <f t="shared" si="39"/>
        <v/>
      </c>
      <c r="U89" s="81" t="str">
        <f t="shared" si="39"/>
        <v/>
      </c>
      <c r="V89" s="81" t="str">
        <f t="shared" si="39"/>
        <v/>
      </c>
      <c r="W89" s="81" t="str">
        <f t="shared" si="39"/>
        <v/>
      </c>
      <c r="X89" s="81" t="str">
        <f t="shared" si="39"/>
        <v/>
      </c>
      <c r="Y89" s="81" t="str">
        <f t="shared" si="39"/>
        <v/>
      </c>
      <c r="Z89" s="81" t="str">
        <f t="shared" si="39"/>
        <v/>
      </c>
      <c r="AA89" s="81" t="str">
        <f t="shared" si="39"/>
        <v/>
      </c>
      <c r="AB89" s="81" t="str">
        <f t="shared" si="39"/>
        <v/>
      </c>
      <c r="AC89" s="81" t="str">
        <f t="shared" si="39"/>
        <v/>
      </c>
      <c r="AD89" s="81" t="str">
        <f t="shared" si="39"/>
        <v/>
      </c>
      <c r="AE89" s="81" t="str">
        <f t="shared" si="39"/>
        <v/>
      </c>
    </row>
    <row r="90" spans="1:31" x14ac:dyDescent="0.3">
      <c r="A90" s="99">
        <v>34</v>
      </c>
      <c r="B90" s="81" t="str">
        <f t="shared" si="39"/>
        <v/>
      </c>
      <c r="C90" s="81" t="str">
        <f t="shared" si="39"/>
        <v/>
      </c>
      <c r="D90" s="81" t="str">
        <f t="shared" si="39"/>
        <v/>
      </c>
      <c r="E90" s="81" t="str">
        <f t="shared" si="39"/>
        <v/>
      </c>
      <c r="F90" s="81" t="str">
        <f t="shared" si="39"/>
        <v/>
      </c>
      <c r="G90" s="81" t="str">
        <f t="shared" si="39"/>
        <v/>
      </c>
      <c r="H90" s="81" t="str">
        <f t="shared" si="39"/>
        <v/>
      </c>
      <c r="I90" s="81" t="str">
        <f t="shared" si="39"/>
        <v/>
      </c>
      <c r="J90" s="81" t="str">
        <f t="shared" si="39"/>
        <v/>
      </c>
      <c r="K90" s="81" t="str">
        <f t="shared" si="39"/>
        <v/>
      </c>
      <c r="L90" s="81" t="str">
        <f t="shared" si="39"/>
        <v/>
      </c>
      <c r="M90" s="81" t="str">
        <f t="shared" si="39"/>
        <v/>
      </c>
      <c r="N90" s="81" t="str">
        <f t="shared" si="39"/>
        <v/>
      </c>
      <c r="O90" s="81" t="str">
        <f t="shared" si="39"/>
        <v/>
      </c>
      <c r="P90" s="81" t="str">
        <f t="shared" si="39"/>
        <v/>
      </c>
      <c r="Q90" s="81" t="str">
        <f t="shared" si="39"/>
        <v/>
      </c>
      <c r="R90" s="81" t="str">
        <f t="shared" si="39"/>
        <v/>
      </c>
      <c r="S90" s="81" t="str">
        <f t="shared" si="39"/>
        <v/>
      </c>
      <c r="T90" s="81" t="str">
        <f t="shared" si="39"/>
        <v/>
      </c>
      <c r="U90" s="81" t="str">
        <f t="shared" si="39"/>
        <v/>
      </c>
      <c r="V90" s="81" t="str">
        <f t="shared" si="39"/>
        <v/>
      </c>
      <c r="W90" s="81" t="str">
        <f t="shared" si="39"/>
        <v/>
      </c>
      <c r="X90" s="81" t="str">
        <f t="shared" si="39"/>
        <v/>
      </c>
      <c r="Y90" s="81" t="str">
        <f t="shared" si="39"/>
        <v/>
      </c>
      <c r="Z90" s="81" t="str">
        <f t="shared" si="39"/>
        <v/>
      </c>
      <c r="AA90" s="81" t="str">
        <f t="shared" si="39"/>
        <v/>
      </c>
      <c r="AB90" s="81" t="str">
        <f t="shared" si="39"/>
        <v/>
      </c>
      <c r="AC90" s="81" t="str">
        <f t="shared" si="39"/>
        <v/>
      </c>
      <c r="AD90" s="81" t="str">
        <f t="shared" si="39"/>
        <v/>
      </c>
      <c r="AE90" s="81" t="str">
        <f t="shared" si="39"/>
        <v/>
      </c>
    </row>
    <row r="91" spans="1:31" x14ac:dyDescent="0.3">
      <c r="A91" s="99">
        <v>35</v>
      </c>
      <c r="B91" s="81" t="str">
        <f t="shared" si="39"/>
        <v/>
      </c>
      <c r="C91" s="81" t="str">
        <f t="shared" si="39"/>
        <v/>
      </c>
      <c r="D91" s="81" t="str">
        <f t="shared" si="39"/>
        <v/>
      </c>
      <c r="E91" s="81" t="str">
        <f t="shared" si="39"/>
        <v/>
      </c>
      <c r="F91" s="81" t="str">
        <f t="shared" si="39"/>
        <v/>
      </c>
      <c r="G91" s="81" t="str">
        <f t="shared" si="39"/>
        <v/>
      </c>
      <c r="H91" s="81" t="str">
        <f t="shared" si="39"/>
        <v/>
      </c>
      <c r="I91" s="81" t="str">
        <f t="shared" si="39"/>
        <v/>
      </c>
      <c r="J91" s="81" t="str">
        <f t="shared" si="39"/>
        <v/>
      </c>
      <c r="K91" s="81" t="str">
        <f t="shared" si="39"/>
        <v/>
      </c>
      <c r="L91" s="81" t="str">
        <f t="shared" si="39"/>
        <v/>
      </c>
      <c r="M91" s="81" t="str">
        <f t="shared" si="39"/>
        <v/>
      </c>
      <c r="N91" s="81" t="str">
        <f t="shared" si="39"/>
        <v/>
      </c>
      <c r="O91" s="81" t="str">
        <f t="shared" si="39"/>
        <v/>
      </c>
      <c r="P91" s="81" t="str">
        <f t="shared" si="39"/>
        <v/>
      </c>
      <c r="Q91" s="81" t="str">
        <f t="shared" si="39"/>
        <v/>
      </c>
      <c r="R91" s="81" t="str">
        <f t="shared" si="39"/>
        <v/>
      </c>
      <c r="S91" s="81" t="str">
        <f t="shared" si="39"/>
        <v/>
      </c>
      <c r="T91" s="81" t="str">
        <f t="shared" si="39"/>
        <v/>
      </c>
      <c r="U91" s="81" t="str">
        <f t="shared" si="39"/>
        <v/>
      </c>
      <c r="V91" s="81" t="str">
        <f t="shared" si="39"/>
        <v/>
      </c>
      <c r="W91" s="81" t="str">
        <f t="shared" si="39"/>
        <v/>
      </c>
      <c r="X91" s="81" t="str">
        <f t="shared" si="39"/>
        <v/>
      </c>
      <c r="Y91" s="81" t="str">
        <f t="shared" si="39"/>
        <v/>
      </c>
      <c r="Z91" s="81" t="str">
        <f t="shared" si="39"/>
        <v/>
      </c>
      <c r="AA91" s="81" t="str">
        <f t="shared" si="39"/>
        <v/>
      </c>
      <c r="AB91" s="81" t="str">
        <f t="shared" si="39"/>
        <v/>
      </c>
      <c r="AC91" s="81" t="str">
        <f t="shared" si="39"/>
        <v/>
      </c>
      <c r="AD91" s="81" t="str">
        <f t="shared" si="39"/>
        <v/>
      </c>
      <c r="AE91" s="81" t="str">
        <f t="shared" si="39"/>
        <v/>
      </c>
    </row>
    <row r="93" spans="1:31" x14ac:dyDescent="0.3">
      <c r="A93" s="30" t="s">
        <v>4</v>
      </c>
      <c r="B93" s="116" t="s">
        <v>0</v>
      </c>
      <c r="C93" s="122"/>
    </row>
    <row r="94" spans="1:31" x14ac:dyDescent="0.3">
      <c r="A94" s="30" t="s">
        <v>5</v>
      </c>
      <c r="B94" s="117">
        <f>COUNT(B3:AE37)</f>
        <v>0</v>
      </c>
      <c r="C94" s="122"/>
    </row>
    <row r="95" spans="1:31" x14ac:dyDescent="0.3">
      <c r="A95" s="30" t="s">
        <v>6</v>
      </c>
      <c r="B95" s="123">
        <f>SUM(B57:AE91)/($B$94-1)-3</f>
        <v>-3</v>
      </c>
      <c r="C95" s="122"/>
      <c r="G95" t="s">
        <v>12</v>
      </c>
    </row>
    <row r="96" spans="1:31" x14ac:dyDescent="0.3">
      <c r="A96" s="30" t="s">
        <v>8</v>
      </c>
      <c r="B96" s="117" t="e">
        <f>SQRT(24/B94)</f>
        <v>#DIV/0!</v>
      </c>
      <c r="C96" s="122"/>
      <c r="G96" s="174" t="s">
        <v>99</v>
      </c>
    </row>
    <row r="97" spans="1:31" x14ac:dyDescent="0.3">
      <c r="A97" s="30" t="s">
        <v>10</v>
      </c>
      <c r="B97" s="117" t="e">
        <f>IF(ABS(B95/B96)&gt;NORMSINV(1-0.05/2),"non normal","normal")</f>
        <v>#DIV/0!</v>
      </c>
      <c r="C97" s="122"/>
      <c r="G97" t="s">
        <v>100</v>
      </c>
    </row>
    <row r="98" spans="1:31" x14ac:dyDescent="0.3">
      <c r="A98" s="30" t="s">
        <v>11</v>
      </c>
      <c r="B98" s="118" t="e">
        <f>SKEW(B3:AE37)</f>
        <v>#DIV/0!</v>
      </c>
      <c r="C98" s="122"/>
    </row>
    <row r="99" spans="1:31" x14ac:dyDescent="0.3">
      <c r="A99" s="30" t="s">
        <v>13</v>
      </c>
      <c r="B99" s="117">
        <f>SQRT((6*B94*(B94-1))/((B94-2)*(B94+1)*(B94+3)))</f>
        <v>0</v>
      </c>
      <c r="C99" s="119" t="s">
        <v>18</v>
      </c>
    </row>
    <row r="100" spans="1:31" x14ac:dyDescent="0.3">
      <c r="A100" s="30" t="s">
        <v>15</v>
      </c>
      <c r="B100" s="117" t="e">
        <f>IF(ABS(B98/B99)&gt;NORMSINV(1-0.05/2),"non normal","normal")</f>
        <v>#DIV/0!</v>
      </c>
      <c r="C100" s="120" t="e">
        <f>IF(AND(B97="normal", B100="normal"),"normal", "non normal")</f>
        <v>#DIV/0!</v>
      </c>
    </row>
    <row r="101" spans="1:31" ht="15" thickBot="1" x14ac:dyDescent="0.35">
      <c r="A101" s="29"/>
      <c r="B101" s="32"/>
      <c r="C101" s="32"/>
      <c r="D101" s="64"/>
    </row>
    <row r="102" spans="1:31" x14ac:dyDescent="0.3">
      <c r="A102" s="154" t="s">
        <v>101</v>
      </c>
      <c r="B102" s="155"/>
      <c r="C102" s="155"/>
      <c r="D102" s="155"/>
      <c r="E102" s="155"/>
      <c r="F102" s="155"/>
      <c r="G102" s="155"/>
      <c r="H102" s="155"/>
      <c r="I102" s="155"/>
      <c r="J102" s="155"/>
      <c r="K102" s="156"/>
    </row>
    <row r="103" spans="1:31" x14ac:dyDescent="0.3">
      <c r="A103" s="133" t="s">
        <v>102</v>
      </c>
      <c r="B103" s="139" t="e">
        <f>IF(B40=3,B95,B45)</f>
        <v>#DIV/0!</v>
      </c>
      <c r="C103" s="131" t="s">
        <v>103</v>
      </c>
      <c r="D103" s="131"/>
      <c r="E103" s="131"/>
      <c r="F103" s="131"/>
      <c r="G103" s="131"/>
      <c r="H103" s="131"/>
      <c r="I103" s="131"/>
      <c r="J103" s="131"/>
      <c r="K103" s="134"/>
    </row>
    <row r="104" spans="1:31" x14ac:dyDescent="0.3">
      <c r="A104" s="133"/>
      <c r="B104" s="140"/>
      <c r="C104" s="131"/>
      <c r="D104" s="132"/>
      <c r="E104" s="131"/>
      <c r="F104" s="131"/>
      <c r="G104" s="131"/>
      <c r="H104" s="131"/>
      <c r="I104" s="131"/>
      <c r="J104" s="131"/>
      <c r="K104" s="134"/>
    </row>
    <row r="105" spans="1:31" ht="15" thickBot="1" x14ac:dyDescent="0.35">
      <c r="A105" s="135" t="s">
        <v>104</v>
      </c>
      <c r="B105" s="141" t="e">
        <f>IF(B40=3,B98,B48)</f>
        <v>#DIV/0!</v>
      </c>
      <c r="C105" s="136" t="s">
        <v>105</v>
      </c>
      <c r="D105" s="136"/>
      <c r="E105" s="137"/>
      <c r="F105" s="137"/>
      <c r="G105" s="137"/>
      <c r="H105" s="137"/>
      <c r="I105" s="137"/>
      <c r="J105" s="137"/>
      <c r="K105" s="138"/>
    </row>
    <row r="106" spans="1:31" x14ac:dyDescent="0.3">
      <c r="A106" s="29"/>
      <c r="B106" s="32"/>
      <c r="C106" s="32"/>
      <c r="D106" s="64"/>
    </row>
    <row r="107" spans="1:31" x14ac:dyDescent="0.3">
      <c r="A107" s="12" t="s">
        <v>45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">
      <c r="A109" s="12" t="s">
        <v>46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">
      <c r="A112" s="12" t="s">
        <v>47</v>
      </c>
      <c r="B112" s="112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">
      <c r="A122" s="12" t="s">
        <v>48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">
      <c r="A124" s="13" t="s">
        <v>49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 x14ac:dyDescent="0.3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">
      <c r="A131" s="12" t="s">
        <v>50</v>
      </c>
      <c r="B131" s="77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">
      <c r="A136" s="12" t="s">
        <v>51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">
      <c r="A142" s="13" t="s">
        <v>52</v>
      </c>
      <c r="B142" s="89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">
      <c r="A145" s="13" t="s">
        <v>53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">
      <c r="A149" s="13" t="s">
        <v>54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">
      <c r="A155" s="12" t="s">
        <v>55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">
      <c r="A158" s="12" t="s">
        <v>56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">
      <c r="A161" s="13" t="s">
        <v>57</v>
      </c>
      <c r="B161" s="20" t="s">
        <v>58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 x14ac:dyDescent="0.3">
      <c r="A162" s="13" t="s">
        <v>106</v>
      </c>
      <c r="B162" s="13"/>
      <c r="C162" s="13"/>
      <c r="D162" s="13"/>
      <c r="E162" s="13"/>
      <c r="F162" s="13"/>
      <c r="G162" s="13"/>
      <c r="H162" s="110" t="e">
        <f>B131+H161*C155</f>
        <v>#DIV/0!</v>
      </c>
      <c r="I162" s="13"/>
      <c r="J162" s="13"/>
      <c r="K162" s="13"/>
      <c r="L162" s="13"/>
    </row>
    <row r="163" spans="1:12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">
      <c r="A164" s="262" t="s">
        <v>107</v>
      </c>
      <c r="B164" s="262"/>
      <c r="C164" s="262"/>
      <c r="D164" s="262"/>
      <c r="E164" s="262"/>
      <c r="F164" s="262"/>
      <c r="G164" s="262"/>
      <c r="H164" s="262"/>
      <c r="I164" s="262"/>
      <c r="J164" s="262"/>
      <c r="K164" s="13"/>
      <c r="L164" s="13"/>
    </row>
    <row r="165" spans="1:12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">
      <c r="A166" s="263" t="s">
        <v>108</v>
      </c>
      <c r="B166" s="263"/>
      <c r="C166" s="263"/>
      <c r="D166" s="263"/>
      <c r="E166" s="263"/>
      <c r="F166" s="263"/>
      <c r="G166" s="263"/>
      <c r="H166" s="263"/>
      <c r="I166" s="13"/>
      <c r="J166" s="13">
        <f>B112</f>
        <v>0</v>
      </c>
      <c r="K166" s="2"/>
      <c r="L166" s="2"/>
    </row>
    <row r="167" spans="1:12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">
      <c r="A168" s="263" t="s">
        <v>109</v>
      </c>
      <c r="B168" s="263"/>
      <c r="C168" s="263"/>
      <c r="D168" s="263"/>
      <c r="E168" s="263"/>
      <c r="F168" s="263"/>
      <c r="G168" s="263"/>
      <c r="H168" s="263"/>
      <c r="J168" t="e">
        <f>1/(1+$H$161^2/($J$166-1))</f>
        <v>#NUM!</v>
      </c>
    </row>
    <row r="173" spans="1:12" x14ac:dyDescent="0.3">
      <c r="B173" s="261" t="s">
        <v>110</v>
      </c>
      <c r="C173" s="261"/>
      <c r="E173" s="57" t="e">
        <f>(1-'Calculations for Template skew'!J139)</f>
        <v>#NUM!</v>
      </c>
      <c r="F173" s="168" t="s">
        <v>111</v>
      </c>
    </row>
    <row r="174" spans="1:12" x14ac:dyDescent="0.3">
      <c r="A174" s="55" t="s">
        <v>112</v>
      </c>
      <c r="B174" s="169" t="e">
        <f>IF( ABS(('Recalculations1 skew'!J143) -0.01)&lt;0.0001, "Confidence Level is 99%","Confidence Level is not 99%, Go to Recalculate t-stat n=3 tab to fix the Confidence Level")</f>
        <v>#NUM!</v>
      </c>
      <c r="C174" s="167"/>
      <c r="D174" s="167"/>
      <c r="E174" s="167"/>
      <c r="F174" s="168" t="s">
        <v>113</v>
      </c>
      <c r="G174" s="167"/>
    </row>
    <row r="176" spans="1:12" x14ac:dyDescent="0.3">
      <c r="B176" s="55" t="s">
        <v>114</v>
      </c>
      <c r="C176" s="55"/>
      <c r="D176" s="55"/>
      <c r="E176" s="170"/>
    </row>
    <row r="178" spans="1:5" x14ac:dyDescent="0.3">
      <c r="B178" s="261" t="s">
        <v>115</v>
      </c>
      <c r="C178" s="261"/>
      <c r="D178" s="261"/>
      <c r="E178" s="171"/>
    </row>
    <row r="181" spans="1:5" x14ac:dyDescent="0.3">
      <c r="A181" s="179" t="s">
        <v>116</v>
      </c>
      <c r="B181" s="179"/>
      <c r="C181" s="179"/>
      <c r="D181" s="179"/>
      <c r="E181" s="113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/>
  </sheetViews>
  <sheetFormatPr defaultRowHeight="14.4" x14ac:dyDescent="0.3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">
      <c r="A3" s="264" t="s">
        <v>117</v>
      </c>
      <c r="B3" s="264"/>
      <c r="C3" s="264"/>
      <c r="D3" s="264"/>
      <c r="E3" s="264"/>
      <c r="F3" s="264"/>
      <c r="G3" s="264"/>
      <c r="H3" s="264"/>
    </row>
    <row r="5" spans="1:8" x14ac:dyDescent="0.3">
      <c r="A5" s="180" t="s">
        <v>118</v>
      </c>
      <c r="B5" s="180"/>
      <c r="C5" s="180"/>
      <c r="D5" s="180"/>
      <c r="E5" s="180"/>
      <c r="F5" s="180"/>
      <c r="G5" s="180"/>
      <c r="H5" s="180"/>
    </row>
    <row r="9" spans="1:8" x14ac:dyDescent="0.3">
      <c r="A9" s="62" t="s">
        <v>119</v>
      </c>
    </row>
    <row r="12" spans="1:8" x14ac:dyDescent="0.3">
      <c r="A12" s="55" t="s">
        <v>120</v>
      </c>
      <c r="F12" t="s">
        <v>102</v>
      </c>
      <c r="H12" s="73" t="e">
        <f>Template_skewed!$B$103</f>
        <v>#DIV/0!</v>
      </c>
    </row>
    <row r="14" spans="1:8" x14ac:dyDescent="0.3">
      <c r="A14" s="55" t="s">
        <v>121</v>
      </c>
      <c r="C14" t="e">
        <f>Template_skewed!$J$168</f>
        <v>#NUM!</v>
      </c>
      <c r="F14" t="s">
        <v>104</v>
      </c>
      <c r="H14" s="74" t="e">
        <f>Template_skewed!$B$105</f>
        <v>#DIV/0!</v>
      </c>
    </row>
    <row r="16" spans="1:8" x14ac:dyDescent="0.3">
      <c r="A16" s="55" t="s">
        <v>122</v>
      </c>
      <c r="C16">
        <f>Template_skewed!$J$166</f>
        <v>0</v>
      </c>
    </row>
    <row r="18" spans="1:39" x14ac:dyDescent="0.3">
      <c r="A18" t="s">
        <v>123</v>
      </c>
      <c r="C18" t="e">
        <f>Template_skewed!H161</f>
        <v>#NUM!</v>
      </c>
    </row>
    <row r="20" spans="1:39" x14ac:dyDescent="0.3">
      <c r="A20" s="264" t="s">
        <v>124</v>
      </c>
      <c r="B20" s="264"/>
      <c r="I20" s="264" t="s">
        <v>125</v>
      </c>
      <c r="J20" s="264"/>
      <c r="P20" s="264" t="s">
        <v>126</v>
      </c>
      <c r="Q20" s="264"/>
      <c r="V20" s="264" t="s">
        <v>127</v>
      </c>
      <c r="W20" s="264"/>
      <c r="AB20" s="264" t="s">
        <v>128</v>
      </c>
      <c r="AC20" s="264"/>
      <c r="AI20" s="264" t="s">
        <v>129</v>
      </c>
      <c r="AJ20" s="264"/>
    </row>
    <row r="22" spans="1:39" x14ac:dyDescent="0.3">
      <c r="A22" s="55" t="s">
        <v>130</v>
      </c>
      <c r="B22">
        <f>($C$16-1)/2</f>
        <v>-0.5</v>
      </c>
      <c r="I22" s="55" t="s">
        <v>130</v>
      </c>
      <c r="J22">
        <f>($C$16+1)/2</f>
        <v>0.5</v>
      </c>
      <c r="P22" s="55" t="s">
        <v>130</v>
      </c>
      <c r="Q22">
        <f>($C$16+3)/2</f>
        <v>1.5</v>
      </c>
      <c r="V22" s="55" t="s">
        <v>130</v>
      </c>
      <c r="W22" s="157">
        <f>($C$16+5)/2</f>
        <v>2.5</v>
      </c>
      <c r="X22" s="157" t="s">
        <v>131</v>
      </c>
      <c r="AB22" s="55" t="s">
        <v>130</v>
      </c>
      <c r="AC22">
        <f>($C$16-1)/2</f>
        <v>-0.5</v>
      </c>
      <c r="AI22" s="55" t="s">
        <v>130</v>
      </c>
      <c r="AJ22">
        <f>($C$16+1)/2</f>
        <v>0.5</v>
      </c>
    </row>
    <row r="24" spans="1:39" x14ac:dyDescent="0.3">
      <c r="A24" s="55" t="s">
        <v>132</v>
      </c>
      <c r="B24">
        <f>1/2</f>
        <v>0.5</v>
      </c>
      <c r="C24" s="63"/>
      <c r="I24" s="55" t="s">
        <v>132</v>
      </c>
      <c r="J24">
        <f>1/2</f>
        <v>0.5</v>
      </c>
      <c r="P24" s="55" t="s">
        <v>132</v>
      </c>
      <c r="Q24">
        <f>1/2</f>
        <v>0.5</v>
      </c>
      <c r="V24" s="55" t="s">
        <v>132</v>
      </c>
      <c r="W24">
        <f>1/2</f>
        <v>0.5</v>
      </c>
      <c r="AB24" s="55" t="s">
        <v>132</v>
      </c>
      <c r="AC24">
        <v>1</v>
      </c>
      <c r="AI24" s="55" t="s">
        <v>132</v>
      </c>
      <c r="AJ24">
        <v>1</v>
      </c>
    </row>
    <row r="25" spans="1:39" x14ac:dyDescent="0.3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 x14ac:dyDescent="0.3">
      <c r="A26" s="55" t="s">
        <v>133</v>
      </c>
      <c r="B26" s="64" t="e">
        <f>B24*($C$14/(1-$C$14))</f>
        <v>#NUM!</v>
      </c>
      <c r="C26" s="65"/>
      <c r="I26" s="55" t="s">
        <v>133</v>
      </c>
      <c r="J26" s="64" t="e">
        <f>J24*($C$14/(1-$C$14))</f>
        <v>#NUM!</v>
      </c>
      <c r="P26" s="55" t="s">
        <v>133</v>
      </c>
      <c r="Q26" s="64" t="e">
        <f>Q24*($C$14/(1-$C$14))</f>
        <v>#NUM!</v>
      </c>
      <c r="V26" s="55" t="s">
        <v>133</v>
      </c>
      <c r="W26" s="64" t="e">
        <f>W24*($C$14/(1-$C$14))</f>
        <v>#NUM!</v>
      </c>
      <c r="AB26" s="55" t="s">
        <v>133</v>
      </c>
      <c r="AC26" s="64" t="e">
        <f>AC24*($C$14/(1-$C$14))</f>
        <v>#NUM!</v>
      </c>
      <c r="AI26" s="55" t="s">
        <v>133</v>
      </c>
      <c r="AJ26" s="64" t="e">
        <f>AJ24*($C$14/(1-$C$14))</f>
        <v>#NUM!</v>
      </c>
    </row>
    <row r="28" spans="1:39" x14ac:dyDescent="0.3">
      <c r="A28" s="264" t="s">
        <v>134</v>
      </c>
      <c r="B28" s="264"/>
      <c r="C28" s="264"/>
      <c r="D28" s="264"/>
      <c r="E28" s="264"/>
      <c r="I28" s="264" t="s">
        <v>134</v>
      </c>
      <c r="J28" s="264"/>
      <c r="K28" s="264"/>
      <c r="L28" s="264"/>
      <c r="M28" s="264"/>
      <c r="P28" s="264" t="s">
        <v>134</v>
      </c>
      <c r="Q28" s="264"/>
      <c r="R28" s="264"/>
      <c r="S28" s="264"/>
      <c r="T28" s="264"/>
      <c r="V28" s="264" t="s">
        <v>134</v>
      </c>
      <c r="W28" s="264"/>
      <c r="X28" s="264"/>
      <c r="Y28" s="264"/>
      <c r="Z28" s="264"/>
      <c r="AB28" s="264" t="s">
        <v>134</v>
      </c>
      <c r="AC28" s="264"/>
      <c r="AD28" s="264"/>
      <c r="AE28" s="264"/>
      <c r="AF28" s="264"/>
      <c r="AI28" s="264" t="s">
        <v>134</v>
      </c>
      <c r="AJ28" s="264"/>
      <c r="AK28" s="264"/>
      <c r="AL28" s="264"/>
      <c r="AM28" s="264"/>
    </row>
    <row r="30" spans="1:39" x14ac:dyDescent="0.3">
      <c r="A30" t="s">
        <v>135</v>
      </c>
      <c r="C30" s="66" t="e">
        <f>GAMMADIST($B$26,$B$22, 1, TRUE)</f>
        <v>#NUM!</v>
      </c>
      <c r="I30" t="s">
        <v>136</v>
      </c>
      <c r="K30" s="66" t="e">
        <f>GAMMADIST($J$26,$J$22, 1, TRUE)</f>
        <v>#NUM!</v>
      </c>
      <c r="P30" t="s">
        <v>137</v>
      </c>
      <c r="R30" s="66" t="e">
        <f>GAMMADIST($Q$26,$Q$22, 1, TRUE)</f>
        <v>#NUM!</v>
      </c>
      <c r="V30" t="s">
        <v>138</v>
      </c>
      <c r="X30" s="66" t="e">
        <f>GAMMADIST($W$26,$W$22, 1, TRUE)</f>
        <v>#NUM!</v>
      </c>
      <c r="AB30" t="s">
        <v>139</v>
      </c>
      <c r="AD30" s="66" t="e">
        <f>GAMMADIST($AC$26,$AC$22, 1, TRUE)</f>
        <v>#NUM!</v>
      </c>
      <c r="AI30" t="s">
        <v>140</v>
      </c>
      <c r="AK30" s="66" t="e">
        <f>GAMMADIST($AJ$26,$AJ$22, 1, TRUE)</f>
        <v>#NUM!</v>
      </c>
    </row>
    <row r="32" spans="1:39" x14ac:dyDescent="0.3">
      <c r="A32" t="s">
        <v>141</v>
      </c>
      <c r="C32" t="e">
        <f>EXP(GAMMALN($B$22))</f>
        <v>#NUM!</v>
      </c>
      <c r="I32" t="s">
        <v>142</v>
      </c>
      <c r="K32">
        <f>EXP(GAMMALN($J$22))</f>
        <v>1.7724538509055161</v>
      </c>
      <c r="P32" t="s">
        <v>143</v>
      </c>
      <c r="R32">
        <f>EXP(GAMMALN($Q$22))</f>
        <v>0.88622692545275805</v>
      </c>
      <c r="V32" t="s">
        <v>144</v>
      </c>
      <c r="X32">
        <f>EXP(GAMMALN($W$22))</f>
        <v>1.329340388179137</v>
      </c>
      <c r="AB32" t="s">
        <v>145</v>
      </c>
      <c r="AD32" t="e">
        <f>EXP(GAMMALN($AC$22))</f>
        <v>#NUM!</v>
      </c>
      <c r="AI32" t="s">
        <v>146</v>
      </c>
      <c r="AK32">
        <f>EXP(GAMMALN($AJ$22))</f>
        <v>1.7724538509055161</v>
      </c>
    </row>
    <row r="34" spans="1:39" x14ac:dyDescent="0.3">
      <c r="A34" t="s">
        <v>147</v>
      </c>
      <c r="C34" t="e">
        <f>EXP(-$B$26)*$B$26^$B$22/$C$32</f>
        <v>#NUM!</v>
      </c>
      <c r="I34" t="s">
        <v>148</v>
      </c>
      <c r="K34" t="e">
        <f>EXP(-$J$26)*$J$26^$J$22/$K$32</f>
        <v>#NUM!</v>
      </c>
      <c r="P34" t="s">
        <v>149</v>
      </c>
      <c r="R34" t="e">
        <f>EXP(-$Q$26)*$Q$26^$Q$22/$R$32</f>
        <v>#NUM!</v>
      </c>
      <c r="V34" t="s">
        <v>150</v>
      </c>
      <c r="X34" t="e">
        <f>EXP(-$W$26)*$W$26^$W$22/$X$32</f>
        <v>#NUM!</v>
      </c>
      <c r="AB34" t="s">
        <v>151</v>
      </c>
      <c r="AD34" t="e">
        <f>EXP(-$AC$26)*$AC$26^$AC$22/$AD$32</f>
        <v>#NUM!</v>
      </c>
      <c r="AI34" t="s">
        <v>152</v>
      </c>
      <c r="AK34" t="e">
        <f>EXP(-$AJ$26)*$AJ$26^$AJ$22/$AK$32</f>
        <v>#NUM!</v>
      </c>
    </row>
    <row r="37" spans="1:39" x14ac:dyDescent="0.3">
      <c r="A37" t="s">
        <v>153</v>
      </c>
      <c r="C37" t="e">
        <f>($B$22-1-$B$26)/(2*$B$24)</f>
        <v>#NUM!</v>
      </c>
      <c r="I37" t="s">
        <v>154</v>
      </c>
      <c r="K37" t="e">
        <f>($J$22-1-$J$26)/(2*$J$24)</f>
        <v>#NUM!</v>
      </c>
      <c r="P37" t="s">
        <v>155</v>
      </c>
      <c r="R37" t="e">
        <f>($Q$22-1-$Q$26)/(2*$Q$24)</f>
        <v>#NUM!</v>
      </c>
      <c r="V37" t="s">
        <v>156</v>
      </c>
      <c r="X37" t="e">
        <f>($W$22-1-$W$26)/(2*$W$24)</f>
        <v>#NUM!</v>
      </c>
      <c r="AB37" t="s">
        <v>157</v>
      </c>
      <c r="AD37" t="e">
        <f>($AC$22-1-$AC$26)/(2*$AC$24)</f>
        <v>#NUM!</v>
      </c>
      <c r="AI37" t="s">
        <v>158</v>
      </c>
      <c r="AK37" t="e">
        <f>($AJ$22-1-$AJ$26)/(2*$AJ$24)</f>
        <v>#NUM!</v>
      </c>
    </row>
    <row r="39" spans="1:39" x14ac:dyDescent="0.3">
      <c r="A39" t="s">
        <v>159</v>
      </c>
      <c r="E39">
        <f>($B$22^3/2-5*$B$22^2/3+3*$B$22/2-(1/3))</f>
        <v>-1.5625</v>
      </c>
      <c r="I39" t="s">
        <v>160</v>
      </c>
      <c r="M39">
        <f>($J$22^3/2-5*$J$22^2/3+3*$J$22/2-(1/3))</f>
        <v>6.25E-2</v>
      </c>
      <c r="P39" t="s">
        <v>161</v>
      </c>
      <c r="T39">
        <f>($Q$22^3/2-5*$Q$22^2/3+3*$Q$22/2-(1/3))</f>
        <v>-0.14583333333333331</v>
      </c>
      <c r="V39" t="s">
        <v>162</v>
      </c>
      <c r="Z39">
        <f>($W$22^3/2-5*$W$22^2/3+3*$W$22/2-(1/3))</f>
        <v>0.81250000000000067</v>
      </c>
      <c r="AB39" t="s">
        <v>163</v>
      </c>
      <c r="AF39">
        <f>($AC$22^3/2-5*$AC$22^2/3+3*$AC$22/2-(1/3))</f>
        <v>-1.5625</v>
      </c>
      <c r="AI39" t="s">
        <v>164</v>
      </c>
      <c r="AM39">
        <f>($AJ$22^3/2-5*$AJ$22^2/3+3*$AJ$22/2-(1/3))</f>
        <v>6.25E-2</v>
      </c>
    </row>
    <row r="43" spans="1:39" x14ac:dyDescent="0.3">
      <c r="A43" t="s">
        <v>165</v>
      </c>
      <c r="E43" t="e">
        <f>B26*(3*$B$22^2/2-11*$B$22/6+(1/3))</f>
        <v>#NUM!</v>
      </c>
      <c r="I43" t="s">
        <v>166</v>
      </c>
      <c r="M43" t="e">
        <f>$J$26*(3*$J$22^2/2-11*$J$22/6+(1/3))</f>
        <v>#NUM!</v>
      </c>
      <c r="P43" t="s">
        <v>167</v>
      </c>
      <c r="T43" t="e">
        <f>$Q$26*(3*$Q$22^2/2-11*$Q$22/6+(1/3))</f>
        <v>#NUM!</v>
      </c>
      <c r="V43" t="s">
        <v>168</v>
      </c>
      <c r="Z43" t="e">
        <f>$W$26*(3*$W$22^2/2-11*$W$22/6+(1/3))</f>
        <v>#NUM!</v>
      </c>
      <c r="AB43" t="s">
        <v>169</v>
      </c>
      <c r="AF43" t="e">
        <f>$AC$26*(3*$AC$22^2/2-11*$AC$22/6+(1/3))</f>
        <v>#NUM!</v>
      </c>
      <c r="AI43" t="s">
        <v>170</v>
      </c>
      <c r="AM43" t="e">
        <f>$AJ$26*(3*$AJ$22^2/2-11*$AJ$22/6+(1/3))</f>
        <v>#NUM!</v>
      </c>
    </row>
    <row r="46" spans="1:39" x14ac:dyDescent="0.3">
      <c r="A46" t="s">
        <v>171</v>
      </c>
      <c r="E46" s="67" t="e">
        <f>B26^2*(3*$B$22/2-(1/6))</f>
        <v>#NUM!</v>
      </c>
      <c r="I46" t="s">
        <v>172</v>
      </c>
      <c r="M46" s="67" t="e">
        <f>J26^2*(3*$J$22/2-(1/6))</f>
        <v>#NUM!</v>
      </c>
      <c r="P46" t="s">
        <v>173</v>
      </c>
      <c r="T46" s="67" t="e">
        <f>Q26^2*(3*$Q$22/2-(1/6))</f>
        <v>#NUM!</v>
      </c>
      <c r="V46" t="s">
        <v>174</v>
      </c>
      <c r="Z46" s="67" t="e">
        <f>W26^2*(3*$W$22/2-(1/6))</f>
        <v>#NUM!</v>
      </c>
      <c r="AB46" t="s">
        <v>175</v>
      </c>
      <c r="AF46" s="67" t="e">
        <f>AC26^2*(3*$AC$22/2-(1/6))</f>
        <v>#NUM!</v>
      </c>
      <c r="AI46" t="s">
        <v>176</v>
      </c>
      <c r="AM46" s="67" t="e">
        <f>AJ26^2*(3*$AJ$22/2-(1/6))</f>
        <v>#NUM!</v>
      </c>
    </row>
    <row r="50" spans="1:39" x14ac:dyDescent="0.3">
      <c r="A50" t="s">
        <v>177</v>
      </c>
      <c r="E50" s="67" t="e">
        <f>C30/C32+C34*(C37+(1/(2*$B$24)^2)*(E39-E43+E46-B26^3/2))</f>
        <v>#NUM!</v>
      </c>
      <c r="I50" t="s">
        <v>178</v>
      </c>
      <c r="M50" s="67" t="e">
        <f>K30/K32+K34*(K37+(1/(2*$J$24)^2)*(M39-M43+M46-J26^3/2))</f>
        <v>#NUM!</v>
      </c>
      <c r="P50" t="s">
        <v>179</v>
      </c>
      <c r="T50" s="67" t="e">
        <f>R30/R32+R34*(R37+(1/(2*$Q$24)^2)*(T39-T43+T46-Q26^3/2))</f>
        <v>#NUM!</v>
      </c>
      <c r="V50" t="s">
        <v>180</v>
      </c>
      <c r="Z50" s="67" t="e">
        <f>X30/X32+X34*(X37+(1/(2*$W$24)^2)*(Z39-Z43+Z46-W26^3/2))</f>
        <v>#NUM!</v>
      </c>
      <c r="AB50" t="s">
        <v>181</v>
      </c>
      <c r="AF50" s="67" t="e">
        <f>AD30/AD32+AD34*(AD37+(1/(2*$AC$24)^2)*(AF39-AF43+AF46-AC26^3/2))</f>
        <v>#NUM!</v>
      </c>
      <c r="AI50" t="s">
        <v>182</v>
      </c>
      <c r="AM50" s="67" t="e">
        <f>AK30/AK32+AK34*(AK37+(1/(2*$AJ$24)^2)*(AM39-AM43+AM46-AJ26^3/2))</f>
        <v>#NUM!</v>
      </c>
    </row>
    <row r="53" spans="1:39" x14ac:dyDescent="0.3">
      <c r="A53" t="s">
        <v>183</v>
      </c>
      <c r="F53" s="67" t="e">
        <f>(1/2)*$E$50</f>
        <v>#NUM!</v>
      </c>
    </row>
    <row r="57" spans="1:39" x14ac:dyDescent="0.3">
      <c r="A57" t="s">
        <v>184</v>
      </c>
    </row>
    <row r="63" spans="1:39" x14ac:dyDescent="0.3">
      <c r="A63" t="s">
        <v>185</v>
      </c>
      <c r="D63" t="e">
        <f>1/(6*SQRT(2*$C$16*PI()))</f>
        <v>#DIV/0!</v>
      </c>
    </row>
    <row r="67" spans="1:5" x14ac:dyDescent="0.3">
      <c r="A67" t="s">
        <v>186</v>
      </c>
      <c r="D67" t="e">
        <f>1+(2*C16-1)*C18/(C16-1)</f>
        <v>#NUM!</v>
      </c>
    </row>
    <row r="71" spans="1:5" x14ac:dyDescent="0.3">
      <c r="A71" t="s">
        <v>187</v>
      </c>
      <c r="E71" t="e">
        <f>(1+C18^2/(C16-1))^((C16+1)/2)</f>
        <v>#NUM!</v>
      </c>
    </row>
    <row r="75" spans="1:5" x14ac:dyDescent="0.3">
      <c r="A75" t="s">
        <v>188</v>
      </c>
      <c r="E75" t="e">
        <f>D63*D67/E71</f>
        <v>#DIV/0!</v>
      </c>
    </row>
    <row r="79" spans="1:5" x14ac:dyDescent="0.3">
      <c r="A79" t="s">
        <v>189</v>
      </c>
    </row>
    <row r="84" spans="1:5" x14ac:dyDescent="0.3">
      <c r="A84" t="s">
        <v>190</v>
      </c>
      <c r="E84" t="e">
        <f>(C16-1)/(3*SQRT(2*C16*PI()))</f>
        <v>#DIV/0!</v>
      </c>
    </row>
    <row r="88" spans="1:5" x14ac:dyDescent="0.3">
      <c r="A88" t="s">
        <v>191</v>
      </c>
      <c r="E88" t="e">
        <f>(2*$C$16-1)/(6*SQRT(2*$C$16*PI()))</f>
        <v>#DIV/0!</v>
      </c>
    </row>
    <row r="92" spans="1:5" x14ac:dyDescent="0.3">
      <c r="A92" t="s">
        <v>192</v>
      </c>
      <c r="E92" s="67" t="e">
        <f>E88*AF50-E84*AM50</f>
        <v>#DIV/0!</v>
      </c>
    </row>
    <row r="95" spans="1:5" x14ac:dyDescent="0.3">
      <c r="A95" t="s">
        <v>193</v>
      </c>
    </row>
    <row r="98" spans="1:7" x14ac:dyDescent="0.3">
      <c r="A98" t="s">
        <v>194</v>
      </c>
      <c r="F98" s="67" t="e">
        <f>((C16-1)/24)*E50</f>
        <v>#NUM!</v>
      </c>
    </row>
    <row r="103" spans="1:7" x14ac:dyDescent="0.3">
      <c r="A103" t="s">
        <v>195</v>
      </c>
      <c r="G103" s="67" t="e">
        <f>((C16-1)*(C16+2)/(12*C16))*M50</f>
        <v>#DIV/0!</v>
      </c>
    </row>
    <row r="107" spans="1:7" x14ac:dyDescent="0.3">
      <c r="A107" t="s">
        <v>196</v>
      </c>
      <c r="G107" s="67" t="e">
        <f>((C16+4)*(C16-1)/(24*C16))*T50</f>
        <v>#DIV/0!</v>
      </c>
    </row>
    <row r="111" spans="1:7" x14ac:dyDescent="0.3">
      <c r="A111" t="s">
        <v>188</v>
      </c>
      <c r="G111" s="67" t="e">
        <f>F98-G103+G107</f>
        <v>#NUM!</v>
      </c>
    </row>
    <row r="114" spans="1:7" x14ac:dyDescent="0.3">
      <c r="A114" t="s">
        <v>197</v>
      </c>
    </row>
    <row r="119" spans="1:7" x14ac:dyDescent="0.3">
      <c r="G119" s="67" t="e">
        <f>((C16-1)*(2*C16+5)/72)*E50</f>
        <v>#NUM!</v>
      </c>
    </row>
    <row r="120" spans="1:7" x14ac:dyDescent="0.3">
      <c r="A120" t="s">
        <v>198</v>
      </c>
    </row>
    <row r="123" spans="1:7" x14ac:dyDescent="0.3">
      <c r="G123" s="67" t="e">
        <f>((C16-1)*(2*C16^2+5*C16+8)/(24*C16))*M50</f>
        <v>#DIV/0!</v>
      </c>
    </row>
    <row r="124" spans="1:7" x14ac:dyDescent="0.3">
      <c r="A124" t="s">
        <v>199</v>
      </c>
    </row>
    <row r="128" spans="1:7" x14ac:dyDescent="0.3">
      <c r="A128" t="s">
        <v>200</v>
      </c>
      <c r="G128" s="67" t="e">
        <f>((C16-1)*(2*C16^2+5*C16+12)/(24*C16))*T50</f>
        <v>#DIV/0!</v>
      </c>
    </row>
    <row r="132" spans="1:10" x14ac:dyDescent="0.3">
      <c r="A132" t="s">
        <v>201</v>
      </c>
      <c r="H132" s="67" t="e">
        <f>((C16-1)*(2*C16^2+5*C16+12)/(72*C16))*Z50</f>
        <v>#DIV/0!</v>
      </c>
    </row>
    <row r="137" spans="1:10" x14ac:dyDescent="0.3">
      <c r="A137" t="s">
        <v>192</v>
      </c>
      <c r="C137" s="67" t="e">
        <f>G119-G123+G128-H132</f>
        <v>#NUM!</v>
      </c>
    </row>
    <row r="139" spans="1:10" x14ac:dyDescent="0.3">
      <c r="A139" t="s">
        <v>202</v>
      </c>
      <c r="J139" s="68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G3" sqref="G3"/>
    </sheetView>
  </sheetViews>
  <sheetFormatPr defaultRowHeight="14.4" x14ac:dyDescent="0.3"/>
  <sheetData>
    <row r="1" spans="1:14" x14ac:dyDescent="0.3">
      <c r="A1" s="265" t="s">
        <v>203</v>
      </c>
      <c r="B1" s="265"/>
      <c r="C1" s="265"/>
      <c r="D1" s="265"/>
      <c r="E1" s="265"/>
      <c r="G1" t="e">
        <f>Template_skewed!H161</f>
        <v>#NUM!</v>
      </c>
    </row>
    <row r="2" spans="1:14" x14ac:dyDescent="0.3">
      <c r="A2" s="58"/>
      <c r="B2" s="58"/>
      <c r="C2" s="58"/>
      <c r="D2" s="58"/>
      <c r="E2" s="58"/>
    </row>
    <row r="3" spans="1:14" x14ac:dyDescent="0.3">
      <c r="A3" s="265" t="s">
        <v>204</v>
      </c>
      <c r="B3" s="265"/>
      <c r="C3" s="265"/>
      <c r="D3" s="265"/>
      <c r="E3" s="265"/>
      <c r="G3" s="170"/>
    </row>
    <row r="5" spans="1:14" x14ac:dyDescent="0.3">
      <c r="A5" s="265" t="s">
        <v>205</v>
      </c>
      <c r="B5" s="265"/>
      <c r="C5" s="265"/>
      <c r="D5" s="265"/>
      <c r="E5" s="265"/>
      <c r="G5" s="172" t="e">
        <f>$G$1+1*$G$3</f>
        <v>#NUM!</v>
      </c>
      <c r="H5" s="172" t="e">
        <f>$G$1+2*$G$3</f>
        <v>#NUM!</v>
      </c>
      <c r="I5" s="172" t="e">
        <f>$G$1+3*$G$3</f>
        <v>#NUM!</v>
      </c>
      <c r="J5" s="172" t="e">
        <f>$G$1+4*$G$3</f>
        <v>#NUM!</v>
      </c>
      <c r="K5" s="172" t="e">
        <f>$G$1+5*$G$3</f>
        <v>#NUM!</v>
      </c>
      <c r="L5" s="172" t="e">
        <f>$G$1+6*$G$3</f>
        <v>#NUM!</v>
      </c>
    </row>
    <row r="6" spans="1:14" x14ac:dyDescent="0.3">
      <c r="G6" s="59"/>
      <c r="H6" s="59"/>
      <c r="I6" s="59"/>
      <c r="J6" s="59"/>
      <c r="K6" s="59"/>
      <c r="L6" s="59"/>
    </row>
    <row r="7" spans="1:14" x14ac:dyDescent="0.3">
      <c r="A7" s="265" t="s">
        <v>206</v>
      </c>
      <c r="B7" s="265"/>
      <c r="C7" s="265"/>
      <c r="D7" s="265"/>
      <c r="E7" s="265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 x14ac:dyDescent="0.3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 x14ac:dyDescent="0.3">
      <c r="A9" s="265" t="s">
        <v>207</v>
      </c>
      <c r="B9" s="265"/>
      <c r="C9" s="265"/>
      <c r="D9" s="265"/>
      <c r="E9" s="265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 x14ac:dyDescent="0.3">
      <c r="G10" s="59"/>
      <c r="H10" s="59"/>
      <c r="I10" s="59"/>
      <c r="J10" s="59"/>
      <c r="K10" s="59"/>
      <c r="L10" s="59"/>
    </row>
    <row r="11" spans="1:14" x14ac:dyDescent="0.3">
      <c r="A11" s="265" t="s">
        <v>208</v>
      </c>
      <c r="B11" s="265"/>
      <c r="C11" s="265"/>
      <c r="D11" s="265"/>
      <c r="E11" s="265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 x14ac:dyDescent="0.3">
      <c r="A13" s="265" t="s">
        <v>209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</row>
    <row r="15" spans="1:14" x14ac:dyDescent="0.3">
      <c r="A15" s="265" t="s">
        <v>210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</row>
    <row r="17" spans="1:10" x14ac:dyDescent="0.3">
      <c r="A17" s="167" t="s">
        <v>211</v>
      </c>
      <c r="B17" s="167"/>
      <c r="C17" s="167"/>
      <c r="D17" s="167"/>
      <c r="E17" s="167"/>
      <c r="F17" s="167"/>
      <c r="G17" s="167"/>
      <c r="H17" s="167"/>
      <c r="I17" s="167"/>
      <c r="J17" s="64"/>
    </row>
    <row r="18" spans="1:10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3">
      <c r="A19" s="167" t="s">
        <v>212</v>
      </c>
      <c r="B19" s="167"/>
      <c r="C19" s="167"/>
      <c r="D19" s="167"/>
      <c r="E19" s="167"/>
      <c r="F19" s="167"/>
      <c r="G19" s="167"/>
      <c r="H19" s="167"/>
      <c r="I19" s="167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AM26" sqref="AM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s="56" t="e">
        <f>'Recalculate t-stat skew'!G5</f>
        <v>#NUM!</v>
      </c>
      <c r="L2" t="s">
        <v>215</v>
      </c>
      <c r="M2" s="56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$B$30*(3*$B$26^2/2-11*$B$26/6+(1/3))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$J$30^2*(3*$J$26/2-(1/6))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t="e">
        <f>'Recalculate t-stat skew'!H5</f>
        <v>#NUM!</v>
      </c>
      <c r="L2" t="s">
        <v>215</v>
      </c>
      <c r="M2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B30*(3*$B$26^2/2-11*$B$26/6+(1/3))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J30^2*(3*$J$26/2-(1/6))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t="e">
        <f>'Recalculate t-stat skew'!I5</f>
        <v>#NUM!</v>
      </c>
      <c r="L2" t="s">
        <v>215</v>
      </c>
      <c r="M2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B30*(3*$B$26^2/2-11*$B$26/6+(1/3))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J30^2*(3*$J$26/2-(1/6))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t="e">
        <f>'Recalculate t-stat skew'!J5</f>
        <v>#NUM!</v>
      </c>
      <c r="L2" t="s">
        <v>215</v>
      </c>
      <c r="M2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B30*(3*$B$26^2/2-11*$B$26/6+(1/3))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J30^2*(3*$J$26/2-(1/6))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t="e">
        <f>'Recalculate t-stat skew'!K5</f>
        <v>#NUM!</v>
      </c>
      <c r="L2" t="s">
        <v>215</v>
      </c>
      <c r="M2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B30*(3*$B$26^2/2-11*$B$26/6+(1/3))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J30^2*(3*$J$26/2-(1/6))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61" t="s">
        <v>213</v>
      </c>
      <c r="B2" s="261"/>
      <c r="C2" s="261"/>
      <c r="D2" s="261"/>
      <c r="E2" s="261"/>
      <c r="F2" s="261"/>
      <c r="I2" s="55" t="s">
        <v>214</v>
      </c>
      <c r="J2" t="e">
        <f>'Recalculate t-stat skew'!L5</f>
        <v>#NUM!</v>
      </c>
      <c r="L2" t="s">
        <v>215</v>
      </c>
      <c r="M2" t="e">
        <f>1/(1+$J$2^2/(C20-1))</f>
        <v>#NUM!</v>
      </c>
    </row>
    <row r="7" spans="1:13" x14ac:dyDescent="0.3">
      <c r="A7" s="264" t="s">
        <v>117</v>
      </c>
      <c r="B7" s="264"/>
      <c r="C7" s="264"/>
      <c r="D7" s="264"/>
      <c r="E7" s="264"/>
      <c r="F7" s="264"/>
      <c r="G7" s="264"/>
      <c r="H7" s="264"/>
    </row>
    <row r="9" spans="1:13" x14ac:dyDescent="0.3">
      <c r="A9" s="180" t="s">
        <v>118</v>
      </c>
      <c r="B9" s="180"/>
      <c r="C9" s="180"/>
      <c r="D9" s="180"/>
      <c r="E9" s="180"/>
      <c r="F9" s="180"/>
      <c r="G9" s="180"/>
      <c r="H9" s="180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 t="e">
        <f>Template_skewed!$B$103</f>
        <v>#DIV/0!</v>
      </c>
    </row>
    <row r="18" spans="1:39" x14ac:dyDescent="0.3">
      <c r="A18" s="55" t="s">
        <v>121</v>
      </c>
      <c r="C18" t="e">
        <f>M2</f>
        <v>#NUM!</v>
      </c>
      <c r="F18" t="s">
        <v>104</v>
      </c>
      <c r="H18" s="74" t="e">
        <f>Template_skewed!$B$105</f>
        <v>#DIV/0!</v>
      </c>
    </row>
    <row r="20" spans="1:39" x14ac:dyDescent="0.3">
      <c r="A20" s="55" t="s">
        <v>122</v>
      </c>
      <c r="C20">
        <f>Template_skewed!$J$166</f>
        <v>0</v>
      </c>
    </row>
    <row r="22" spans="1:39" x14ac:dyDescent="0.3">
      <c r="A22" t="s">
        <v>123</v>
      </c>
      <c r="C22" t="e">
        <f>Template_skewed!H161</f>
        <v>#NUM!</v>
      </c>
    </row>
    <row r="24" spans="1:39" x14ac:dyDescent="0.3">
      <c r="A24" s="264" t="s">
        <v>124</v>
      </c>
      <c r="B24" s="264"/>
      <c r="I24" s="264" t="s">
        <v>125</v>
      </c>
      <c r="J24" s="264"/>
      <c r="P24" s="264" t="s">
        <v>126</v>
      </c>
      <c r="Q24" s="264"/>
      <c r="V24" s="264" t="s">
        <v>127</v>
      </c>
      <c r="W24" s="264"/>
      <c r="AB24" s="264" t="s">
        <v>128</v>
      </c>
      <c r="AC24" s="264"/>
      <c r="AI24" s="264" t="s">
        <v>129</v>
      </c>
      <c r="AJ24" s="264"/>
    </row>
    <row r="26" spans="1:39" x14ac:dyDescent="0.3">
      <c r="A26" s="55" t="s">
        <v>130</v>
      </c>
      <c r="B26">
        <f>($C$20-1)/2</f>
        <v>-0.5</v>
      </c>
      <c r="I26" s="55" t="s">
        <v>130</v>
      </c>
      <c r="J26">
        <f>($C$20+1)/2</f>
        <v>0.5</v>
      </c>
      <c r="P26" s="55" t="s">
        <v>130</v>
      </c>
      <c r="Q26">
        <f>($C$20+3)/2</f>
        <v>1.5</v>
      </c>
      <c r="V26" s="55" t="s">
        <v>130</v>
      </c>
      <c r="W26" s="157">
        <f>($C$20+5)/2</f>
        <v>2.5</v>
      </c>
      <c r="X26" s="157" t="s">
        <v>131</v>
      </c>
      <c r="AB26" s="55" t="s">
        <v>130</v>
      </c>
      <c r="AC26">
        <f>($C$20-1)/2</f>
        <v>-0.5</v>
      </c>
      <c r="AI26" s="55" t="s">
        <v>130</v>
      </c>
      <c r="AJ26">
        <f>($C$20+1)/2</f>
        <v>0.5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 t="e">
        <f>B28*($C$18/(1-$C$18))</f>
        <v>#NUM!</v>
      </c>
      <c r="C30" s="65"/>
      <c r="I30" s="55" t="s">
        <v>133</v>
      </c>
      <c r="J30" s="64" t="e">
        <f>J28*($C$18/(1-$C$18))</f>
        <v>#NUM!</v>
      </c>
      <c r="P30" s="55" t="s">
        <v>133</v>
      </c>
      <c r="Q30" s="64" t="e">
        <f>Q28*($C$18/(1-$C$18))</f>
        <v>#NUM!</v>
      </c>
      <c r="V30" s="55" t="s">
        <v>133</v>
      </c>
      <c r="W30" s="64" t="e">
        <f>W28*($C$18/(1-$C$18))</f>
        <v>#NUM!</v>
      </c>
      <c r="AB30" s="55" t="s">
        <v>133</v>
      </c>
      <c r="AC30" s="64" t="e">
        <f>AC28*($C$18/(1-$C$18))</f>
        <v>#NUM!</v>
      </c>
      <c r="AI30" s="55" t="s">
        <v>133</v>
      </c>
      <c r="AJ30" s="64" t="e">
        <f>AJ28*($C$18/(1-$C$18))</f>
        <v>#NUM!</v>
      </c>
    </row>
    <row r="32" spans="1:39" x14ac:dyDescent="0.3">
      <c r="A32" s="264" t="s">
        <v>134</v>
      </c>
      <c r="B32" s="264"/>
      <c r="C32" s="264"/>
      <c r="D32" s="264"/>
      <c r="E32" s="264"/>
      <c r="I32" s="264" t="s">
        <v>134</v>
      </c>
      <c r="J32" s="264"/>
      <c r="K32" s="264"/>
      <c r="L32" s="264"/>
      <c r="M32" s="264"/>
      <c r="P32" s="264" t="s">
        <v>134</v>
      </c>
      <c r="Q32" s="264"/>
      <c r="R32" s="264"/>
      <c r="S32" s="264"/>
      <c r="T32" s="264"/>
      <c r="V32" s="264" t="s">
        <v>134</v>
      </c>
      <c r="W32" s="264"/>
      <c r="X32" s="264"/>
      <c r="Y32" s="264"/>
      <c r="Z32" s="264"/>
      <c r="AB32" s="264" t="s">
        <v>134</v>
      </c>
      <c r="AC32" s="264"/>
      <c r="AD32" s="264"/>
      <c r="AE32" s="264"/>
      <c r="AF32" s="264"/>
      <c r="AI32" s="264" t="s">
        <v>134</v>
      </c>
      <c r="AJ32" s="264"/>
      <c r="AK32" s="264"/>
      <c r="AL32" s="264"/>
      <c r="AM32" s="264"/>
    </row>
    <row r="34" spans="1:39" x14ac:dyDescent="0.3">
      <c r="A34" t="s">
        <v>135</v>
      </c>
      <c r="C34" s="66" t="e">
        <f>GAMMADIST($B$30,$B$26, 1, TRUE)</f>
        <v>#NUM!</v>
      </c>
      <c r="I34" t="s">
        <v>136</v>
      </c>
      <c r="K34" s="66" t="e">
        <f>GAMMADIST($J$30,$J$26, 1, TRUE)</f>
        <v>#NUM!</v>
      </c>
      <c r="P34" t="s">
        <v>137</v>
      </c>
      <c r="R34" s="66" t="e">
        <f>GAMMADIST($Q$30,$Q$26, 1, TRUE)</f>
        <v>#NUM!</v>
      </c>
      <c r="V34" t="s">
        <v>138</v>
      </c>
      <c r="X34" s="66" t="e">
        <f>GAMMADIST($W$30,$W$26, 1, TRUE)</f>
        <v>#NUM!</v>
      </c>
      <c r="AB34" t="s">
        <v>139</v>
      </c>
      <c r="AD34" s="66" t="e">
        <f>GAMMADIST($AC$30,$AC$26, 1, TRUE)</f>
        <v>#NUM!</v>
      </c>
      <c r="AI34" t="s">
        <v>140</v>
      </c>
      <c r="AK34" s="66" t="e">
        <f>GAMMADIST($AJ$30,$AJ$26, 1, TRUE)</f>
        <v>#NUM!</v>
      </c>
    </row>
    <row r="36" spans="1:39" x14ac:dyDescent="0.3">
      <c r="A36" t="s">
        <v>141</v>
      </c>
      <c r="C36" t="e">
        <f>EXP(GAMMALN($B$26))</f>
        <v>#NUM!</v>
      </c>
      <c r="I36" t="s">
        <v>142</v>
      </c>
      <c r="K36">
        <f>EXP(GAMMALN($J$26))</f>
        <v>1.7724538509055161</v>
      </c>
      <c r="P36" t="s">
        <v>143</v>
      </c>
      <c r="R36">
        <f>EXP(GAMMALN($Q$26))</f>
        <v>0.88622692545275805</v>
      </c>
      <c r="V36" t="s">
        <v>144</v>
      </c>
      <c r="X36">
        <f>EXP(GAMMALN($W$26))</f>
        <v>1.329340388179137</v>
      </c>
      <c r="AB36" t="s">
        <v>145</v>
      </c>
      <c r="AD36" t="e">
        <f>EXP(GAMMALN($AC$26))</f>
        <v>#NUM!</v>
      </c>
      <c r="AI36" t="s">
        <v>146</v>
      </c>
      <c r="AK36">
        <f>EXP(GAMMALN($AJ$26))</f>
        <v>1.7724538509055161</v>
      </c>
    </row>
    <row r="38" spans="1:39" x14ac:dyDescent="0.3">
      <c r="A38" t="s">
        <v>147</v>
      </c>
      <c r="C38" t="e">
        <f>EXP(-$B$30)*$B$30^$B$26/$C$36</f>
        <v>#NUM!</v>
      </c>
      <c r="I38" t="s">
        <v>148</v>
      </c>
      <c r="K38" t="e">
        <f>EXP(-$J$30)*$J$30^$J$26/$K$36</f>
        <v>#NUM!</v>
      </c>
      <c r="P38" t="s">
        <v>149</v>
      </c>
      <c r="R38" t="e">
        <f>EXP(-$Q$30)*$Q$30^$Q$26/$R$36</f>
        <v>#NUM!</v>
      </c>
      <c r="V38" t="s">
        <v>150</v>
      </c>
      <c r="X38" t="e">
        <f>EXP(-$W$30)*$W$30^$W$26/$X$36</f>
        <v>#NUM!</v>
      </c>
      <c r="AB38" t="s">
        <v>151</v>
      </c>
      <c r="AD38" t="e">
        <f>EXP(-$AC$30)*$AC$30^$AC$26/$AD$36</f>
        <v>#NUM!</v>
      </c>
      <c r="AI38" t="s">
        <v>152</v>
      </c>
      <c r="AK38" t="e">
        <f>EXP(-$AJ$30)*$AJ$30^$AJ$26/$AK$36</f>
        <v>#NUM!</v>
      </c>
    </row>
    <row r="41" spans="1:39" x14ac:dyDescent="0.3">
      <c r="A41" t="s">
        <v>153</v>
      </c>
      <c r="C41" t="e">
        <f>($B$26-1-$B$30)/(2*$B$28)</f>
        <v>#NUM!</v>
      </c>
      <c r="I41" t="s">
        <v>154</v>
      </c>
      <c r="K41" t="e">
        <f>($J$26-1-$J$30)/(2*$J$28)</f>
        <v>#NUM!</v>
      </c>
      <c r="P41" t="s">
        <v>155</v>
      </c>
      <c r="R41" t="e">
        <f>($Q$26-1-$Q$30)/(2*$Q$28)</f>
        <v>#NUM!</v>
      </c>
      <c r="V41" t="s">
        <v>156</v>
      </c>
      <c r="X41" t="e">
        <f>($W$26-1-$W$30)/(2*$W$28)</f>
        <v>#NUM!</v>
      </c>
      <c r="AB41" t="s">
        <v>157</v>
      </c>
      <c r="AD41" t="e">
        <f>($AC$26-1-$AC$30)/(2*$AC$28)</f>
        <v>#NUM!</v>
      </c>
      <c r="AI41" t="s">
        <v>158</v>
      </c>
      <c r="AK41" t="e">
        <f>($AJ$26-1-$AJ$30)/(2*$AJ$28)</f>
        <v>#NUM!</v>
      </c>
    </row>
    <row r="43" spans="1:39" x14ac:dyDescent="0.3">
      <c r="A43" t="s">
        <v>159</v>
      </c>
      <c r="E43">
        <f>($B$26^3/2-5*$B$26^2/3+3*$B$26/2-(1/3))</f>
        <v>-1.5625</v>
      </c>
      <c r="I43" t="s">
        <v>160</v>
      </c>
      <c r="M43">
        <f>($J$26^3/2-5*$J$26^2/3+3*$J$26/2-(1/3))</f>
        <v>6.25E-2</v>
      </c>
      <c r="P43" t="s">
        <v>161</v>
      </c>
      <c r="T43">
        <f>($Q$26^3/2-5*$Q$26^2/3+3*$Q$26/2-(1/3))</f>
        <v>-0.14583333333333331</v>
      </c>
      <c r="V43" t="s">
        <v>162</v>
      </c>
      <c r="Z43">
        <f>($W$26^3/2-5*$W$26^2/3+3*$W$26/2-(1/3))</f>
        <v>0.81250000000000067</v>
      </c>
      <c r="AB43" t="s">
        <v>163</v>
      </c>
      <c r="AF43">
        <f>($AC$26^3/2-5*$AC$26^2/3+3*$AC$26/2-(1/3))</f>
        <v>-1.5625</v>
      </c>
      <c r="AI43" t="s">
        <v>164</v>
      </c>
      <c r="AM43">
        <f>($AJ$26^3/2-5*$AJ$26^2/3+3*$AJ$26/2-(1/3))</f>
        <v>6.25E-2</v>
      </c>
    </row>
    <row r="47" spans="1:39" x14ac:dyDescent="0.3">
      <c r="A47" t="s">
        <v>165</v>
      </c>
      <c r="E47" t="e">
        <f>B30*(3*$B$26^2/2-11*$B$26/6+(1/3))</f>
        <v>#NUM!</v>
      </c>
      <c r="I47" t="s">
        <v>166</v>
      </c>
      <c r="M47" t="e">
        <f>$J$30*(3*$J$26^2/2-11*$J$26/6+(1/3))</f>
        <v>#NUM!</v>
      </c>
      <c r="P47" t="s">
        <v>167</v>
      </c>
      <c r="T47" t="e">
        <f>$Q$30*(3*$Q$26^2/2-11*$Q$26/6+(1/3))</f>
        <v>#NUM!</v>
      </c>
      <c r="V47" t="s">
        <v>168</v>
      </c>
      <c r="Z47" t="e">
        <f>$W$30*(3*$W$26^2/2-11*$W$26/6+(1/3))</f>
        <v>#NUM!</v>
      </c>
      <c r="AB47" t="s">
        <v>169</v>
      </c>
      <c r="AF47" t="e">
        <f>$AC$30*(3*$AC$26^2/2-11*$AC$26/6+(1/3))</f>
        <v>#NUM!</v>
      </c>
      <c r="AI47" t="s">
        <v>170</v>
      </c>
      <c r="AM47" t="e">
        <f>$AJ$30*(3*$AJ$26^2/2-11*$AJ$26/6+(1/3))</f>
        <v>#NUM!</v>
      </c>
    </row>
    <row r="50" spans="1:39" x14ac:dyDescent="0.3">
      <c r="A50" t="s">
        <v>171</v>
      </c>
      <c r="E50" s="67" t="e">
        <f>B30^2*(3*$B$26/2-(1/6))</f>
        <v>#NUM!</v>
      </c>
      <c r="I50" t="s">
        <v>172</v>
      </c>
      <c r="M50" s="67" t="e">
        <f>J30^2*(3*$J$26/2-(1/6))</f>
        <v>#NUM!</v>
      </c>
      <c r="P50" t="s">
        <v>173</v>
      </c>
      <c r="T50" s="67" t="e">
        <f>Q30^2*(3*$Q$26/2-(1/6))</f>
        <v>#NUM!</v>
      </c>
      <c r="V50" t="s">
        <v>174</v>
      </c>
      <c r="Z50" s="67" t="e">
        <f>W30^2*(3*$W$26/2-(1/6))</f>
        <v>#NUM!</v>
      </c>
      <c r="AB50" t="s">
        <v>175</v>
      </c>
      <c r="AF50" s="67" t="e">
        <f>AC30^2*(3*$AC$26/2-(1/6))</f>
        <v>#NUM!</v>
      </c>
      <c r="AI50" t="s">
        <v>176</v>
      </c>
      <c r="AM50" s="67" t="e">
        <f>AJ30^2*(3*$AJ$26/2-(1/6))</f>
        <v>#NUM!</v>
      </c>
    </row>
    <row r="54" spans="1:39" x14ac:dyDescent="0.3">
      <c r="A54" t="s">
        <v>177</v>
      </c>
      <c r="E54" s="67" t="e">
        <f>C34/C36+C38*(C41+(1/(2*$B$28)^2)*(E43-E47+E50-B30^3/2))</f>
        <v>#NUM!</v>
      </c>
      <c r="I54" t="s">
        <v>178</v>
      </c>
      <c r="M54" s="67" t="e">
        <f>K34/K36+K38*(K41+(1/(2*$J$28)^2)*(M43-M47+M50-J30^3/2))</f>
        <v>#NUM!</v>
      </c>
      <c r="P54" t="s">
        <v>179</v>
      </c>
      <c r="T54" s="67" t="e">
        <f>R34/R36+R38*(R41+(1/(2*$Q$28)^2)*(T43-T47+T50-Q30^3/2))</f>
        <v>#NUM!</v>
      </c>
      <c r="V54" t="s">
        <v>180</v>
      </c>
      <c r="Z54" s="67" t="e">
        <f>X34/X36+X38*(X41+(1/(2*$W$28)^2)*(Z43-Z47+Z50-W30^3/2))</f>
        <v>#NUM!</v>
      </c>
      <c r="AB54" t="s">
        <v>181</v>
      </c>
      <c r="AF54" s="67" t="e">
        <f>AD34/AD36+AD38*(AD41+(1/(2*$AC$28)^2)*(AF43-AF47+AF50-AC30^3/2))</f>
        <v>#NUM!</v>
      </c>
      <c r="AI54" t="s">
        <v>182</v>
      </c>
      <c r="AM54" s="67" t="e">
        <f>AK34/AK36+AK38*(AK41+(1/(2*$AJ$28)^2)*(AM43-AM47+AM50-AJ30^3/2))</f>
        <v>#NUM!</v>
      </c>
    </row>
    <row r="57" spans="1:39" x14ac:dyDescent="0.3">
      <c r="A57" t="s">
        <v>183</v>
      </c>
      <c r="F57" s="67" t="e">
        <f>(1/2)*$E$54</f>
        <v>#NUM!</v>
      </c>
    </row>
    <row r="61" spans="1:39" x14ac:dyDescent="0.3">
      <c r="A61" t="s">
        <v>184</v>
      </c>
    </row>
    <row r="67" spans="1:5" x14ac:dyDescent="0.3">
      <c r="A67" t="s">
        <v>185</v>
      </c>
      <c r="D67" t="e">
        <f>1/(6*SQRT(2*$C$20*PI()))</f>
        <v>#DIV/0!</v>
      </c>
    </row>
    <row r="71" spans="1:5" x14ac:dyDescent="0.3">
      <c r="A71" t="s">
        <v>186</v>
      </c>
      <c r="D71" t="e">
        <f>1+(2*C20-1)*C22/(C20-1)</f>
        <v>#NUM!</v>
      </c>
    </row>
    <row r="75" spans="1:5" x14ac:dyDescent="0.3">
      <c r="A75" t="s">
        <v>187</v>
      </c>
      <c r="E75" t="e">
        <f>(1+C22^2/(C20-1))^((C20+1)/2)</f>
        <v>#NUM!</v>
      </c>
    </row>
    <row r="79" spans="1:5" x14ac:dyDescent="0.3">
      <c r="A79" t="s">
        <v>188</v>
      </c>
      <c r="E79" t="e">
        <f>D67*D71/E75</f>
        <v>#DIV/0!</v>
      </c>
    </row>
    <row r="83" spans="1:5" x14ac:dyDescent="0.3">
      <c r="A83" t="s">
        <v>189</v>
      </c>
    </row>
    <row r="88" spans="1:5" x14ac:dyDescent="0.3">
      <c r="A88" t="s">
        <v>190</v>
      </c>
      <c r="E88" t="e">
        <f>(C20-1)/(3*SQRT(2*C20*PI()))</f>
        <v>#DIV/0!</v>
      </c>
    </row>
    <row r="92" spans="1:5" x14ac:dyDescent="0.3">
      <c r="A92" t="s">
        <v>191</v>
      </c>
      <c r="E92" t="e">
        <f>(2*$C$20-1)/(6*SQRT(2*$C$20*PI()))</f>
        <v>#DIV/0!</v>
      </c>
    </row>
    <row r="96" spans="1:5" x14ac:dyDescent="0.3">
      <c r="A96" t="s">
        <v>192</v>
      </c>
      <c r="E96" s="67" t="e">
        <f>E92*AF54-E88*AM54</f>
        <v>#DIV/0!</v>
      </c>
    </row>
    <row r="99" spans="1:7" x14ac:dyDescent="0.3">
      <c r="A99" t="s">
        <v>193</v>
      </c>
    </row>
    <row r="102" spans="1:7" x14ac:dyDescent="0.3">
      <c r="A102" t="s">
        <v>194</v>
      </c>
      <c r="F102" s="67" t="e">
        <f>((C20-1)/24)*E54</f>
        <v>#NUM!</v>
      </c>
    </row>
    <row r="107" spans="1:7" x14ac:dyDescent="0.3">
      <c r="A107" t="s">
        <v>195</v>
      </c>
      <c r="G107" s="67" t="e">
        <f>((C20-1)*(C20+2)/(12*C20))*M54</f>
        <v>#DIV/0!</v>
      </c>
    </row>
    <row r="111" spans="1:7" x14ac:dyDescent="0.3">
      <c r="A111" t="s">
        <v>196</v>
      </c>
      <c r="G111" s="67" t="e">
        <f>((C20+4)*(C20-1)/(24*C20))*T54</f>
        <v>#DIV/0!</v>
      </c>
    </row>
    <row r="115" spans="1:7" x14ac:dyDescent="0.3">
      <c r="A115" t="s">
        <v>188</v>
      </c>
      <c r="G115" s="67" t="e">
        <f>F102-G107+G111</f>
        <v>#NUM!</v>
      </c>
    </row>
    <row r="118" spans="1:7" x14ac:dyDescent="0.3">
      <c r="A118" t="s">
        <v>197</v>
      </c>
    </row>
    <row r="123" spans="1:7" x14ac:dyDescent="0.3">
      <c r="G123" s="67" t="e">
        <f>((C20-1)*(2*C20+5)/72)*E54</f>
        <v>#NUM!</v>
      </c>
    </row>
    <row r="124" spans="1:7" x14ac:dyDescent="0.3">
      <c r="A124" t="s">
        <v>198</v>
      </c>
    </row>
    <row r="127" spans="1:7" x14ac:dyDescent="0.3">
      <c r="G127" s="67" t="e">
        <f>((C20-1)*(2*C20^2+5*C20+8)/(24*C20))*M54</f>
        <v>#DIV/0!</v>
      </c>
    </row>
    <row r="128" spans="1:7" x14ac:dyDescent="0.3">
      <c r="A128" t="s">
        <v>199</v>
      </c>
    </row>
    <row r="132" spans="1:10" x14ac:dyDescent="0.3">
      <c r="A132" t="s">
        <v>200</v>
      </c>
      <c r="G132" s="67" t="e">
        <f>((C20-1)*(2*C20^2+5*C20+12)/(24*C20))*T54</f>
        <v>#DIV/0!</v>
      </c>
    </row>
    <row r="136" spans="1:10" x14ac:dyDescent="0.3">
      <c r="A136" t="s">
        <v>201</v>
      </c>
      <c r="H136" s="67" t="e">
        <f>((C20-1)*(2*C20^2+5*C20+12)/(72*C20))*Z54</f>
        <v>#DIV/0!</v>
      </c>
    </row>
    <row r="141" spans="1:10" x14ac:dyDescent="0.3">
      <c r="A141" t="s">
        <v>192</v>
      </c>
      <c r="C141" s="67" t="e">
        <f>G123-G127+G132-H136</f>
        <v>#NUM!</v>
      </c>
    </row>
    <row r="143" spans="1:10" x14ac:dyDescent="0.3">
      <c r="A143" t="s">
        <v>202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5021A-6A58-4A22-A1C1-6472C0CF0E7E}">
  <dimension ref="A1:G3"/>
  <sheetViews>
    <sheetView workbookViewId="0"/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209"/>
  </cols>
  <sheetData>
    <row r="1" spans="1:7" ht="27" x14ac:dyDescent="0.3">
      <c r="A1" s="206" t="str">
        <f>CONCATENATE(B1,"_",C1)</f>
        <v>Facility_ID_Unit_ID</v>
      </c>
      <c r="B1" s="206" t="s">
        <v>250</v>
      </c>
      <c r="C1" s="207" t="s">
        <v>251</v>
      </c>
      <c r="D1" s="207" t="s">
        <v>253</v>
      </c>
      <c r="E1" s="208" t="s">
        <v>299</v>
      </c>
      <c r="F1" s="239" t="s">
        <v>216</v>
      </c>
      <c r="G1" s="240" t="s">
        <v>277</v>
      </c>
    </row>
    <row r="2" spans="1:7" x14ac:dyDescent="0.3">
      <c r="A2" s="245" t="str">
        <f>CONCATENATE(B2,"_",C2)</f>
        <v>CC-BurnsHarbor-IN_BF C Baghouse Stack</v>
      </c>
      <c r="B2" s="198" t="s">
        <v>306</v>
      </c>
      <c r="C2" s="198" t="s">
        <v>307</v>
      </c>
      <c r="D2" s="198" t="s">
        <v>311</v>
      </c>
      <c r="E2" s="195">
        <f>AVERAGEIFS(Data!$Y$2:$Y$7,Data!$A$2:$A$7,Rank!B2,Data!$B$2:$B$7,Rank!C2,Data!$D$2:$D$7,Rank!D2)</f>
        <v>2.1969568243454054E-2</v>
      </c>
      <c r="F2" s="195">
        <v>3</v>
      </c>
      <c r="G2" s="195">
        <v>1</v>
      </c>
    </row>
    <row r="3" spans="1:7" x14ac:dyDescent="0.3">
      <c r="A3" s="245" t="str">
        <f>CONCATENATE(B3,"_",C3)</f>
        <v>USS-Braddock-PA_Baghouse Exhaust</v>
      </c>
      <c r="B3" s="198" t="s">
        <v>316</v>
      </c>
      <c r="C3" s="198" t="s">
        <v>317</v>
      </c>
      <c r="D3" s="198" t="s">
        <v>311</v>
      </c>
      <c r="E3" s="195">
        <f>AVERAGEIFS(Data!$Y$2:$Y$7,Data!$A$2:$A$7,Rank!B3,Data!$B$2:$B$7,Rank!C3,Data!$D$2:$D$7,Rank!D3)</f>
        <v>5.9685962920923201E-2</v>
      </c>
      <c r="F3" s="195">
        <v>3</v>
      </c>
      <c r="G3" s="195">
        <v>2</v>
      </c>
    </row>
  </sheetData>
  <sheetProtection algorithmName="SHA-512" hashValue="G7s1smPWFcHdqlzH8DPtoBW0qPxfA8QPxQLsPQRFzaZElZnIwX+JDrvL5vtDSJAiSQsROPUhEcnr9f4mjc+f6Q==" saltValue="9FFpxlO0wUKPTGFTdqMc/A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workbookViewId="0">
      <selection activeCell="R5" sqref="R5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82" customFormat="1" x14ac:dyDescent="0.3">
      <c r="A1" s="182" t="s">
        <v>217</v>
      </c>
      <c r="H1"/>
      <c r="I1"/>
      <c r="K1" s="183"/>
      <c r="M1" s="184"/>
      <c r="N1" s="184"/>
      <c r="O1" s="184"/>
      <c r="P1" s="184"/>
      <c r="Q1" s="184"/>
      <c r="R1" s="184"/>
    </row>
    <row r="2" spans="1:18" s="185" customFormat="1" x14ac:dyDescent="0.3">
      <c r="A2" s="249" t="s">
        <v>218</v>
      </c>
      <c r="B2" s="249" t="s">
        <v>219</v>
      </c>
      <c r="C2" s="249" t="s">
        <v>220</v>
      </c>
      <c r="D2" s="250" t="s">
        <v>221</v>
      </c>
      <c r="E2" s="251"/>
      <c r="F2" s="251"/>
      <c r="G2" s="252"/>
      <c r="H2"/>
      <c r="I2"/>
      <c r="K2" s="186"/>
      <c r="M2" s="187"/>
      <c r="N2" s="187"/>
      <c r="O2" s="187"/>
      <c r="P2" s="187"/>
      <c r="Q2" s="187"/>
      <c r="R2" s="187"/>
    </row>
    <row r="3" spans="1:18" s="185" customFormat="1" ht="53.4" x14ac:dyDescent="0.3">
      <c r="A3" s="249"/>
      <c r="B3" s="249"/>
      <c r="C3" s="249"/>
      <c r="D3" s="188" t="s">
        <v>222</v>
      </c>
      <c r="E3" s="188" t="s">
        <v>223</v>
      </c>
      <c r="F3" s="188" t="s">
        <v>224</v>
      </c>
      <c r="G3" s="188" t="s">
        <v>225</v>
      </c>
      <c r="H3"/>
      <c r="I3"/>
      <c r="K3" s="189" t="s">
        <v>226</v>
      </c>
      <c r="M3" s="190" t="s">
        <v>227</v>
      </c>
      <c r="N3" s="190" t="s">
        <v>228</v>
      </c>
      <c r="O3" s="190" t="s">
        <v>229</v>
      </c>
      <c r="P3" s="190" t="s">
        <v>230</v>
      </c>
      <c r="Q3" s="190" t="s">
        <v>231</v>
      </c>
      <c r="R3" s="190" t="s">
        <v>295</v>
      </c>
    </row>
    <row r="4" spans="1:18" s="185" customFormat="1" x14ac:dyDescent="0.3">
      <c r="A4" s="191" t="s">
        <v>233</v>
      </c>
      <c r="B4" s="192">
        <v>0.56000000000000005</v>
      </c>
      <c r="C4" s="192">
        <v>1.7</v>
      </c>
      <c r="D4" s="192">
        <v>1.7</v>
      </c>
      <c r="E4" s="192">
        <v>0.84</v>
      </c>
      <c r="F4" s="192">
        <v>0.56000000000000005</v>
      </c>
      <c r="G4" s="192">
        <v>0.42</v>
      </c>
      <c r="H4"/>
      <c r="I4"/>
      <c r="K4" s="246"/>
      <c r="M4" s="194"/>
      <c r="N4" s="195"/>
      <c r="O4" s="196"/>
      <c r="P4" s="196"/>
      <c r="Q4" s="195"/>
      <c r="R4" s="198"/>
    </row>
    <row r="5" spans="1:18" s="185" customFormat="1" x14ac:dyDescent="0.3">
      <c r="A5" s="191" t="s">
        <v>234</v>
      </c>
      <c r="B5" s="192">
        <v>1000</v>
      </c>
      <c r="C5" s="192">
        <v>3000</v>
      </c>
      <c r="D5" s="192">
        <v>3000</v>
      </c>
      <c r="E5" s="192">
        <v>1500</v>
      </c>
      <c r="F5" s="192">
        <v>1000</v>
      </c>
      <c r="G5" s="192">
        <v>750</v>
      </c>
      <c r="H5"/>
      <c r="I5"/>
      <c r="K5" s="246"/>
      <c r="M5" s="194"/>
      <c r="N5" s="195"/>
      <c r="O5" s="196"/>
      <c r="P5" s="196"/>
      <c r="Q5" s="195"/>
      <c r="R5" s="198"/>
    </row>
    <row r="6" spans="1:18" s="185" customFormat="1" x14ac:dyDescent="0.3">
      <c r="A6" s="191" t="s">
        <v>234</v>
      </c>
      <c r="B6" s="192">
        <v>1000</v>
      </c>
      <c r="C6" s="192">
        <v>3000</v>
      </c>
      <c r="D6" s="192">
        <v>3000</v>
      </c>
      <c r="E6" s="192">
        <v>1500</v>
      </c>
      <c r="F6" s="192">
        <v>1000</v>
      </c>
      <c r="G6" s="192">
        <v>750</v>
      </c>
      <c r="H6"/>
      <c r="I6"/>
      <c r="K6" s="193"/>
      <c r="M6" s="194"/>
      <c r="N6" s="195"/>
      <c r="O6" s="196"/>
      <c r="P6" s="196"/>
      <c r="Q6" s="195"/>
      <c r="R6" s="195"/>
    </row>
    <row r="7" spans="1:18" s="185" customFormat="1" x14ac:dyDescent="0.3">
      <c r="A7" s="198" t="s">
        <v>235</v>
      </c>
      <c r="B7" s="199">
        <f>$B$8+$B$9</f>
        <v>120</v>
      </c>
      <c r="C7" s="199">
        <f>$C$8+$C$9</f>
        <v>360</v>
      </c>
      <c r="D7" s="199">
        <f>$D$8+$D$9</f>
        <v>360</v>
      </c>
      <c r="E7" s="199">
        <f>$E$8+$E$9</f>
        <v>180</v>
      </c>
      <c r="F7" s="199">
        <f>$F$8+$F$9</f>
        <v>120</v>
      </c>
      <c r="G7" s="199">
        <f>$G$8+$G$9</f>
        <v>90</v>
      </c>
      <c r="H7"/>
      <c r="I7"/>
      <c r="K7" s="193"/>
      <c r="M7" s="194"/>
      <c r="N7" s="195"/>
      <c r="O7" s="194"/>
      <c r="P7" s="196"/>
      <c r="Q7" s="195"/>
      <c r="R7" s="197"/>
    </row>
    <row r="8" spans="1:18" s="185" customFormat="1" x14ac:dyDescent="0.3">
      <c r="A8" s="200" t="s">
        <v>236</v>
      </c>
      <c r="B8" s="199">
        <v>60</v>
      </c>
      <c r="C8" s="199">
        <v>180</v>
      </c>
      <c r="D8" s="199">
        <v>180</v>
      </c>
      <c r="E8" s="199">
        <v>90</v>
      </c>
      <c r="F8" s="199">
        <v>60</v>
      </c>
      <c r="G8" s="199">
        <v>45</v>
      </c>
      <c r="H8"/>
      <c r="I8"/>
      <c r="K8" s="193"/>
      <c r="M8" s="193"/>
      <c r="N8" s="195"/>
      <c r="O8" s="193"/>
      <c r="P8" s="196"/>
      <c r="Q8" s="195"/>
      <c r="R8" s="195"/>
    </row>
    <row r="9" spans="1:18" s="185" customFormat="1" x14ac:dyDescent="0.3">
      <c r="A9" s="200" t="s">
        <v>237</v>
      </c>
      <c r="B9" s="199">
        <v>60</v>
      </c>
      <c r="C9" s="199">
        <v>180</v>
      </c>
      <c r="D9" s="199">
        <v>180</v>
      </c>
      <c r="E9" s="199">
        <v>90</v>
      </c>
      <c r="F9" s="199">
        <v>60</v>
      </c>
      <c r="G9" s="199">
        <v>45</v>
      </c>
      <c r="H9"/>
      <c r="I9"/>
      <c r="K9" s="193"/>
      <c r="M9" s="193"/>
      <c r="N9" s="195"/>
      <c r="O9" s="193"/>
      <c r="P9" s="196"/>
      <c r="Q9" s="195"/>
      <c r="R9" s="195"/>
    </row>
    <row r="10" spans="1:18" s="185" customFormat="1" ht="13.2" x14ac:dyDescent="0.25">
      <c r="K10" s="187"/>
      <c r="M10" s="187"/>
      <c r="N10" s="187"/>
      <c r="O10" s="187"/>
      <c r="P10" s="187"/>
      <c r="Q10" s="187"/>
      <c r="R10" s="187"/>
    </row>
    <row r="11" spans="1:18" s="182" customFormat="1" ht="13.2" x14ac:dyDescent="0.25">
      <c r="A11" s="182" t="s">
        <v>217</v>
      </c>
      <c r="K11" s="183"/>
      <c r="M11" s="184"/>
      <c r="N11" s="184"/>
      <c r="O11" s="184"/>
      <c r="P11" s="184"/>
      <c r="Q11" s="184"/>
      <c r="R11" s="184"/>
    </row>
    <row r="12" spans="1:18" s="185" customFormat="1" ht="13.2" x14ac:dyDescent="0.25">
      <c r="B12" s="249" t="s">
        <v>238</v>
      </c>
      <c r="C12" s="250" t="s">
        <v>239</v>
      </c>
      <c r="D12" s="249" t="s">
        <v>240</v>
      </c>
      <c r="E12" s="249"/>
      <c r="F12" s="249"/>
      <c r="G12" s="249"/>
      <c r="H12" s="249"/>
      <c r="I12" s="249"/>
      <c r="K12" s="187"/>
      <c r="M12" s="187"/>
      <c r="N12" s="187"/>
      <c r="O12" s="187"/>
      <c r="P12" s="187"/>
      <c r="Q12" s="187"/>
      <c r="R12" s="187"/>
    </row>
    <row r="13" spans="1:18" s="185" customFormat="1" ht="52.8" x14ac:dyDescent="0.25">
      <c r="B13" s="249"/>
      <c r="C13" s="250"/>
      <c r="D13" s="188" t="s">
        <v>222</v>
      </c>
      <c r="E13" s="188" t="s">
        <v>223</v>
      </c>
      <c r="F13" s="188" t="s">
        <v>224</v>
      </c>
      <c r="G13" s="188" t="s">
        <v>225</v>
      </c>
      <c r="H13" s="188" t="s">
        <v>241</v>
      </c>
      <c r="I13" s="188" t="s">
        <v>242</v>
      </c>
      <c r="K13" s="189" t="s">
        <v>226</v>
      </c>
      <c r="M13" s="190" t="s">
        <v>227</v>
      </c>
      <c r="N13" s="190" t="s">
        <v>228</v>
      </c>
      <c r="O13" s="190" t="s">
        <v>229</v>
      </c>
      <c r="P13" s="190" t="s">
        <v>230</v>
      </c>
      <c r="Q13" s="190" t="s">
        <v>231</v>
      </c>
      <c r="R13" s="190" t="s">
        <v>295</v>
      </c>
    </row>
    <row r="14" spans="1:18" s="185" customFormat="1" ht="13.2" x14ac:dyDescent="0.25">
      <c r="A14" s="200" t="s">
        <v>243</v>
      </c>
      <c r="B14" s="201">
        <v>0.31</v>
      </c>
      <c r="C14" s="202">
        <v>0.92</v>
      </c>
      <c r="D14" s="201">
        <v>0.92</v>
      </c>
      <c r="E14" s="201">
        <v>0.46</v>
      </c>
      <c r="F14" s="201">
        <v>0.31</v>
      </c>
      <c r="G14" s="201">
        <v>0.23</v>
      </c>
      <c r="H14" s="201">
        <v>0.15</v>
      </c>
      <c r="I14" s="201">
        <v>0.12</v>
      </c>
      <c r="K14" s="193"/>
      <c r="M14" s="194"/>
      <c r="N14" s="195"/>
      <c r="O14" s="194"/>
      <c r="P14" s="196"/>
      <c r="Q14" s="195"/>
      <c r="R14" s="197"/>
    </row>
    <row r="15" spans="1:18" s="185" customFormat="1" ht="13.2" x14ac:dyDescent="0.25">
      <c r="A15" s="200" t="s">
        <v>244</v>
      </c>
      <c r="B15" s="203">
        <v>3.5999999999999997E-2</v>
      </c>
      <c r="C15" s="204">
        <v>0.11</v>
      </c>
      <c r="D15" s="201">
        <v>0.11</v>
      </c>
      <c r="E15" s="201">
        <v>5.5E-2</v>
      </c>
      <c r="F15" s="201">
        <v>3.6999999999999998E-2</v>
      </c>
      <c r="G15" s="201">
        <v>2.8000000000000001E-2</v>
      </c>
      <c r="H15" s="201">
        <v>1.7999999999999999E-2</v>
      </c>
      <c r="I15" s="201">
        <v>1.4E-2</v>
      </c>
      <c r="K15" s="193"/>
      <c r="M15" s="194"/>
      <c r="N15" s="195"/>
      <c r="O15" s="194"/>
      <c r="P15" s="196"/>
      <c r="Q15" s="195"/>
      <c r="R15" s="197"/>
    </row>
    <row r="17" spans="1:18" s="205" customFormat="1" x14ac:dyDescent="0.3">
      <c r="A17" s="205" t="s">
        <v>245</v>
      </c>
    </row>
    <row r="18" spans="1:18" ht="27" x14ac:dyDescent="0.3">
      <c r="B18" s="189" t="s">
        <v>246</v>
      </c>
      <c r="C18" s="189" t="s">
        <v>247</v>
      </c>
    </row>
    <row r="19" spans="1:18" s="185" customFormat="1" x14ac:dyDescent="0.3">
      <c r="A19" s="200" t="s">
        <v>248</v>
      </c>
      <c r="B19" s="199">
        <v>476</v>
      </c>
      <c r="C19" s="199">
        <f>B19*3</f>
        <v>1428</v>
      </c>
      <c r="D19"/>
      <c r="E19"/>
      <c r="F19"/>
      <c r="G19"/>
      <c r="H19"/>
      <c r="I19"/>
      <c r="K19" s="193" t="s">
        <v>249</v>
      </c>
      <c r="M19" s="194"/>
      <c r="N19" s="195"/>
      <c r="O19" s="194"/>
      <c r="P19" s="196"/>
      <c r="Q19" s="195"/>
      <c r="R19" s="197"/>
    </row>
  </sheetData>
  <sheetProtection algorithmName="SHA-512" hashValue="dOahWwFOMmRkaQK8I2Zc+wNVWqEgsqwxgHrUeAzfc2ZSknGJRrYx7y/PZIBmb37DPWyg8D3wXMt7+ZOB+3bHIw==" saltValue="ymyl3qUWLx+7OVyMshkArQ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E5E8E-C645-4F5F-BDBE-10FF8556BD08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68" customWidth="1"/>
    <col min="2" max="16384" width="9.109375" style="267"/>
  </cols>
  <sheetData>
    <row r="1" spans="1:1" x14ac:dyDescent="0.25">
      <c r="A1" s="266" t="s">
        <v>321</v>
      </c>
    </row>
    <row r="3" spans="1:1" x14ac:dyDescent="0.25">
      <c r="A3" s="266" t="s">
        <v>322</v>
      </c>
    </row>
    <row r="5" spans="1:1" x14ac:dyDescent="0.25">
      <c r="A5" s="266" t="s">
        <v>323</v>
      </c>
    </row>
    <row r="6" spans="1:1" x14ac:dyDescent="0.25">
      <c r="A6" s="269" t="s">
        <v>324</v>
      </c>
    </row>
    <row r="7" spans="1:1" x14ac:dyDescent="0.25">
      <c r="A7" s="268" t="s">
        <v>325</v>
      </c>
    </row>
    <row r="9" spans="1:1" x14ac:dyDescent="0.25">
      <c r="A9" s="269" t="s">
        <v>326</v>
      </c>
    </row>
    <row r="10" spans="1:1" ht="13.8" x14ac:dyDescent="0.3">
      <c r="A10" s="268" t="s">
        <v>327</v>
      </c>
    </row>
    <row r="11" spans="1:1" x14ac:dyDescent="0.25">
      <c r="A11" s="268" t="s">
        <v>328</v>
      </c>
    </row>
    <row r="13" spans="1:1" x14ac:dyDescent="0.25">
      <c r="A13" s="266" t="s">
        <v>329</v>
      </c>
    </row>
    <row r="14" spans="1:1" ht="26.4" x14ac:dyDescent="0.25">
      <c r="A14" s="268" t="s">
        <v>330</v>
      </c>
    </row>
    <row r="16" spans="1:1" x14ac:dyDescent="0.25">
      <c r="A16" s="266" t="s">
        <v>331</v>
      </c>
    </row>
    <row r="17" spans="1:1" x14ac:dyDescent="0.25">
      <c r="A17" s="268" t="s">
        <v>332</v>
      </c>
    </row>
    <row r="18" spans="1:1" ht="52.8" x14ac:dyDescent="0.25">
      <c r="A18" s="268" t="s">
        <v>333</v>
      </c>
    </row>
    <row r="19" spans="1:1" ht="26.4" x14ac:dyDescent="0.25">
      <c r="A19" s="268" t="s">
        <v>334</v>
      </c>
    </row>
    <row r="21" spans="1:1" ht="26.4" x14ac:dyDescent="0.25">
      <c r="A21" s="268" t="s">
        <v>335</v>
      </c>
    </row>
    <row r="23" spans="1:1" ht="26.4" x14ac:dyDescent="0.25">
      <c r="A23" s="268" t="s">
        <v>336</v>
      </c>
    </row>
    <row r="25" spans="1:1" ht="26.4" x14ac:dyDescent="0.25">
      <c r="A25" s="268" t="s">
        <v>337</v>
      </c>
    </row>
    <row r="27" spans="1:1" ht="26.4" x14ac:dyDescent="0.25">
      <c r="A27" s="268" t="s">
        <v>338</v>
      </c>
    </row>
    <row r="29" spans="1:1" ht="26.4" x14ac:dyDescent="0.25">
      <c r="A29" s="268" t="s">
        <v>339</v>
      </c>
    </row>
    <row r="31" spans="1:1" x14ac:dyDescent="0.25">
      <c r="A31" s="268" t="s">
        <v>340</v>
      </c>
    </row>
    <row r="33" spans="1:1" x14ac:dyDescent="0.25">
      <c r="A33" s="266" t="s">
        <v>341</v>
      </c>
    </row>
    <row r="34" spans="1:1" x14ac:dyDescent="0.25">
      <c r="A34" s="268" t="s">
        <v>342</v>
      </c>
    </row>
    <row r="36" spans="1:1" ht="26.4" x14ac:dyDescent="0.25">
      <c r="A36" s="268" t="s">
        <v>343</v>
      </c>
    </row>
    <row r="38" spans="1:1" x14ac:dyDescent="0.25">
      <c r="A38" s="268" t="s">
        <v>344</v>
      </c>
    </row>
    <row r="40" spans="1:1" ht="26.4" x14ac:dyDescent="0.25">
      <c r="A40" s="268" t="s">
        <v>345</v>
      </c>
    </row>
    <row r="42" spans="1:1" x14ac:dyDescent="0.25">
      <c r="A42" s="270" t="s">
        <v>346</v>
      </c>
    </row>
    <row r="43" spans="1:1" x14ac:dyDescent="0.25">
      <c r="A43" s="270"/>
    </row>
    <row r="44" spans="1:1" ht="39.6" x14ac:dyDescent="0.25">
      <c r="A44" s="270" t="s">
        <v>347</v>
      </c>
    </row>
    <row r="45" spans="1:1" x14ac:dyDescent="0.25">
      <c r="A45" s="270"/>
    </row>
    <row r="46" spans="1:1" ht="52.8" x14ac:dyDescent="0.25">
      <c r="A46" s="270" t="s">
        <v>348</v>
      </c>
    </row>
    <row r="47" spans="1:1" x14ac:dyDescent="0.25">
      <c r="A47" s="270"/>
    </row>
    <row r="48" spans="1:1" ht="52.8" x14ac:dyDescent="0.25">
      <c r="A48" s="270" t="s">
        <v>349</v>
      </c>
    </row>
    <row r="49" spans="1:1" x14ac:dyDescent="0.25">
      <c r="A49" s="270"/>
    </row>
    <row r="50" spans="1:1" ht="52.8" x14ac:dyDescent="0.25">
      <c r="A50" s="270" t="s">
        <v>350</v>
      </c>
    </row>
    <row r="51" spans="1:1" x14ac:dyDescent="0.25">
      <c r="A51" s="270"/>
    </row>
    <row r="52" spans="1:1" ht="39.6" x14ac:dyDescent="0.25">
      <c r="A52" s="270" t="s">
        <v>351</v>
      </c>
    </row>
    <row r="53" spans="1:1" x14ac:dyDescent="0.25">
      <c r="A53" s="270"/>
    </row>
    <row r="54" spans="1:1" ht="39.6" x14ac:dyDescent="0.25">
      <c r="A54" s="270" t="s">
        <v>352</v>
      </c>
    </row>
    <row r="55" spans="1:1" x14ac:dyDescent="0.25">
      <c r="A55" s="270"/>
    </row>
    <row r="56" spans="1:1" ht="39.6" x14ac:dyDescent="0.25">
      <c r="A56" s="270" t="s">
        <v>353</v>
      </c>
    </row>
    <row r="57" spans="1:1" x14ac:dyDescent="0.25">
      <c r="A57" s="270"/>
    </row>
    <row r="58" spans="1:1" ht="52.8" x14ac:dyDescent="0.25">
      <c r="A58" s="270" t="s">
        <v>354</v>
      </c>
    </row>
    <row r="59" spans="1:1" x14ac:dyDescent="0.25">
      <c r="A59" s="270"/>
    </row>
    <row r="60" spans="1:1" x14ac:dyDescent="0.25">
      <c r="A60" s="270" t="s">
        <v>355</v>
      </c>
    </row>
    <row r="61" spans="1:1" ht="13.8" x14ac:dyDescent="0.3">
      <c r="A61" s="271"/>
    </row>
    <row r="62" spans="1:1" x14ac:dyDescent="0.25">
      <c r="A62" s="268" t="s">
        <v>356</v>
      </c>
    </row>
    <row r="63" spans="1:1" ht="13.8" x14ac:dyDescent="0.3">
      <c r="A63" s="271"/>
    </row>
    <row r="64" spans="1:1" x14ac:dyDescent="0.25">
      <c r="A64" s="268" t="s">
        <v>357</v>
      </c>
    </row>
    <row r="66" spans="1:1" ht="26.4" x14ac:dyDescent="0.25">
      <c r="A66" s="268" t="s">
        <v>358</v>
      </c>
    </row>
    <row r="67" spans="1:1" ht="13.8" x14ac:dyDescent="0.3">
      <c r="A67" s="271"/>
    </row>
    <row r="68" spans="1:1" x14ac:dyDescent="0.25">
      <c r="A68" s="266" t="s">
        <v>359</v>
      </c>
    </row>
    <row r="69" spans="1:1" x14ac:dyDescent="0.25">
      <c r="A69" s="268" t="s">
        <v>360</v>
      </c>
    </row>
    <row r="70" spans="1:1" x14ac:dyDescent="0.25">
      <c r="A70" s="270" t="s">
        <v>361</v>
      </c>
    </row>
    <row r="71" spans="1:1" x14ac:dyDescent="0.25">
      <c r="A71" s="270" t="s">
        <v>362</v>
      </c>
    </row>
    <row r="72" spans="1:1" x14ac:dyDescent="0.25">
      <c r="A72" s="270" t="s">
        <v>363</v>
      </c>
    </row>
    <row r="73" spans="1:1" s="272" customFormat="1" x14ac:dyDescent="0.25">
      <c r="A73" s="270" t="s">
        <v>364</v>
      </c>
    </row>
    <row r="74" spans="1:1" s="272" customFormat="1" x14ac:dyDescent="0.25">
      <c r="A74" s="270"/>
    </row>
    <row r="75" spans="1:1" x14ac:dyDescent="0.25">
      <c r="A75" s="268" t="s">
        <v>365</v>
      </c>
    </row>
    <row r="77" spans="1:1" x14ac:dyDescent="0.25">
      <c r="A77" s="268" t="s">
        <v>366</v>
      </c>
    </row>
    <row r="78" spans="1:1" x14ac:dyDescent="0.25">
      <c r="A78" s="268" t="s">
        <v>367</v>
      </c>
    </row>
    <row r="79" spans="1:1" x14ac:dyDescent="0.25">
      <c r="A79" s="268" t="s">
        <v>368</v>
      </c>
    </row>
    <row r="80" spans="1:1" x14ac:dyDescent="0.25">
      <c r="A80" s="268" t="s">
        <v>369</v>
      </c>
    </row>
    <row r="81" spans="1:1" ht="15.6" x14ac:dyDescent="0.25">
      <c r="A81" s="268" t="s">
        <v>370</v>
      </c>
    </row>
    <row r="82" spans="1:1" x14ac:dyDescent="0.25">
      <c r="A82" s="268" t="s">
        <v>371</v>
      </c>
    </row>
    <row r="83" spans="1:1" ht="15.6" x14ac:dyDescent="0.35">
      <c r="A83" s="268" t="s">
        <v>372</v>
      </c>
    </row>
    <row r="85" spans="1:1" x14ac:dyDescent="0.25">
      <c r="A85" s="268" t="s">
        <v>373</v>
      </c>
    </row>
    <row r="87" spans="1:1" ht="26.4" x14ac:dyDescent="0.25">
      <c r="A87" s="268" t="s">
        <v>374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dimension ref="A1:U4"/>
  <sheetViews>
    <sheetView tabSelected="1" topLeftCell="E1" workbookViewId="0">
      <selection activeCell="R4" sqref="R4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82" t="s">
        <v>302</v>
      </c>
    </row>
    <row r="2" spans="1:21" s="185" customFormat="1" ht="79.2" x14ac:dyDescent="0.25">
      <c r="A2" s="210" t="s">
        <v>278</v>
      </c>
      <c r="B2" s="210" t="s">
        <v>279</v>
      </c>
      <c r="C2" s="210" t="s">
        <v>232</v>
      </c>
      <c r="D2" s="210" t="s">
        <v>218</v>
      </c>
      <c r="E2" s="210" t="s">
        <v>280</v>
      </c>
      <c r="F2" s="210" t="s">
        <v>281</v>
      </c>
      <c r="G2" s="210" t="s">
        <v>282</v>
      </c>
      <c r="H2" s="210" t="s">
        <v>283</v>
      </c>
      <c r="I2" s="211" t="s">
        <v>284</v>
      </c>
      <c r="J2" s="212" t="s">
        <v>285</v>
      </c>
      <c r="K2" s="212" t="s">
        <v>286</v>
      </c>
      <c r="L2" s="210" t="s">
        <v>287</v>
      </c>
      <c r="M2" s="210" t="s">
        <v>288</v>
      </c>
      <c r="N2" s="210" t="s">
        <v>289</v>
      </c>
      <c r="O2" s="190" t="s">
        <v>230</v>
      </c>
      <c r="P2" s="213" t="s">
        <v>290</v>
      </c>
      <c r="Q2" s="213" t="s">
        <v>291</v>
      </c>
      <c r="R2" s="190" t="s">
        <v>292</v>
      </c>
      <c r="S2" s="190" t="s">
        <v>293</v>
      </c>
      <c r="T2" s="190" t="s">
        <v>294</v>
      </c>
      <c r="U2" s="190" t="s">
        <v>295</v>
      </c>
    </row>
    <row r="3" spans="1:21" x14ac:dyDescent="0.3">
      <c r="A3" s="217" t="s">
        <v>302</v>
      </c>
      <c r="B3" s="217" t="s">
        <v>314</v>
      </c>
      <c r="C3" s="217" t="s">
        <v>296</v>
      </c>
      <c r="D3" s="217" t="s">
        <v>311</v>
      </c>
      <c r="E3" s="219">
        <v>17</v>
      </c>
      <c r="F3" s="218" t="s">
        <v>305</v>
      </c>
      <c r="G3" s="219">
        <v>2</v>
      </c>
      <c r="H3" s="219">
        <v>2</v>
      </c>
      <c r="I3" s="219">
        <v>6</v>
      </c>
      <c r="J3" s="220">
        <f>'UPL Pooled_THC'!B74</f>
        <v>4.0827765582188626E-2</v>
      </c>
      <c r="K3" s="220">
        <f>'UPL Pooled_THC'!D79</f>
        <v>4.517057788356732E-4</v>
      </c>
      <c r="L3" s="220">
        <f>'UPL Pooled_THC'!F107</f>
        <v>9.1397288853896197E-2</v>
      </c>
      <c r="M3" s="219" t="s">
        <v>301</v>
      </c>
      <c r="N3" s="219" t="s">
        <v>320</v>
      </c>
      <c r="O3" s="247">
        <f>'3xRDL'!$P$5</f>
        <v>0</v>
      </c>
      <c r="P3" s="215">
        <f>IF(L3&gt;O3,ROUNDUP(L3,2-1-INT(LOG10(ABS(L3)))),ROUNDUP(O3,2-1-INT(LOG10(ABS(O3)))))</f>
        <v>9.1999999999999998E-2</v>
      </c>
      <c r="Q3" s="219" t="str">
        <f>IF(L3&gt;O3,"UPL","3xRDL")</f>
        <v>UPL</v>
      </c>
      <c r="R3" s="216">
        <f>P3/J3</f>
        <v>2.2533684782430412</v>
      </c>
      <c r="S3" s="219" t="str">
        <f t="shared" ref="S3" si="0">IF(I3&lt;7,"Limited","Not Limited")</f>
        <v>Limited</v>
      </c>
      <c r="T3" s="217"/>
      <c r="U3" s="198" t="s">
        <v>313</v>
      </c>
    </row>
    <row r="4" spans="1:21" x14ac:dyDescent="0.3">
      <c r="A4" s="217" t="s">
        <v>302</v>
      </c>
      <c r="B4" s="217" t="s">
        <v>315</v>
      </c>
      <c r="C4" s="217" t="s">
        <v>296</v>
      </c>
      <c r="D4" s="217" t="s">
        <v>311</v>
      </c>
      <c r="E4" s="219">
        <v>17</v>
      </c>
      <c r="F4" s="218" t="s">
        <v>305</v>
      </c>
      <c r="G4" s="219">
        <v>1</v>
      </c>
      <c r="H4" s="219">
        <v>1</v>
      </c>
      <c r="I4" s="219">
        <v>3</v>
      </c>
      <c r="J4" s="220">
        <f>Lognormal_THC!F43</f>
        <v>2.1969568243454054E-2</v>
      </c>
      <c r="K4" s="220">
        <f>Lognormal_THC!F44</f>
        <v>1.9342685772877706E-5</v>
      </c>
      <c r="L4" s="220">
        <f>Lognormal_THC!D165</f>
        <v>3.4272054232690086E-2</v>
      </c>
      <c r="M4" s="219" t="s">
        <v>301</v>
      </c>
      <c r="N4" s="219" t="s">
        <v>297</v>
      </c>
      <c r="O4" s="247">
        <f>'3xRDL'!$P$5</f>
        <v>0</v>
      </c>
      <c r="P4" s="215">
        <f>IF(L4&gt;O4,ROUNDUP(L4,2-1-INT(LOG10(ABS(L4)))),ROUNDUP(O4,2-1-INT(LOG10(ABS(O4)))))</f>
        <v>3.5000000000000003E-2</v>
      </c>
      <c r="Q4" s="219" t="str">
        <f>IF(L4&gt;O4,"UPL","3xRDL")</f>
        <v>UPL</v>
      </c>
      <c r="R4" s="216">
        <f>P4/J4</f>
        <v>1.5931127827433949</v>
      </c>
      <c r="S4" s="219" t="str">
        <f t="shared" ref="S4" si="1">IF(I4&lt;7,"Limited","Not Limited")</f>
        <v>Limited</v>
      </c>
      <c r="T4" s="217"/>
      <c r="U4" s="198" t="s">
        <v>313</v>
      </c>
    </row>
  </sheetData>
  <sheetProtection algorithmName="SHA-512" hashValue="+7IuDH6F56/AsIlI2ugk1ZYOi8bXySZWKylVs0YdBPl6CFRXc+wxER6W5elpqAc6DKviwWbsOPp+/u2hkoYpBg==" saltValue="1xywM02d3RSZV4tVbZpRIA==" spinCount="100000" sheet="1" objects="1" scenarios="1"/>
  <conditionalFormatting sqref="R3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2" sqref="B2:C5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07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H1" s="128" t="s">
        <v>1</v>
      </c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</row>
    <row r="2" spans="1:63" ht="121.5" customHeight="1" x14ac:dyDescent="0.3">
      <c r="A2" s="53" t="s">
        <v>2</v>
      </c>
      <c r="B2" s="237" t="s">
        <v>310</v>
      </c>
      <c r="C2" s="237" t="s">
        <v>319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4" t="str">
        <f>IF(B2&gt;0,B2,"")</f>
        <v>CC-BurnsHarbor-IN_BF C Baghouse Stack</v>
      </c>
      <c r="AI2" s="124" t="str">
        <f t="shared" ref="AI2:BK2" si="0">IF(C2&gt;0,C2,"")</f>
        <v>USS-Braddock-PA_Baghouse Exhaust</v>
      </c>
      <c r="AJ2" s="124" t="str">
        <f t="shared" si="0"/>
        <v/>
      </c>
      <c r="AK2" s="124" t="str">
        <f t="shared" si="0"/>
        <v/>
      </c>
      <c r="AL2" s="124" t="str">
        <f t="shared" si="0"/>
        <v/>
      </c>
      <c r="AM2" s="124" t="str">
        <f t="shared" si="0"/>
        <v/>
      </c>
      <c r="AN2" s="124" t="str">
        <f t="shared" si="0"/>
        <v/>
      </c>
      <c r="AO2" s="124" t="str">
        <f t="shared" si="0"/>
        <v/>
      </c>
      <c r="AP2" s="124" t="str">
        <f t="shared" si="0"/>
        <v/>
      </c>
      <c r="AQ2" s="124" t="str">
        <f t="shared" si="0"/>
        <v/>
      </c>
      <c r="AR2" s="124" t="str">
        <f t="shared" si="0"/>
        <v/>
      </c>
      <c r="AS2" s="124" t="str">
        <f t="shared" si="0"/>
        <v/>
      </c>
      <c r="AT2" s="124" t="str">
        <f t="shared" si="0"/>
        <v/>
      </c>
      <c r="AU2" s="124" t="str">
        <f t="shared" si="0"/>
        <v/>
      </c>
      <c r="AV2" s="124" t="str">
        <f t="shared" si="0"/>
        <v/>
      </c>
      <c r="AW2" s="124" t="str">
        <f t="shared" si="0"/>
        <v/>
      </c>
      <c r="AX2" s="124" t="str">
        <f t="shared" si="0"/>
        <v/>
      </c>
      <c r="AY2" s="124" t="str">
        <f t="shared" si="0"/>
        <v/>
      </c>
      <c r="AZ2" s="124" t="str">
        <f t="shared" si="0"/>
        <v/>
      </c>
      <c r="BA2" s="124" t="str">
        <f t="shared" si="0"/>
        <v/>
      </c>
      <c r="BB2" s="124" t="str">
        <f t="shared" si="0"/>
        <v/>
      </c>
      <c r="BC2" s="124" t="str">
        <f t="shared" si="0"/>
        <v/>
      </c>
      <c r="BD2" s="124" t="str">
        <f t="shared" si="0"/>
        <v/>
      </c>
      <c r="BE2" s="124" t="str">
        <f t="shared" si="0"/>
        <v/>
      </c>
      <c r="BF2" s="124" t="str">
        <f t="shared" si="0"/>
        <v/>
      </c>
      <c r="BG2" s="124" t="str">
        <f t="shared" si="0"/>
        <v/>
      </c>
      <c r="BH2" s="124" t="str">
        <f t="shared" si="0"/>
        <v/>
      </c>
      <c r="BI2" s="124" t="str">
        <f t="shared" si="0"/>
        <v/>
      </c>
      <c r="BJ2" s="124" t="str">
        <f t="shared" si="0"/>
        <v/>
      </c>
      <c r="BK2" s="124" t="str">
        <f t="shared" si="0"/>
        <v/>
      </c>
    </row>
    <row r="3" spans="1:63" x14ac:dyDescent="0.3">
      <c r="A3" s="99">
        <v>1</v>
      </c>
      <c r="B3" s="199">
        <v>1.9009287925696592E-2</v>
      </c>
      <c r="C3" s="199">
        <v>6.0442678774120323E-2</v>
      </c>
      <c r="D3" s="199"/>
      <c r="E3" s="199"/>
      <c r="F3" s="199"/>
      <c r="G3" s="199"/>
      <c r="H3" s="199"/>
      <c r="I3" s="199"/>
      <c r="J3" s="199"/>
      <c r="K3" s="199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151"/>
      <c r="AG3" s="151"/>
      <c r="AH3" s="81">
        <f>IF(B3&gt;0,LN(B3),"")</f>
        <v>-3.9628275810636056</v>
      </c>
      <c r="AI3" s="81">
        <f t="shared" ref="AI3:AX18" si="1">IF(C3&gt;0,LN(C3),"")</f>
        <v>-2.8060598213466448</v>
      </c>
      <c r="AJ3" s="81" t="str">
        <f t="shared" si="1"/>
        <v/>
      </c>
      <c r="AK3" s="81" t="str">
        <f t="shared" si="1"/>
        <v/>
      </c>
      <c r="AL3" s="81" t="str">
        <f t="shared" si="1"/>
        <v/>
      </c>
      <c r="AM3" s="81" t="str">
        <f t="shared" si="1"/>
        <v/>
      </c>
      <c r="AN3" s="81" t="str">
        <f t="shared" si="1"/>
        <v/>
      </c>
      <c r="AO3" s="81" t="str">
        <f t="shared" si="1"/>
        <v/>
      </c>
      <c r="AP3" s="81" t="str">
        <f t="shared" si="1"/>
        <v/>
      </c>
      <c r="AQ3" s="81" t="str">
        <f t="shared" si="1"/>
        <v/>
      </c>
      <c r="AR3" s="81" t="str">
        <f t="shared" si="1"/>
        <v/>
      </c>
      <c r="AS3" s="81" t="str">
        <f t="shared" si="1"/>
        <v/>
      </c>
      <c r="AT3" s="81" t="str">
        <f t="shared" si="1"/>
        <v/>
      </c>
      <c r="AU3" s="81" t="str">
        <f t="shared" si="1"/>
        <v/>
      </c>
      <c r="AV3" s="81" t="str">
        <f t="shared" si="1"/>
        <v/>
      </c>
      <c r="AW3" s="81" t="str">
        <f t="shared" si="1"/>
        <v/>
      </c>
      <c r="AX3" s="81" t="str">
        <f t="shared" si="1"/>
        <v/>
      </c>
      <c r="AY3" s="81" t="str">
        <f t="shared" ref="AY3:BK22" si="2">IF(S3&gt;0,LN(S3),"")</f>
        <v/>
      </c>
      <c r="AZ3" s="81" t="str">
        <f t="shared" si="2"/>
        <v/>
      </c>
      <c r="BA3" s="81" t="str">
        <f t="shared" si="2"/>
        <v/>
      </c>
      <c r="BB3" s="81" t="str">
        <f t="shared" si="2"/>
        <v/>
      </c>
      <c r="BC3" s="81" t="str">
        <f t="shared" si="2"/>
        <v/>
      </c>
      <c r="BD3" s="81" t="str">
        <f t="shared" si="2"/>
        <v/>
      </c>
      <c r="BE3" s="81" t="str">
        <f t="shared" si="2"/>
        <v/>
      </c>
      <c r="BF3" s="81" t="str">
        <f t="shared" si="2"/>
        <v/>
      </c>
      <c r="BG3" s="81" t="str">
        <f t="shared" si="2"/>
        <v/>
      </c>
      <c r="BH3" s="81" t="str">
        <f t="shared" si="2"/>
        <v/>
      </c>
      <c r="BI3" s="81" t="str">
        <f t="shared" si="2"/>
        <v/>
      </c>
      <c r="BJ3" s="81" t="str">
        <f t="shared" si="2"/>
        <v/>
      </c>
      <c r="BK3" s="81" t="str">
        <f t="shared" si="2"/>
        <v/>
      </c>
    </row>
    <row r="4" spans="1:63" x14ac:dyDescent="0.3">
      <c r="A4" s="99">
        <v>2</v>
      </c>
      <c r="B4" s="199">
        <v>1.9876160990712075E-2</v>
      </c>
      <c r="C4" s="199">
        <v>5.2780930760499438E-2</v>
      </c>
      <c r="D4" s="199"/>
      <c r="E4" s="199"/>
      <c r="F4" s="199"/>
      <c r="G4" s="199"/>
      <c r="H4" s="199"/>
      <c r="I4" s="199"/>
      <c r="J4" s="199"/>
      <c r="K4" s="199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151"/>
      <c r="AG4" s="151"/>
      <c r="AH4" s="81">
        <f t="shared" ref="AH4:AW33" si="3">IF(B4&gt;0,LN(B4),"")</f>
        <v>-3.9182342055207866</v>
      </c>
      <c r="AI4" s="81">
        <f t="shared" si="1"/>
        <v>-2.9416053133428686</v>
      </c>
      <c r="AJ4" s="81" t="str">
        <f t="shared" si="1"/>
        <v/>
      </c>
      <c r="AK4" s="81" t="str">
        <f t="shared" si="1"/>
        <v/>
      </c>
      <c r="AL4" s="81" t="str">
        <f t="shared" si="1"/>
        <v/>
      </c>
      <c r="AM4" s="81" t="str">
        <f t="shared" si="1"/>
        <v/>
      </c>
      <c r="AN4" s="81" t="str">
        <f t="shared" si="1"/>
        <v/>
      </c>
      <c r="AO4" s="81" t="str">
        <f t="shared" si="1"/>
        <v/>
      </c>
      <c r="AP4" s="81" t="str">
        <f t="shared" si="1"/>
        <v/>
      </c>
      <c r="AQ4" s="81" t="str">
        <f t="shared" si="1"/>
        <v/>
      </c>
      <c r="AR4" s="81" t="str">
        <f t="shared" si="1"/>
        <v/>
      </c>
      <c r="AS4" s="81" t="str">
        <f t="shared" si="1"/>
        <v/>
      </c>
      <c r="AT4" s="81" t="str">
        <f t="shared" si="1"/>
        <v/>
      </c>
      <c r="AU4" s="81" t="str">
        <f t="shared" si="1"/>
        <v/>
      </c>
      <c r="AV4" s="81" t="str">
        <f t="shared" si="1"/>
        <v/>
      </c>
      <c r="AW4" s="81" t="str">
        <f t="shared" si="1"/>
        <v/>
      </c>
      <c r="AX4" s="81" t="str">
        <f t="shared" si="1"/>
        <v/>
      </c>
      <c r="AY4" s="81" t="str">
        <f t="shared" si="2"/>
        <v/>
      </c>
      <c r="AZ4" s="81" t="str">
        <f t="shared" si="2"/>
        <v/>
      </c>
      <c r="BA4" s="81" t="str">
        <f t="shared" si="2"/>
        <v/>
      </c>
      <c r="BB4" s="81" t="str">
        <f t="shared" si="2"/>
        <v/>
      </c>
      <c r="BC4" s="81" t="str">
        <f t="shared" si="2"/>
        <v/>
      </c>
      <c r="BD4" s="81" t="str">
        <f t="shared" si="2"/>
        <v/>
      </c>
      <c r="BE4" s="81" t="str">
        <f t="shared" si="2"/>
        <v/>
      </c>
      <c r="BF4" s="81" t="str">
        <f t="shared" si="2"/>
        <v/>
      </c>
      <c r="BG4" s="81" t="str">
        <f t="shared" si="2"/>
        <v/>
      </c>
      <c r="BH4" s="81" t="str">
        <f t="shared" si="2"/>
        <v/>
      </c>
      <c r="BI4" s="81" t="str">
        <f t="shared" si="2"/>
        <v/>
      </c>
      <c r="BJ4" s="81" t="str">
        <f t="shared" si="2"/>
        <v/>
      </c>
      <c r="BK4" s="81" t="str">
        <f t="shared" si="2"/>
        <v/>
      </c>
    </row>
    <row r="5" spans="1:63" x14ac:dyDescent="0.3">
      <c r="A5" s="99">
        <v>3</v>
      </c>
      <c r="B5" s="199">
        <v>2.7023255813953487E-2</v>
      </c>
      <c r="C5" s="199">
        <v>6.5834279228149828E-2</v>
      </c>
      <c r="D5" s="199"/>
      <c r="E5" s="199"/>
      <c r="F5" s="199"/>
      <c r="G5" s="199"/>
      <c r="H5" s="199"/>
      <c r="I5" s="199"/>
      <c r="J5" s="199"/>
      <c r="K5" s="199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151"/>
      <c r="AG5" s="151"/>
      <c r="AH5" s="81">
        <f t="shared" si="3"/>
        <v>-3.611057457263843</v>
      </c>
      <c r="AI5" s="81">
        <f t="shared" si="1"/>
        <v>-2.7206146153897603</v>
      </c>
      <c r="AJ5" s="81" t="str">
        <f t="shared" si="1"/>
        <v/>
      </c>
      <c r="AK5" s="81" t="str">
        <f t="shared" si="1"/>
        <v/>
      </c>
      <c r="AL5" s="81" t="str">
        <f t="shared" si="1"/>
        <v/>
      </c>
      <c r="AM5" s="81" t="str">
        <f t="shared" si="1"/>
        <v/>
      </c>
      <c r="AN5" s="81" t="str">
        <f t="shared" si="1"/>
        <v/>
      </c>
      <c r="AO5" s="81" t="str">
        <f t="shared" si="1"/>
        <v/>
      </c>
      <c r="AP5" s="81" t="str">
        <f t="shared" si="1"/>
        <v/>
      </c>
      <c r="AQ5" s="81" t="str">
        <f t="shared" si="1"/>
        <v/>
      </c>
      <c r="AR5" s="81" t="str">
        <f t="shared" si="1"/>
        <v/>
      </c>
      <c r="AS5" s="81" t="str">
        <f t="shared" si="1"/>
        <v/>
      </c>
      <c r="AT5" s="81" t="str">
        <f t="shared" si="1"/>
        <v/>
      </c>
      <c r="AU5" s="81" t="str">
        <f t="shared" si="1"/>
        <v/>
      </c>
      <c r="AV5" s="81" t="str">
        <f t="shared" si="1"/>
        <v/>
      </c>
      <c r="AW5" s="81" t="str">
        <f t="shared" si="1"/>
        <v/>
      </c>
      <c r="AX5" s="81" t="str">
        <f t="shared" si="1"/>
        <v/>
      </c>
      <c r="AY5" s="81" t="str">
        <f t="shared" si="2"/>
        <v/>
      </c>
      <c r="AZ5" s="81" t="str">
        <f t="shared" si="2"/>
        <v/>
      </c>
      <c r="BA5" s="81" t="str">
        <f t="shared" si="2"/>
        <v/>
      </c>
      <c r="BB5" s="81" t="str">
        <f t="shared" si="2"/>
        <v/>
      </c>
      <c r="BC5" s="81" t="str">
        <f t="shared" si="2"/>
        <v/>
      </c>
      <c r="BD5" s="81" t="str">
        <f t="shared" si="2"/>
        <v/>
      </c>
      <c r="BE5" s="81" t="str">
        <f t="shared" si="2"/>
        <v/>
      </c>
      <c r="BF5" s="81" t="str">
        <f t="shared" si="2"/>
        <v/>
      </c>
      <c r="BG5" s="81" t="str">
        <f t="shared" si="2"/>
        <v/>
      </c>
      <c r="BH5" s="81" t="str">
        <f t="shared" si="2"/>
        <v/>
      </c>
      <c r="BI5" s="81" t="str">
        <f t="shared" si="2"/>
        <v/>
      </c>
      <c r="BJ5" s="81" t="str">
        <f t="shared" si="2"/>
        <v/>
      </c>
      <c r="BK5" s="81" t="str">
        <f t="shared" si="2"/>
        <v/>
      </c>
    </row>
    <row r="6" spans="1:63" x14ac:dyDescent="0.3">
      <c r="A6" s="99">
        <v>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151"/>
      <c r="AG6" s="151"/>
      <c r="AH6" s="81" t="str">
        <f t="shared" si="3"/>
        <v/>
      </c>
      <c r="AI6" s="81" t="str">
        <f t="shared" si="1"/>
        <v/>
      </c>
      <c r="AJ6" s="81" t="str">
        <f t="shared" si="1"/>
        <v/>
      </c>
      <c r="AK6" s="81" t="str">
        <f t="shared" si="1"/>
        <v/>
      </c>
      <c r="AL6" s="81" t="str">
        <f t="shared" si="1"/>
        <v/>
      </c>
      <c r="AM6" s="81" t="str">
        <f t="shared" si="1"/>
        <v/>
      </c>
      <c r="AN6" s="81" t="str">
        <f t="shared" si="1"/>
        <v/>
      </c>
      <c r="AO6" s="81" t="str">
        <f t="shared" si="1"/>
        <v/>
      </c>
      <c r="AP6" s="81" t="str">
        <f t="shared" si="1"/>
        <v/>
      </c>
      <c r="AQ6" s="81" t="str">
        <f t="shared" si="1"/>
        <v/>
      </c>
      <c r="AR6" s="81" t="str">
        <f t="shared" si="1"/>
        <v/>
      </c>
      <c r="AS6" s="81" t="str">
        <f t="shared" si="1"/>
        <v/>
      </c>
      <c r="AT6" s="81" t="str">
        <f t="shared" si="1"/>
        <v/>
      </c>
      <c r="AU6" s="81" t="str">
        <f t="shared" si="1"/>
        <v/>
      </c>
      <c r="AV6" s="81" t="str">
        <f t="shared" si="1"/>
        <v/>
      </c>
      <c r="AW6" s="81" t="str">
        <f t="shared" si="1"/>
        <v/>
      </c>
      <c r="AX6" s="81" t="str">
        <f t="shared" si="1"/>
        <v/>
      </c>
      <c r="AY6" s="81" t="str">
        <f t="shared" si="2"/>
        <v/>
      </c>
      <c r="AZ6" s="81" t="str">
        <f t="shared" si="2"/>
        <v/>
      </c>
      <c r="BA6" s="81" t="str">
        <f t="shared" si="2"/>
        <v/>
      </c>
      <c r="BB6" s="81" t="str">
        <f t="shared" si="2"/>
        <v/>
      </c>
      <c r="BC6" s="81" t="str">
        <f t="shared" si="2"/>
        <v/>
      </c>
      <c r="BD6" s="81" t="str">
        <f t="shared" si="2"/>
        <v/>
      </c>
      <c r="BE6" s="81" t="str">
        <f t="shared" si="2"/>
        <v/>
      </c>
      <c r="BF6" s="81" t="str">
        <f t="shared" si="2"/>
        <v/>
      </c>
      <c r="BG6" s="81" t="str">
        <f t="shared" si="2"/>
        <v/>
      </c>
      <c r="BH6" s="81" t="str">
        <f t="shared" si="2"/>
        <v/>
      </c>
      <c r="BI6" s="81" t="str">
        <f t="shared" si="2"/>
        <v/>
      </c>
      <c r="BJ6" s="81" t="str">
        <f t="shared" si="2"/>
        <v/>
      </c>
      <c r="BK6" s="81" t="str">
        <f t="shared" si="2"/>
        <v/>
      </c>
    </row>
    <row r="7" spans="1:63" x14ac:dyDescent="0.3">
      <c r="A7" s="99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151"/>
      <c r="AG7" s="151"/>
      <c r="AH7" s="81" t="str">
        <f t="shared" si="3"/>
        <v/>
      </c>
      <c r="AI7" s="81" t="str">
        <f t="shared" si="1"/>
        <v/>
      </c>
      <c r="AJ7" s="81" t="str">
        <f t="shared" si="1"/>
        <v/>
      </c>
      <c r="AK7" s="81" t="str">
        <f t="shared" si="1"/>
        <v/>
      </c>
      <c r="AL7" s="81" t="str">
        <f t="shared" si="1"/>
        <v/>
      </c>
      <c r="AM7" s="81" t="str">
        <f t="shared" si="1"/>
        <v/>
      </c>
      <c r="AN7" s="81" t="str">
        <f t="shared" si="1"/>
        <v/>
      </c>
      <c r="AO7" s="81" t="str">
        <f t="shared" si="1"/>
        <v/>
      </c>
      <c r="AP7" s="81" t="str">
        <f t="shared" si="1"/>
        <v/>
      </c>
      <c r="AQ7" s="81" t="str">
        <f t="shared" si="1"/>
        <v/>
      </c>
      <c r="AR7" s="81" t="str">
        <f t="shared" si="1"/>
        <v/>
      </c>
      <c r="AS7" s="81" t="str">
        <f t="shared" si="1"/>
        <v/>
      </c>
      <c r="AT7" s="81" t="str">
        <f t="shared" si="1"/>
        <v/>
      </c>
      <c r="AU7" s="81" t="str">
        <f t="shared" si="1"/>
        <v/>
      </c>
      <c r="AV7" s="81" t="str">
        <f t="shared" si="1"/>
        <v/>
      </c>
      <c r="AW7" s="81" t="str">
        <f t="shared" si="1"/>
        <v/>
      </c>
      <c r="AX7" s="81" t="str">
        <f t="shared" si="1"/>
        <v/>
      </c>
      <c r="AY7" s="81" t="str">
        <f t="shared" si="2"/>
        <v/>
      </c>
      <c r="AZ7" s="81" t="str">
        <f t="shared" si="2"/>
        <v/>
      </c>
      <c r="BA7" s="81" t="str">
        <f t="shared" si="2"/>
        <v/>
      </c>
      <c r="BB7" s="81" t="str">
        <f t="shared" si="2"/>
        <v/>
      </c>
      <c r="BC7" s="81" t="str">
        <f t="shared" si="2"/>
        <v/>
      </c>
      <c r="BD7" s="81" t="str">
        <f t="shared" si="2"/>
        <v/>
      </c>
      <c r="BE7" s="81" t="str">
        <f t="shared" si="2"/>
        <v/>
      </c>
      <c r="BF7" s="81" t="str">
        <f t="shared" si="2"/>
        <v/>
      </c>
      <c r="BG7" s="81" t="str">
        <f t="shared" si="2"/>
        <v/>
      </c>
      <c r="BH7" s="81" t="str">
        <f t="shared" si="2"/>
        <v/>
      </c>
      <c r="BI7" s="81" t="str">
        <f t="shared" si="2"/>
        <v/>
      </c>
      <c r="BJ7" s="81" t="str">
        <f t="shared" si="2"/>
        <v/>
      </c>
      <c r="BK7" s="81" t="str">
        <f t="shared" si="2"/>
        <v/>
      </c>
    </row>
    <row r="8" spans="1:63" x14ac:dyDescent="0.3">
      <c r="A8" s="99">
        <v>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151"/>
      <c r="AG8" s="151"/>
      <c r="AH8" s="81" t="str">
        <f t="shared" si="3"/>
        <v/>
      </c>
      <c r="AI8" s="81" t="str">
        <f t="shared" si="1"/>
        <v/>
      </c>
      <c r="AJ8" s="81" t="str">
        <f t="shared" si="1"/>
        <v/>
      </c>
      <c r="AK8" s="81" t="str">
        <f t="shared" si="1"/>
        <v/>
      </c>
      <c r="AL8" s="81" t="str">
        <f t="shared" si="1"/>
        <v/>
      </c>
      <c r="AM8" s="81" t="str">
        <f t="shared" si="1"/>
        <v/>
      </c>
      <c r="AN8" s="81" t="str">
        <f t="shared" si="1"/>
        <v/>
      </c>
      <c r="AO8" s="81" t="str">
        <f t="shared" si="1"/>
        <v/>
      </c>
      <c r="AP8" s="81" t="str">
        <f t="shared" si="1"/>
        <v/>
      </c>
      <c r="AQ8" s="81" t="str">
        <f t="shared" si="1"/>
        <v/>
      </c>
      <c r="AR8" s="81" t="str">
        <f t="shared" si="1"/>
        <v/>
      </c>
      <c r="AS8" s="81" t="str">
        <f t="shared" si="1"/>
        <v/>
      </c>
      <c r="AT8" s="81" t="str">
        <f t="shared" si="1"/>
        <v/>
      </c>
      <c r="AU8" s="81" t="str">
        <f t="shared" si="1"/>
        <v/>
      </c>
      <c r="AV8" s="81" t="str">
        <f t="shared" si="1"/>
        <v/>
      </c>
      <c r="AW8" s="81" t="str">
        <f t="shared" si="1"/>
        <v/>
      </c>
      <c r="AX8" s="81" t="str">
        <f t="shared" si="1"/>
        <v/>
      </c>
      <c r="AY8" s="81" t="str">
        <f t="shared" si="2"/>
        <v/>
      </c>
      <c r="AZ8" s="81" t="str">
        <f t="shared" si="2"/>
        <v/>
      </c>
      <c r="BA8" s="81" t="str">
        <f t="shared" si="2"/>
        <v/>
      </c>
      <c r="BB8" s="81" t="str">
        <f t="shared" si="2"/>
        <v/>
      </c>
      <c r="BC8" s="81" t="str">
        <f t="shared" si="2"/>
        <v/>
      </c>
      <c r="BD8" s="81" t="str">
        <f t="shared" si="2"/>
        <v/>
      </c>
      <c r="BE8" s="81" t="str">
        <f t="shared" si="2"/>
        <v/>
      </c>
      <c r="BF8" s="81" t="str">
        <f t="shared" si="2"/>
        <v/>
      </c>
      <c r="BG8" s="81" t="str">
        <f t="shared" si="2"/>
        <v/>
      </c>
      <c r="BH8" s="81" t="str">
        <f t="shared" si="2"/>
        <v/>
      </c>
      <c r="BI8" s="81" t="str">
        <f t="shared" si="2"/>
        <v/>
      </c>
      <c r="BJ8" s="81" t="str">
        <f t="shared" si="2"/>
        <v/>
      </c>
      <c r="BK8" s="81" t="str">
        <f t="shared" si="2"/>
        <v/>
      </c>
    </row>
    <row r="9" spans="1:63" x14ac:dyDescent="0.3">
      <c r="A9" s="99">
        <v>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151"/>
      <c r="AG9" s="151"/>
      <c r="AH9" s="81" t="str">
        <f t="shared" si="3"/>
        <v/>
      </c>
      <c r="AI9" s="81" t="str">
        <f t="shared" si="1"/>
        <v/>
      </c>
      <c r="AJ9" s="81" t="str">
        <f t="shared" si="1"/>
        <v/>
      </c>
      <c r="AK9" s="81" t="str">
        <f t="shared" si="1"/>
        <v/>
      </c>
      <c r="AL9" s="81" t="str">
        <f t="shared" si="1"/>
        <v/>
      </c>
      <c r="AM9" s="81" t="str">
        <f t="shared" si="1"/>
        <v/>
      </c>
      <c r="AN9" s="81" t="str">
        <f t="shared" si="1"/>
        <v/>
      </c>
      <c r="AO9" s="81" t="str">
        <f t="shared" si="1"/>
        <v/>
      </c>
      <c r="AP9" s="81" t="str">
        <f t="shared" si="1"/>
        <v/>
      </c>
      <c r="AQ9" s="81" t="str">
        <f t="shared" si="1"/>
        <v/>
      </c>
      <c r="AR9" s="81" t="str">
        <f t="shared" si="1"/>
        <v/>
      </c>
      <c r="AS9" s="81" t="str">
        <f t="shared" si="1"/>
        <v/>
      </c>
      <c r="AT9" s="81" t="str">
        <f t="shared" si="1"/>
        <v/>
      </c>
      <c r="AU9" s="81" t="str">
        <f t="shared" si="1"/>
        <v/>
      </c>
      <c r="AV9" s="81" t="str">
        <f t="shared" si="1"/>
        <v/>
      </c>
      <c r="AW9" s="81" t="str">
        <f t="shared" si="1"/>
        <v/>
      </c>
      <c r="AX9" s="81" t="str">
        <f t="shared" si="1"/>
        <v/>
      </c>
      <c r="AY9" s="81" t="str">
        <f t="shared" si="2"/>
        <v/>
      </c>
      <c r="AZ9" s="81" t="str">
        <f t="shared" si="2"/>
        <v/>
      </c>
      <c r="BA9" s="81" t="str">
        <f t="shared" si="2"/>
        <v/>
      </c>
      <c r="BB9" s="81" t="str">
        <f t="shared" si="2"/>
        <v/>
      </c>
      <c r="BC9" s="81" t="str">
        <f t="shared" si="2"/>
        <v/>
      </c>
      <c r="BD9" s="81" t="str">
        <f t="shared" si="2"/>
        <v/>
      </c>
      <c r="BE9" s="81" t="str">
        <f t="shared" si="2"/>
        <v/>
      </c>
      <c r="BF9" s="81" t="str">
        <f t="shared" si="2"/>
        <v/>
      </c>
      <c r="BG9" s="81" t="str">
        <f t="shared" si="2"/>
        <v/>
      </c>
      <c r="BH9" s="81" t="str">
        <f t="shared" si="2"/>
        <v/>
      </c>
      <c r="BI9" s="81" t="str">
        <f t="shared" si="2"/>
        <v/>
      </c>
      <c r="BJ9" s="81" t="str">
        <f t="shared" si="2"/>
        <v/>
      </c>
      <c r="BK9" s="81" t="str">
        <f t="shared" si="2"/>
        <v/>
      </c>
    </row>
    <row r="10" spans="1:63" x14ac:dyDescent="0.3">
      <c r="A10" s="99">
        <v>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151"/>
      <c r="AG10" s="151"/>
      <c r="AH10" s="81" t="str">
        <f t="shared" si="3"/>
        <v/>
      </c>
      <c r="AI10" s="81" t="str">
        <f t="shared" si="1"/>
        <v/>
      </c>
      <c r="AJ10" s="81" t="str">
        <f t="shared" si="1"/>
        <v/>
      </c>
      <c r="AK10" s="81" t="str">
        <f t="shared" si="1"/>
        <v/>
      </c>
      <c r="AL10" s="81" t="str">
        <f t="shared" si="1"/>
        <v/>
      </c>
      <c r="AM10" s="81" t="str">
        <f t="shared" si="1"/>
        <v/>
      </c>
      <c r="AN10" s="81" t="str">
        <f t="shared" si="1"/>
        <v/>
      </c>
      <c r="AO10" s="81" t="str">
        <f t="shared" si="1"/>
        <v/>
      </c>
      <c r="AP10" s="81" t="str">
        <f t="shared" si="1"/>
        <v/>
      </c>
      <c r="AQ10" s="81" t="str">
        <f t="shared" si="1"/>
        <v/>
      </c>
      <c r="AR10" s="81" t="str">
        <f t="shared" si="1"/>
        <v/>
      </c>
      <c r="AS10" s="81" t="str">
        <f t="shared" si="1"/>
        <v/>
      </c>
      <c r="AT10" s="81" t="str">
        <f t="shared" si="1"/>
        <v/>
      </c>
      <c r="AU10" s="81" t="str">
        <f t="shared" si="1"/>
        <v/>
      </c>
      <c r="AV10" s="81" t="str">
        <f t="shared" si="1"/>
        <v/>
      </c>
      <c r="AW10" s="81" t="str">
        <f t="shared" si="1"/>
        <v/>
      </c>
      <c r="AX10" s="81" t="str">
        <f t="shared" si="1"/>
        <v/>
      </c>
      <c r="AY10" s="81" t="str">
        <f t="shared" si="2"/>
        <v/>
      </c>
      <c r="AZ10" s="81" t="str">
        <f t="shared" si="2"/>
        <v/>
      </c>
      <c r="BA10" s="81" t="str">
        <f t="shared" si="2"/>
        <v/>
      </c>
      <c r="BB10" s="81" t="str">
        <f t="shared" si="2"/>
        <v/>
      </c>
      <c r="BC10" s="81" t="str">
        <f t="shared" si="2"/>
        <v/>
      </c>
      <c r="BD10" s="81" t="str">
        <f t="shared" si="2"/>
        <v/>
      </c>
      <c r="BE10" s="81" t="str">
        <f t="shared" si="2"/>
        <v/>
      </c>
      <c r="BF10" s="81" t="str">
        <f t="shared" si="2"/>
        <v/>
      </c>
      <c r="BG10" s="81" t="str">
        <f t="shared" si="2"/>
        <v/>
      </c>
      <c r="BH10" s="81" t="str">
        <f t="shared" si="2"/>
        <v/>
      </c>
      <c r="BI10" s="81" t="str">
        <f t="shared" si="2"/>
        <v/>
      </c>
      <c r="BJ10" s="81" t="str">
        <f t="shared" si="2"/>
        <v/>
      </c>
      <c r="BK10" s="81" t="str">
        <f t="shared" si="2"/>
        <v/>
      </c>
    </row>
    <row r="11" spans="1:63" x14ac:dyDescent="0.3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151"/>
      <c r="AG11" s="151"/>
      <c r="AH11" s="81" t="str">
        <f t="shared" si="3"/>
        <v/>
      </c>
      <c r="AI11" s="81" t="str">
        <f t="shared" si="1"/>
        <v/>
      </c>
      <c r="AJ11" s="81" t="str">
        <f t="shared" si="1"/>
        <v/>
      </c>
      <c r="AK11" s="81" t="str">
        <f t="shared" si="1"/>
        <v/>
      </c>
      <c r="AL11" s="81" t="str">
        <f t="shared" si="1"/>
        <v/>
      </c>
      <c r="AM11" s="81" t="str">
        <f t="shared" si="1"/>
        <v/>
      </c>
      <c r="AN11" s="81" t="str">
        <f t="shared" si="1"/>
        <v/>
      </c>
      <c r="AO11" s="81" t="str">
        <f t="shared" si="1"/>
        <v/>
      </c>
      <c r="AP11" s="81" t="str">
        <f t="shared" si="1"/>
        <v/>
      </c>
      <c r="AQ11" s="81" t="str">
        <f t="shared" si="1"/>
        <v/>
      </c>
      <c r="AR11" s="81" t="str">
        <f t="shared" si="1"/>
        <v/>
      </c>
      <c r="AS11" s="81" t="str">
        <f t="shared" si="1"/>
        <v/>
      </c>
      <c r="AT11" s="81" t="str">
        <f t="shared" si="1"/>
        <v/>
      </c>
      <c r="AU11" s="81" t="str">
        <f t="shared" si="1"/>
        <v/>
      </c>
      <c r="AV11" s="81" t="str">
        <f t="shared" si="1"/>
        <v/>
      </c>
      <c r="AW11" s="81" t="str">
        <f t="shared" si="1"/>
        <v/>
      </c>
      <c r="AX11" s="81" t="str">
        <f t="shared" si="1"/>
        <v/>
      </c>
      <c r="AY11" s="81" t="str">
        <f t="shared" si="2"/>
        <v/>
      </c>
      <c r="AZ11" s="81" t="str">
        <f t="shared" si="2"/>
        <v/>
      </c>
      <c r="BA11" s="81" t="str">
        <f t="shared" si="2"/>
        <v/>
      </c>
      <c r="BB11" s="81" t="str">
        <f t="shared" si="2"/>
        <v/>
      </c>
      <c r="BC11" s="81" t="str">
        <f t="shared" si="2"/>
        <v/>
      </c>
      <c r="BD11" s="81" t="str">
        <f t="shared" si="2"/>
        <v/>
      </c>
      <c r="BE11" s="81" t="str">
        <f t="shared" si="2"/>
        <v/>
      </c>
      <c r="BF11" s="81" t="str">
        <f t="shared" si="2"/>
        <v/>
      </c>
      <c r="BG11" s="81" t="str">
        <f t="shared" si="2"/>
        <v/>
      </c>
      <c r="BH11" s="81" t="str">
        <f t="shared" si="2"/>
        <v/>
      </c>
      <c r="BI11" s="81" t="str">
        <f t="shared" si="2"/>
        <v/>
      </c>
      <c r="BJ11" s="81" t="str">
        <f t="shared" si="2"/>
        <v/>
      </c>
      <c r="BK11" s="81" t="str">
        <f t="shared" si="2"/>
        <v/>
      </c>
    </row>
    <row r="12" spans="1:63" x14ac:dyDescent="0.3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151"/>
      <c r="AG12" s="151"/>
      <c r="AH12" s="81" t="str">
        <f t="shared" si="3"/>
        <v/>
      </c>
      <c r="AI12" s="81" t="str">
        <f t="shared" si="1"/>
        <v/>
      </c>
      <c r="AJ12" s="81" t="str">
        <f t="shared" si="1"/>
        <v/>
      </c>
      <c r="AK12" s="81" t="str">
        <f t="shared" si="1"/>
        <v/>
      </c>
      <c r="AL12" s="81" t="str">
        <f t="shared" si="1"/>
        <v/>
      </c>
      <c r="AM12" s="81" t="str">
        <f t="shared" si="1"/>
        <v/>
      </c>
      <c r="AN12" s="81" t="str">
        <f t="shared" si="1"/>
        <v/>
      </c>
      <c r="AO12" s="81" t="str">
        <f t="shared" si="1"/>
        <v/>
      </c>
      <c r="AP12" s="81" t="str">
        <f t="shared" si="1"/>
        <v/>
      </c>
      <c r="AQ12" s="81" t="str">
        <f t="shared" si="1"/>
        <v/>
      </c>
      <c r="AR12" s="81" t="str">
        <f t="shared" si="1"/>
        <v/>
      </c>
      <c r="AS12" s="81" t="str">
        <f t="shared" si="1"/>
        <v/>
      </c>
      <c r="AT12" s="81" t="str">
        <f t="shared" si="1"/>
        <v/>
      </c>
      <c r="AU12" s="81" t="str">
        <f t="shared" si="1"/>
        <v/>
      </c>
      <c r="AV12" s="81" t="str">
        <f t="shared" si="1"/>
        <v/>
      </c>
      <c r="AW12" s="81" t="str">
        <f t="shared" si="1"/>
        <v/>
      </c>
      <c r="AX12" s="81" t="str">
        <f t="shared" si="1"/>
        <v/>
      </c>
      <c r="AY12" s="81" t="str">
        <f t="shared" si="2"/>
        <v/>
      </c>
      <c r="AZ12" s="81" t="str">
        <f t="shared" si="2"/>
        <v/>
      </c>
      <c r="BA12" s="81" t="str">
        <f t="shared" si="2"/>
        <v/>
      </c>
      <c r="BB12" s="81" t="str">
        <f t="shared" si="2"/>
        <v/>
      </c>
      <c r="BC12" s="81" t="str">
        <f t="shared" si="2"/>
        <v/>
      </c>
      <c r="BD12" s="81" t="str">
        <f t="shared" si="2"/>
        <v/>
      </c>
      <c r="BE12" s="81" t="str">
        <f t="shared" si="2"/>
        <v/>
      </c>
      <c r="BF12" s="81" t="str">
        <f t="shared" si="2"/>
        <v/>
      </c>
      <c r="BG12" s="81" t="str">
        <f t="shared" si="2"/>
        <v/>
      </c>
      <c r="BH12" s="81" t="str">
        <f t="shared" si="2"/>
        <v/>
      </c>
      <c r="BI12" s="81" t="str">
        <f t="shared" si="2"/>
        <v/>
      </c>
      <c r="BJ12" s="81" t="str">
        <f t="shared" si="2"/>
        <v/>
      </c>
      <c r="BK12" s="81" t="str">
        <f t="shared" si="2"/>
        <v/>
      </c>
    </row>
    <row r="13" spans="1:63" x14ac:dyDescent="0.3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151"/>
      <c r="AG13" s="151"/>
      <c r="AH13" s="81" t="str">
        <f t="shared" si="3"/>
        <v/>
      </c>
      <c r="AI13" s="81" t="str">
        <f t="shared" si="1"/>
        <v/>
      </c>
      <c r="AJ13" s="81" t="str">
        <f t="shared" si="1"/>
        <v/>
      </c>
      <c r="AK13" s="81" t="str">
        <f t="shared" si="1"/>
        <v/>
      </c>
      <c r="AL13" s="81" t="str">
        <f t="shared" si="1"/>
        <v/>
      </c>
      <c r="AM13" s="81" t="str">
        <f t="shared" si="1"/>
        <v/>
      </c>
      <c r="AN13" s="81" t="str">
        <f t="shared" si="1"/>
        <v/>
      </c>
      <c r="AO13" s="81" t="str">
        <f t="shared" si="1"/>
        <v/>
      </c>
      <c r="AP13" s="81" t="str">
        <f t="shared" si="1"/>
        <v/>
      </c>
      <c r="AQ13" s="81" t="str">
        <f t="shared" si="1"/>
        <v/>
      </c>
      <c r="AR13" s="81" t="str">
        <f t="shared" si="1"/>
        <v/>
      </c>
      <c r="AS13" s="81" t="str">
        <f t="shared" si="1"/>
        <v/>
      </c>
      <c r="AT13" s="81" t="str">
        <f t="shared" si="1"/>
        <v/>
      </c>
      <c r="AU13" s="81" t="str">
        <f t="shared" si="1"/>
        <v/>
      </c>
      <c r="AV13" s="81" t="str">
        <f t="shared" si="1"/>
        <v/>
      </c>
      <c r="AW13" s="81" t="str">
        <f t="shared" si="1"/>
        <v/>
      </c>
      <c r="AX13" s="81" t="str">
        <f t="shared" si="1"/>
        <v/>
      </c>
      <c r="AY13" s="81" t="str">
        <f t="shared" si="2"/>
        <v/>
      </c>
      <c r="AZ13" s="81" t="str">
        <f t="shared" si="2"/>
        <v/>
      </c>
      <c r="BA13" s="81" t="str">
        <f t="shared" si="2"/>
        <v/>
      </c>
      <c r="BB13" s="81" t="str">
        <f t="shared" si="2"/>
        <v/>
      </c>
      <c r="BC13" s="81" t="str">
        <f t="shared" si="2"/>
        <v/>
      </c>
      <c r="BD13" s="81" t="str">
        <f t="shared" si="2"/>
        <v/>
      </c>
      <c r="BE13" s="81" t="str">
        <f t="shared" si="2"/>
        <v/>
      </c>
      <c r="BF13" s="81" t="str">
        <f t="shared" si="2"/>
        <v/>
      </c>
      <c r="BG13" s="81" t="str">
        <f t="shared" si="2"/>
        <v/>
      </c>
      <c r="BH13" s="81" t="str">
        <f t="shared" si="2"/>
        <v/>
      </c>
      <c r="BI13" s="81" t="str">
        <f t="shared" si="2"/>
        <v/>
      </c>
      <c r="BJ13" s="81" t="str">
        <f t="shared" si="2"/>
        <v/>
      </c>
      <c r="BK13" s="81" t="str">
        <f t="shared" si="2"/>
        <v/>
      </c>
    </row>
    <row r="14" spans="1:63" x14ac:dyDescent="0.3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151"/>
      <c r="AG14" s="151"/>
      <c r="AH14" s="81" t="str">
        <f t="shared" si="3"/>
        <v/>
      </c>
      <c r="AI14" s="81" t="str">
        <f t="shared" si="1"/>
        <v/>
      </c>
      <c r="AJ14" s="81" t="str">
        <f t="shared" si="1"/>
        <v/>
      </c>
      <c r="AK14" s="81" t="str">
        <f t="shared" si="1"/>
        <v/>
      </c>
      <c r="AL14" s="81" t="str">
        <f t="shared" si="1"/>
        <v/>
      </c>
      <c r="AM14" s="81" t="str">
        <f t="shared" si="1"/>
        <v/>
      </c>
      <c r="AN14" s="81" t="str">
        <f t="shared" si="1"/>
        <v/>
      </c>
      <c r="AO14" s="81" t="str">
        <f t="shared" si="1"/>
        <v/>
      </c>
      <c r="AP14" s="81" t="str">
        <f t="shared" si="1"/>
        <v/>
      </c>
      <c r="AQ14" s="81" t="str">
        <f t="shared" si="1"/>
        <v/>
      </c>
      <c r="AR14" s="81" t="str">
        <f t="shared" si="1"/>
        <v/>
      </c>
      <c r="AS14" s="81" t="str">
        <f t="shared" si="1"/>
        <v/>
      </c>
      <c r="AT14" s="81" t="str">
        <f t="shared" si="1"/>
        <v/>
      </c>
      <c r="AU14" s="81" t="str">
        <f t="shared" si="1"/>
        <v/>
      </c>
      <c r="AV14" s="81" t="str">
        <f t="shared" si="1"/>
        <v/>
      </c>
      <c r="AW14" s="81" t="str">
        <f t="shared" si="1"/>
        <v/>
      </c>
      <c r="AX14" s="81" t="str">
        <f t="shared" si="1"/>
        <v/>
      </c>
      <c r="AY14" s="81" t="str">
        <f t="shared" si="2"/>
        <v/>
      </c>
      <c r="AZ14" s="81" t="str">
        <f t="shared" si="2"/>
        <v/>
      </c>
      <c r="BA14" s="81" t="str">
        <f t="shared" si="2"/>
        <v/>
      </c>
      <c r="BB14" s="81" t="str">
        <f t="shared" si="2"/>
        <v/>
      </c>
      <c r="BC14" s="81" t="str">
        <f t="shared" si="2"/>
        <v/>
      </c>
      <c r="BD14" s="81" t="str">
        <f t="shared" si="2"/>
        <v/>
      </c>
      <c r="BE14" s="81" t="str">
        <f t="shared" si="2"/>
        <v/>
      </c>
      <c r="BF14" s="81" t="str">
        <f t="shared" si="2"/>
        <v/>
      </c>
      <c r="BG14" s="81" t="str">
        <f t="shared" si="2"/>
        <v/>
      </c>
      <c r="BH14" s="81" t="str">
        <f t="shared" si="2"/>
        <v/>
      </c>
      <c r="BI14" s="81" t="str">
        <f t="shared" si="2"/>
        <v/>
      </c>
      <c r="BJ14" s="81" t="str">
        <f t="shared" si="2"/>
        <v/>
      </c>
      <c r="BK14" s="81" t="str">
        <f t="shared" si="2"/>
        <v/>
      </c>
    </row>
    <row r="15" spans="1:63" x14ac:dyDescent="0.3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151"/>
      <c r="AG15" s="151"/>
      <c r="AH15" s="81" t="str">
        <f t="shared" si="3"/>
        <v/>
      </c>
      <c r="AI15" s="81" t="str">
        <f t="shared" si="1"/>
        <v/>
      </c>
      <c r="AJ15" s="81" t="str">
        <f t="shared" si="1"/>
        <v/>
      </c>
      <c r="AK15" s="81" t="str">
        <f t="shared" si="1"/>
        <v/>
      </c>
      <c r="AL15" s="81" t="str">
        <f t="shared" si="1"/>
        <v/>
      </c>
      <c r="AM15" s="81" t="str">
        <f t="shared" si="1"/>
        <v/>
      </c>
      <c r="AN15" s="81" t="str">
        <f t="shared" si="1"/>
        <v/>
      </c>
      <c r="AO15" s="81" t="str">
        <f t="shared" si="1"/>
        <v/>
      </c>
      <c r="AP15" s="81" t="str">
        <f t="shared" si="1"/>
        <v/>
      </c>
      <c r="AQ15" s="81" t="str">
        <f t="shared" si="1"/>
        <v/>
      </c>
      <c r="AR15" s="81" t="str">
        <f t="shared" si="1"/>
        <v/>
      </c>
      <c r="AS15" s="81" t="str">
        <f t="shared" si="1"/>
        <v/>
      </c>
      <c r="AT15" s="81" t="str">
        <f t="shared" si="1"/>
        <v/>
      </c>
      <c r="AU15" s="81" t="str">
        <f t="shared" si="1"/>
        <v/>
      </c>
      <c r="AV15" s="81" t="str">
        <f t="shared" si="1"/>
        <v/>
      </c>
      <c r="AW15" s="81" t="str">
        <f t="shared" si="1"/>
        <v/>
      </c>
      <c r="AX15" s="81" t="str">
        <f t="shared" si="1"/>
        <v/>
      </c>
      <c r="AY15" s="81" t="str">
        <f t="shared" si="2"/>
        <v/>
      </c>
      <c r="AZ15" s="81" t="str">
        <f t="shared" si="2"/>
        <v/>
      </c>
      <c r="BA15" s="81" t="str">
        <f t="shared" si="2"/>
        <v/>
      </c>
      <c r="BB15" s="81" t="str">
        <f t="shared" si="2"/>
        <v/>
      </c>
      <c r="BC15" s="81" t="str">
        <f t="shared" si="2"/>
        <v/>
      </c>
      <c r="BD15" s="81" t="str">
        <f t="shared" si="2"/>
        <v/>
      </c>
      <c r="BE15" s="81" t="str">
        <f t="shared" si="2"/>
        <v/>
      </c>
      <c r="BF15" s="81" t="str">
        <f t="shared" si="2"/>
        <v/>
      </c>
      <c r="BG15" s="81" t="str">
        <f t="shared" si="2"/>
        <v/>
      </c>
      <c r="BH15" s="81" t="str">
        <f t="shared" si="2"/>
        <v/>
      </c>
      <c r="BI15" s="81" t="str">
        <f t="shared" si="2"/>
        <v/>
      </c>
      <c r="BJ15" s="81" t="str">
        <f t="shared" si="2"/>
        <v/>
      </c>
      <c r="BK15" s="81" t="str">
        <f t="shared" si="2"/>
        <v/>
      </c>
    </row>
    <row r="16" spans="1:63" x14ac:dyDescent="0.3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151"/>
      <c r="AG16" s="151"/>
      <c r="AH16" s="81" t="str">
        <f t="shared" si="3"/>
        <v/>
      </c>
      <c r="AI16" s="81" t="str">
        <f t="shared" si="1"/>
        <v/>
      </c>
      <c r="AJ16" s="81" t="str">
        <f t="shared" si="1"/>
        <v/>
      </c>
      <c r="AK16" s="81" t="str">
        <f t="shared" si="1"/>
        <v/>
      </c>
      <c r="AL16" s="81" t="str">
        <f t="shared" si="1"/>
        <v/>
      </c>
      <c r="AM16" s="81" t="str">
        <f t="shared" si="1"/>
        <v/>
      </c>
      <c r="AN16" s="81" t="str">
        <f t="shared" si="1"/>
        <v/>
      </c>
      <c r="AO16" s="81" t="str">
        <f t="shared" si="1"/>
        <v/>
      </c>
      <c r="AP16" s="81" t="str">
        <f t="shared" si="1"/>
        <v/>
      </c>
      <c r="AQ16" s="81" t="str">
        <f t="shared" si="1"/>
        <v/>
      </c>
      <c r="AR16" s="81" t="str">
        <f t="shared" si="1"/>
        <v/>
      </c>
      <c r="AS16" s="81" t="str">
        <f t="shared" si="1"/>
        <v/>
      </c>
      <c r="AT16" s="81" t="str">
        <f t="shared" si="1"/>
        <v/>
      </c>
      <c r="AU16" s="81" t="str">
        <f t="shared" si="1"/>
        <v/>
      </c>
      <c r="AV16" s="81" t="str">
        <f t="shared" si="1"/>
        <v/>
      </c>
      <c r="AW16" s="81" t="str">
        <f t="shared" si="1"/>
        <v/>
      </c>
      <c r="AX16" s="81" t="str">
        <f t="shared" si="1"/>
        <v/>
      </c>
      <c r="AY16" s="81" t="str">
        <f t="shared" si="2"/>
        <v/>
      </c>
      <c r="AZ16" s="81" t="str">
        <f t="shared" si="2"/>
        <v/>
      </c>
      <c r="BA16" s="81" t="str">
        <f t="shared" si="2"/>
        <v/>
      </c>
      <c r="BB16" s="81" t="str">
        <f t="shared" si="2"/>
        <v/>
      </c>
      <c r="BC16" s="81" t="str">
        <f t="shared" si="2"/>
        <v/>
      </c>
      <c r="BD16" s="81" t="str">
        <f t="shared" si="2"/>
        <v/>
      </c>
      <c r="BE16" s="81" t="str">
        <f t="shared" si="2"/>
        <v/>
      </c>
      <c r="BF16" s="81" t="str">
        <f t="shared" si="2"/>
        <v/>
      </c>
      <c r="BG16" s="81" t="str">
        <f t="shared" si="2"/>
        <v/>
      </c>
      <c r="BH16" s="81" t="str">
        <f t="shared" si="2"/>
        <v/>
      </c>
      <c r="BI16" s="81" t="str">
        <f t="shared" si="2"/>
        <v/>
      </c>
      <c r="BJ16" s="81" t="str">
        <f t="shared" si="2"/>
        <v/>
      </c>
      <c r="BK16" s="81" t="str">
        <f t="shared" si="2"/>
        <v/>
      </c>
    </row>
    <row r="17" spans="1:63" x14ac:dyDescent="0.3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151"/>
      <c r="AG17" s="151"/>
      <c r="AH17" s="81" t="str">
        <f t="shared" si="3"/>
        <v/>
      </c>
      <c r="AI17" s="81" t="str">
        <f t="shared" si="1"/>
        <v/>
      </c>
      <c r="AJ17" s="81" t="str">
        <f t="shared" si="1"/>
        <v/>
      </c>
      <c r="AK17" s="81" t="str">
        <f t="shared" si="1"/>
        <v/>
      </c>
      <c r="AL17" s="81" t="str">
        <f t="shared" si="1"/>
        <v/>
      </c>
      <c r="AM17" s="81" t="str">
        <f t="shared" si="1"/>
        <v/>
      </c>
      <c r="AN17" s="81" t="str">
        <f t="shared" si="1"/>
        <v/>
      </c>
      <c r="AO17" s="81" t="str">
        <f t="shared" si="1"/>
        <v/>
      </c>
      <c r="AP17" s="81" t="str">
        <f t="shared" si="1"/>
        <v/>
      </c>
      <c r="AQ17" s="81" t="str">
        <f t="shared" si="1"/>
        <v/>
      </c>
      <c r="AR17" s="81" t="str">
        <f t="shared" si="1"/>
        <v/>
      </c>
      <c r="AS17" s="81" t="str">
        <f t="shared" si="1"/>
        <v/>
      </c>
      <c r="AT17" s="81" t="str">
        <f t="shared" si="1"/>
        <v/>
      </c>
      <c r="AU17" s="81" t="str">
        <f t="shared" si="1"/>
        <v/>
      </c>
      <c r="AV17" s="81" t="str">
        <f t="shared" si="1"/>
        <v/>
      </c>
      <c r="AW17" s="81" t="str">
        <f t="shared" si="1"/>
        <v/>
      </c>
      <c r="AX17" s="81" t="str">
        <f t="shared" si="1"/>
        <v/>
      </c>
      <c r="AY17" s="81" t="str">
        <f t="shared" si="2"/>
        <v/>
      </c>
      <c r="AZ17" s="81" t="str">
        <f t="shared" si="2"/>
        <v/>
      </c>
      <c r="BA17" s="81" t="str">
        <f t="shared" si="2"/>
        <v/>
      </c>
      <c r="BB17" s="81" t="str">
        <f t="shared" si="2"/>
        <v/>
      </c>
      <c r="BC17" s="81" t="str">
        <f t="shared" si="2"/>
        <v/>
      </c>
      <c r="BD17" s="81" t="str">
        <f t="shared" si="2"/>
        <v/>
      </c>
      <c r="BE17" s="81" t="str">
        <f t="shared" si="2"/>
        <v/>
      </c>
      <c r="BF17" s="81" t="str">
        <f t="shared" si="2"/>
        <v/>
      </c>
      <c r="BG17" s="81" t="str">
        <f t="shared" si="2"/>
        <v/>
      </c>
      <c r="BH17" s="81" t="str">
        <f t="shared" si="2"/>
        <v/>
      </c>
      <c r="BI17" s="81" t="str">
        <f t="shared" si="2"/>
        <v/>
      </c>
      <c r="BJ17" s="81" t="str">
        <f t="shared" si="2"/>
        <v/>
      </c>
      <c r="BK17" s="81" t="str">
        <f t="shared" si="2"/>
        <v/>
      </c>
    </row>
    <row r="18" spans="1:63" x14ac:dyDescent="0.3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151"/>
      <c r="AG18" s="151"/>
      <c r="AH18" s="81" t="str">
        <f t="shared" si="3"/>
        <v/>
      </c>
      <c r="AI18" s="81" t="str">
        <f t="shared" si="1"/>
        <v/>
      </c>
      <c r="AJ18" s="81" t="str">
        <f t="shared" si="1"/>
        <v/>
      </c>
      <c r="AK18" s="81" t="str">
        <f t="shared" si="1"/>
        <v/>
      </c>
      <c r="AL18" s="81" t="str">
        <f t="shared" si="1"/>
        <v/>
      </c>
      <c r="AM18" s="81" t="str">
        <f t="shared" si="1"/>
        <v/>
      </c>
      <c r="AN18" s="81" t="str">
        <f t="shared" si="1"/>
        <v/>
      </c>
      <c r="AO18" s="81" t="str">
        <f t="shared" si="1"/>
        <v/>
      </c>
      <c r="AP18" s="81" t="str">
        <f t="shared" si="1"/>
        <v/>
      </c>
      <c r="AQ18" s="81" t="str">
        <f t="shared" si="1"/>
        <v/>
      </c>
      <c r="AR18" s="81" t="str">
        <f t="shared" si="1"/>
        <v/>
      </c>
      <c r="AS18" s="81" t="str">
        <f t="shared" si="1"/>
        <v/>
      </c>
      <c r="AT18" s="81" t="str">
        <f t="shared" si="1"/>
        <v/>
      </c>
      <c r="AU18" s="81" t="str">
        <f t="shared" si="1"/>
        <v/>
      </c>
      <c r="AV18" s="81" t="str">
        <f t="shared" si="1"/>
        <v/>
      </c>
      <c r="AW18" s="81" t="str">
        <f t="shared" si="1"/>
        <v/>
      </c>
      <c r="AX18" s="81" t="str">
        <f t="shared" ref="AX18:BF37" si="4">IF(R18&gt;0,LN(R18),"")</f>
        <v/>
      </c>
      <c r="AY18" s="81" t="str">
        <f t="shared" si="2"/>
        <v/>
      </c>
      <c r="AZ18" s="81" t="str">
        <f t="shared" si="2"/>
        <v/>
      </c>
      <c r="BA18" s="81" t="str">
        <f t="shared" si="2"/>
        <v/>
      </c>
      <c r="BB18" s="81" t="str">
        <f t="shared" si="2"/>
        <v/>
      </c>
      <c r="BC18" s="81" t="str">
        <f t="shared" si="2"/>
        <v/>
      </c>
      <c r="BD18" s="81" t="str">
        <f t="shared" si="2"/>
        <v/>
      </c>
      <c r="BE18" s="81" t="str">
        <f t="shared" si="2"/>
        <v/>
      </c>
      <c r="BF18" s="81" t="str">
        <f t="shared" si="2"/>
        <v/>
      </c>
      <c r="BG18" s="81" t="str">
        <f t="shared" si="2"/>
        <v/>
      </c>
      <c r="BH18" s="81" t="str">
        <f t="shared" si="2"/>
        <v/>
      </c>
      <c r="BI18" s="81" t="str">
        <f t="shared" si="2"/>
        <v/>
      </c>
      <c r="BJ18" s="81" t="str">
        <f t="shared" si="2"/>
        <v/>
      </c>
      <c r="BK18" s="81" t="str">
        <f t="shared" si="2"/>
        <v/>
      </c>
    </row>
    <row r="19" spans="1:63" x14ac:dyDescent="0.3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151"/>
      <c r="AG19" s="151"/>
      <c r="AH19" s="81" t="str">
        <f t="shared" si="3"/>
        <v/>
      </c>
      <c r="AI19" s="81" t="str">
        <f t="shared" si="3"/>
        <v/>
      </c>
      <c r="AJ19" s="81" t="str">
        <f t="shared" si="3"/>
        <v/>
      </c>
      <c r="AK19" s="81" t="str">
        <f t="shared" si="3"/>
        <v/>
      </c>
      <c r="AL19" s="81" t="str">
        <f t="shared" si="3"/>
        <v/>
      </c>
      <c r="AM19" s="81" t="str">
        <f t="shared" si="3"/>
        <v/>
      </c>
      <c r="AN19" s="81" t="str">
        <f t="shared" si="3"/>
        <v/>
      </c>
      <c r="AO19" s="81" t="str">
        <f t="shared" si="3"/>
        <v/>
      </c>
      <c r="AP19" s="81" t="str">
        <f t="shared" si="3"/>
        <v/>
      </c>
      <c r="AQ19" s="81" t="str">
        <f t="shared" si="3"/>
        <v/>
      </c>
      <c r="AR19" s="81" t="str">
        <f t="shared" si="3"/>
        <v/>
      </c>
      <c r="AS19" s="81" t="str">
        <f t="shared" si="3"/>
        <v/>
      </c>
      <c r="AT19" s="81" t="str">
        <f t="shared" si="3"/>
        <v/>
      </c>
      <c r="AU19" s="81" t="str">
        <f t="shared" si="3"/>
        <v/>
      </c>
      <c r="AV19" s="81" t="str">
        <f t="shared" si="3"/>
        <v/>
      </c>
      <c r="AW19" s="81" t="str">
        <f t="shared" si="3"/>
        <v/>
      </c>
      <c r="AX19" s="81" t="str">
        <f t="shared" si="4"/>
        <v/>
      </c>
      <c r="AY19" s="81" t="str">
        <f t="shared" si="2"/>
        <v/>
      </c>
      <c r="AZ19" s="81" t="str">
        <f t="shared" si="2"/>
        <v/>
      </c>
      <c r="BA19" s="81" t="str">
        <f t="shared" si="2"/>
        <v/>
      </c>
      <c r="BB19" s="81" t="str">
        <f t="shared" si="2"/>
        <v/>
      </c>
      <c r="BC19" s="81" t="str">
        <f t="shared" si="2"/>
        <v/>
      </c>
      <c r="BD19" s="81" t="str">
        <f t="shared" si="2"/>
        <v/>
      </c>
      <c r="BE19" s="81" t="str">
        <f t="shared" si="2"/>
        <v/>
      </c>
      <c r="BF19" s="81" t="str">
        <f t="shared" si="2"/>
        <v/>
      </c>
      <c r="BG19" s="81" t="str">
        <f t="shared" si="2"/>
        <v/>
      </c>
      <c r="BH19" s="81" t="str">
        <f t="shared" si="2"/>
        <v/>
      </c>
      <c r="BI19" s="81" t="str">
        <f t="shared" si="2"/>
        <v/>
      </c>
      <c r="BJ19" s="81" t="str">
        <f t="shared" si="2"/>
        <v/>
      </c>
      <c r="BK19" s="81" t="str">
        <f t="shared" si="2"/>
        <v/>
      </c>
    </row>
    <row r="20" spans="1:63" x14ac:dyDescent="0.3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151"/>
      <c r="AG20" s="151"/>
      <c r="AH20" s="81" t="str">
        <f t="shared" si="3"/>
        <v/>
      </c>
      <c r="AI20" s="81" t="str">
        <f t="shared" si="3"/>
        <v/>
      </c>
      <c r="AJ20" s="81" t="str">
        <f t="shared" si="3"/>
        <v/>
      </c>
      <c r="AK20" s="81" t="str">
        <f t="shared" si="3"/>
        <v/>
      </c>
      <c r="AL20" s="81" t="str">
        <f t="shared" si="3"/>
        <v/>
      </c>
      <c r="AM20" s="81" t="str">
        <f t="shared" si="3"/>
        <v/>
      </c>
      <c r="AN20" s="81" t="str">
        <f t="shared" si="3"/>
        <v/>
      </c>
      <c r="AO20" s="81" t="str">
        <f t="shared" si="3"/>
        <v/>
      </c>
      <c r="AP20" s="81" t="str">
        <f t="shared" si="3"/>
        <v/>
      </c>
      <c r="AQ20" s="81" t="str">
        <f t="shared" si="3"/>
        <v/>
      </c>
      <c r="AR20" s="81" t="str">
        <f t="shared" si="3"/>
        <v/>
      </c>
      <c r="AS20" s="81" t="str">
        <f t="shared" si="3"/>
        <v/>
      </c>
      <c r="AT20" s="81" t="str">
        <f t="shared" si="3"/>
        <v/>
      </c>
      <c r="AU20" s="81" t="str">
        <f t="shared" si="3"/>
        <v/>
      </c>
      <c r="AV20" s="81" t="str">
        <f t="shared" si="3"/>
        <v/>
      </c>
      <c r="AW20" s="81" t="str">
        <f t="shared" si="3"/>
        <v/>
      </c>
      <c r="AX20" s="81" t="str">
        <f t="shared" si="4"/>
        <v/>
      </c>
      <c r="AY20" s="81" t="str">
        <f t="shared" si="2"/>
        <v/>
      </c>
      <c r="AZ20" s="81" t="str">
        <f t="shared" si="2"/>
        <v/>
      </c>
      <c r="BA20" s="81" t="str">
        <f t="shared" si="2"/>
        <v/>
      </c>
      <c r="BB20" s="81" t="str">
        <f t="shared" si="2"/>
        <v/>
      </c>
      <c r="BC20" s="81" t="str">
        <f t="shared" si="2"/>
        <v/>
      </c>
      <c r="BD20" s="81" t="str">
        <f t="shared" si="2"/>
        <v/>
      </c>
      <c r="BE20" s="81" t="str">
        <f t="shared" si="2"/>
        <v/>
      </c>
      <c r="BF20" s="81" t="str">
        <f t="shared" si="2"/>
        <v/>
      </c>
      <c r="BG20" s="81" t="str">
        <f t="shared" si="2"/>
        <v/>
      </c>
      <c r="BH20" s="81" t="str">
        <f t="shared" si="2"/>
        <v/>
      </c>
      <c r="BI20" s="81" t="str">
        <f t="shared" si="2"/>
        <v/>
      </c>
      <c r="BJ20" s="81" t="str">
        <f t="shared" si="2"/>
        <v/>
      </c>
      <c r="BK20" s="81" t="str">
        <f t="shared" si="2"/>
        <v/>
      </c>
    </row>
    <row r="21" spans="1:63" x14ac:dyDescent="0.3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151"/>
      <c r="AG21" s="151"/>
      <c r="AH21" s="81" t="str">
        <f t="shared" si="3"/>
        <v/>
      </c>
      <c r="AI21" s="81" t="str">
        <f t="shared" si="3"/>
        <v/>
      </c>
      <c r="AJ21" s="81" t="str">
        <f t="shared" si="3"/>
        <v/>
      </c>
      <c r="AK21" s="81" t="str">
        <f t="shared" si="3"/>
        <v/>
      </c>
      <c r="AL21" s="81" t="str">
        <f t="shared" si="3"/>
        <v/>
      </c>
      <c r="AM21" s="81" t="str">
        <f t="shared" si="3"/>
        <v/>
      </c>
      <c r="AN21" s="81" t="str">
        <f t="shared" si="3"/>
        <v/>
      </c>
      <c r="AO21" s="81" t="str">
        <f t="shared" si="3"/>
        <v/>
      </c>
      <c r="AP21" s="81" t="str">
        <f t="shared" si="3"/>
        <v/>
      </c>
      <c r="AQ21" s="81" t="str">
        <f t="shared" si="3"/>
        <v/>
      </c>
      <c r="AR21" s="81" t="str">
        <f t="shared" si="3"/>
        <v/>
      </c>
      <c r="AS21" s="81" t="str">
        <f t="shared" si="3"/>
        <v/>
      </c>
      <c r="AT21" s="81" t="str">
        <f t="shared" si="3"/>
        <v/>
      </c>
      <c r="AU21" s="81" t="str">
        <f t="shared" si="3"/>
        <v/>
      </c>
      <c r="AV21" s="81" t="str">
        <f t="shared" si="3"/>
        <v/>
      </c>
      <c r="AW21" s="81" t="str">
        <f t="shared" si="3"/>
        <v/>
      </c>
      <c r="AX21" s="81" t="str">
        <f t="shared" si="4"/>
        <v/>
      </c>
      <c r="AY21" s="81" t="str">
        <f t="shared" si="2"/>
        <v/>
      </c>
      <c r="AZ21" s="81" t="str">
        <f t="shared" si="2"/>
        <v/>
      </c>
      <c r="BA21" s="81" t="str">
        <f t="shared" si="2"/>
        <v/>
      </c>
      <c r="BB21" s="81" t="str">
        <f t="shared" si="2"/>
        <v/>
      </c>
      <c r="BC21" s="81" t="str">
        <f t="shared" si="2"/>
        <v/>
      </c>
      <c r="BD21" s="81" t="str">
        <f t="shared" si="2"/>
        <v/>
      </c>
      <c r="BE21" s="81" t="str">
        <f t="shared" si="2"/>
        <v/>
      </c>
      <c r="BF21" s="81" t="str">
        <f t="shared" si="2"/>
        <v/>
      </c>
      <c r="BG21" s="81" t="str">
        <f t="shared" si="2"/>
        <v/>
      </c>
      <c r="BH21" s="81" t="str">
        <f t="shared" si="2"/>
        <v/>
      </c>
      <c r="BI21" s="81" t="str">
        <f t="shared" si="2"/>
        <v/>
      </c>
      <c r="BJ21" s="81" t="str">
        <f t="shared" si="2"/>
        <v/>
      </c>
      <c r="BK21" s="81" t="str">
        <f t="shared" si="2"/>
        <v/>
      </c>
    </row>
    <row r="22" spans="1:63" x14ac:dyDescent="0.3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151"/>
      <c r="AG22" s="151"/>
      <c r="AH22" s="81" t="str">
        <f t="shared" si="3"/>
        <v/>
      </c>
      <c r="AI22" s="81" t="str">
        <f t="shared" si="3"/>
        <v/>
      </c>
      <c r="AJ22" s="81" t="str">
        <f t="shared" si="3"/>
        <v/>
      </c>
      <c r="AK22" s="81" t="str">
        <f t="shared" si="3"/>
        <v/>
      </c>
      <c r="AL22" s="81" t="str">
        <f t="shared" si="3"/>
        <v/>
      </c>
      <c r="AM22" s="81" t="str">
        <f t="shared" si="3"/>
        <v/>
      </c>
      <c r="AN22" s="81" t="str">
        <f t="shared" si="3"/>
        <v/>
      </c>
      <c r="AO22" s="81" t="str">
        <f t="shared" si="3"/>
        <v/>
      </c>
      <c r="AP22" s="81" t="str">
        <f t="shared" si="3"/>
        <v/>
      </c>
      <c r="AQ22" s="81" t="str">
        <f t="shared" si="3"/>
        <v/>
      </c>
      <c r="AR22" s="81" t="str">
        <f t="shared" si="3"/>
        <v/>
      </c>
      <c r="AS22" s="81" t="str">
        <f t="shared" si="3"/>
        <v/>
      </c>
      <c r="AT22" s="81" t="str">
        <f t="shared" si="3"/>
        <v/>
      </c>
      <c r="AU22" s="81" t="str">
        <f t="shared" si="3"/>
        <v/>
      </c>
      <c r="AV22" s="81" t="str">
        <f t="shared" si="3"/>
        <v/>
      </c>
      <c r="AW22" s="81" t="str">
        <f t="shared" si="3"/>
        <v/>
      </c>
      <c r="AX22" s="81" t="str">
        <f t="shared" si="4"/>
        <v/>
      </c>
      <c r="AY22" s="81" t="str">
        <f t="shared" si="2"/>
        <v/>
      </c>
      <c r="AZ22" s="81" t="str">
        <f t="shared" si="2"/>
        <v/>
      </c>
      <c r="BA22" s="81" t="str">
        <f t="shared" si="2"/>
        <v/>
      </c>
      <c r="BB22" s="81" t="str">
        <f t="shared" si="2"/>
        <v/>
      </c>
      <c r="BC22" s="81" t="str">
        <f t="shared" si="2"/>
        <v/>
      </c>
      <c r="BD22" s="81" t="str">
        <f t="shared" si="2"/>
        <v/>
      </c>
      <c r="BE22" s="81" t="str">
        <f t="shared" si="2"/>
        <v/>
      </c>
      <c r="BF22" s="81" t="str">
        <f t="shared" si="2"/>
        <v/>
      </c>
      <c r="BG22" s="81" t="str">
        <f t="shared" ref="BG22:BK37" si="5">IF(AA22&gt;0,LN(AA22),"")</f>
        <v/>
      </c>
      <c r="BH22" s="81" t="str">
        <f t="shared" si="5"/>
        <v/>
      </c>
      <c r="BI22" s="81" t="str">
        <f t="shared" si="5"/>
        <v/>
      </c>
      <c r="BJ22" s="81" t="str">
        <f t="shared" si="5"/>
        <v/>
      </c>
      <c r="BK22" s="81" t="str">
        <f t="shared" si="5"/>
        <v/>
      </c>
    </row>
    <row r="23" spans="1:63" x14ac:dyDescent="0.3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151"/>
      <c r="AG23" s="151"/>
      <c r="AH23" s="81" t="str">
        <f t="shared" si="3"/>
        <v/>
      </c>
      <c r="AI23" s="81" t="str">
        <f t="shared" si="3"/>
        <v/>
      </c>
      <c r="AJ23" s="81" t="str">
        <f t="shared" si="3"/>
        <v/>
      </c>
      <c r="AK23" s="81" t="str">
        <f t="shared" si="3"/>
        <v/>
      </c>
      <c r="AL23" s="81" t="str">
        <f t="shared" si="3"/>
        <v/>
      </c>
      <c r="AM23" s="81" t="str">
        <f t="shared" si="3"/>
        <v/>
      </c>
      <c r="AN23" s="81" t="str">
        <f t="shared" si="3"/>
        <v/>
      </c>
      <c r="AO23" s="81" t="str">
        <f t="shared" si="3"/>
        <v/>
      </c>
      <c r="AP23" s="81" t="str">
        <f t="shared" si="3"/>
        <v/>
      </c>
      <c r="AQ23" s="81" t="str">
        <f t="shared" si="3"/>
        <v/>
      </c>
      <c r="AR23" s="81" t="str">
        <f t="shared" si="3"/>
        <v/>
      </c>
      <c r="AS23" s="81" t="str">
        <f t="shared" si="3"/>
        <v/>
      </c>
      <c r="AT23" s="81" t="str">
        <f t="shared" si="3"/>
        <v/>
      </c>
      <c r="AU23" s="81" t="str">
        <f t="shared" si="3"/>
        <v/>
      </c>
      <c r="AV23" s="81" t="str">
        <f t="shared" si="3"/>
        <v/>
      </c>
      <c r="AW23" s="81" t="str">
        <f t="shared" si="3"/>
        <v/>
      </c>
      <c r="AX23" s="81" t="str">
        <f t="shared" si="4"/>
        <v/>
      </c>
      <c r="AY23" s="81" t="str">
        <f t="shared" si="4"/>
        <v/>
      </c>
      <c r="AZ23" s="81" t="str">
        <f t="shared" si="4"/>
        <v/>
      </c>
      <c r="BA23" s="81" t="str">
        <f t="shared" si="4"/>
        <v/>
      </c>
      <c r="BB23" s="81" t="str">
        <f t="shared" si="4"/>
        <v/>
      </c>
      <c r="BC23" s="81" t="str">
        <f t="shared" si="4"/>
        <v/>
      </c>
      <c r="BD23" s="81" t="str">
        <f t="shared" si="4"/>
        <v/>
      </c>
      <c r="BE23" s="81" t="str">
        <f t="shared" si="4"/>
        <v/>
      </c>
      <c r="BF23" s="81" t="str">
        <f t="shared" si="4"/>
        <v/>
      </c>
      <c r="BG23" s="81" t="str">
        <f t="shared" si="5"/>
        <v/>
      </c>
      <c r="BH23" s="81" t="str">
        <f t="shared" si="5"/>
        <v/>
      </c>
      <c r="BI23" s="81" t="str">
        <f t="shared" si="5"/>
        <v/>
      </c>
      <c r="BJ23" s="81" t="str">
        <f t="shared" si="5"/>
        <v/>
      </c>
      <c r="BK23" s="81" t="str">
        <f t="shared" si="5"/>
        <v/>
      </c>
    </row>
    <row r="24" spans="1:63" x14ac:dyDescent="0.3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151"/>
      <c r="AG24" s="151"/>
      <c r="AH24" s="81" t="str">
        <f t="shared" si="3"/>
        <v/>
      </c>
      <c r="AI24" s="81" t="str">
        <f t="shared" si="3"/>
        <v/>
      </c>
      <c r="AJ24" s="81" t="str">
        <f t="shared" si="3"/>
        <v/>
      </c>
      <c r="AK24" s="81" t="str">
        <f t="shared" si="3"/>
        <v/>
      </c>
      <c r="AL24" s="81" t="str">
        <f t="shared" si="3"/>
        <v/>
      </c>
      <c r="AM24" s="81" t="str">
        <f t="shared" si="3"/>
        <v/>
      </c>
      <c r="AN24" s="81" t="str">
        <f t="shared" si="3"/>
        <v/>
      </c>
      <c r="AO24" s="81" t="str">
        <f t="shared" si="3"/>
        <v/>
      </c>
      <c r="AP24" s="81" t="str">
        <f t="shared" si="3"/>
        <v/>
      </c>
      <c r="AQ24" s="81" t="str">
        <f t="shared" si="3"/>
        <v/>
      </c>
      <c r="AR24" s="81" t="str">
        <f t="shared" si="3"/>
        <v/>
      </c>
      <c r="AS24" s="81" t="str">
        <f t="shared" si="3"/>
        <v/>
      </c>
      <c r="AT24" s="81" t="str">
        <f t="shared" si="3"/>
        <v/>
      </c>
      <c r="AU24" s="81" t="str">
        <f t="shared" si="3"/>
        <v/>
      </c>
      <c r="AV24" s="81" t="str">
        <f t="shared" si="3"/>
        <v/>
      </c>
      <c r="AW24" s="81" t="str">
        <f t="shared" si="3"/>
        <v/>
      </c>
      <c r="AX24" s="81" t="str">
        <f t="shared" si="4"/>
        <v/>
      </c>
      <c r="AY24" s="81" t="str">
        <f t="shared" si="4"/>
        <v/>
      </c>
      <c r="AZ24" s="81" t="str">
        <f t="shared" si="4"/>
        <v/>
      </c>
      <c r="BA24" s="81" t="str">
        <f t="shared" si="4"/>
        <v/>
      </c>
      <c r="BB24" s="81" t="str">
        <f t="shared" si="4"/>
        <v/>
      </c>
      <c r="BC24" s="81" t="str">
        <f t="shared" si="4"/>
        <v/>
      </c>
      <c r="BD24" s="81" t="str">
        <f t="shared" si="4"/>
        <v/>
      </c>
      <c r="BE24" s="81" t="str">
        <f t="shared" si="4"/>
        <v/>
      </c>
      <c r="BF24" s="81" t="str">
        <f t="shared" si="4"/>
        <v/>
      </c>
      <c r="BG24" s="81" t="str">
        <f t="shared" si="5"/>
        <v/>
      </c>
      <c r="BH24" s="81" t="str">
        <f t="shared" si="5"/>
        <v/>
      </c>
      <c r="BI24" s="81" t="str">
        <f t="shared" si="5"/>
        <v/>
      </c>
      <c r="BJ24" s="81" t="str">
        <f t="shared" si="5"/>
        <v/>
      </c>
      <c r="BK24" s="81" t="str">
        <f t="shared" si="5"/>
        <v/>
      </c>
    </row>
    <row r="25" spans="1:63" x14ac:dyDescent="0.3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151"/>
      <c r="AG25" s="151"/>
      <c r="AH25" s="81" t="str">
        <f t="shared" si="3"/>
        <v/>
      </c>
      <c r="AI25" s="81" t="str">
        <f t="shared" si="3"/>
        <v/>
      </c>
      <c r="AJ25" s="81" t="str">
        <f t="shared" si="3"/>
        <v/>
      </c>
      <c r="AK25" s="81" t="str">
        <f t="shared" si="3"/>
        <v/>
      </c>
      <c r="AL25" s="81" t="str">
        <f t="shared" si="3"/>
        <v/>
      </c>
      <c r="AM25" s="81" t="str">
        <f t="shared" si="3"/>
        <v/>
      </c>
      <c r="AN25" s="81" t="str">
        <f t="shared" si="3"/>
        <v/>
      </c>
      <c r="AO25" s="81" t="str">
        <f t="shared" si="3"/>
        <v/>
      </c>
      <c r="AP25" s="81" t="str">
        <f t="shared" si="3"/>
        <v/>
      </c>
      <c r="AQ25" s="81" t="str">
        <f t="shared" si="3"/>
        <v/>
      </c>
      <c r="AR25" s="81" t="str">
        <f t="shared" si="3"/>
        <v/>
      </c>
      <c r="AS25" s="81" t="str">
        <f t="shared" si="3"/>
        <v/>
      </c>
      <c r="AT25" s="81" t="str">
        <f t="shared" si="3"/>
        <v/>
      </c>
      <c r="AU25" s="81" t="str">
        <f t="shared" si="3"/>
        <v/>
      </c>
      <c r="AV25" s="81" t="str">
        <f t="shared" si="3"/>
        <v/>
      </c>
      <c r="AW25" s="81" t="str">
        <f t="shared" si="3"/>
        <v/>
      </c>
      <c r="AX25" s="81" t="str">
        <f t="shared" si="4"/>
        <v/>
      </c>
      <c r="AY25" s="81" t="str">
        <f t="shared" si="4"/>
        <v/>
      </c>
      <c r="AZ25" s="81" t="str">
        <f t="shared" si="4"/>
        <v/>
      </c>
      <c r="BA25" s="81" t="str">
        <f t="shared" si="4"/>
        <v/>
      </c>
      <c r="BB25" s="81" t="str">
        <f t="shared" si="4"/>
        <v/>
      </c>
      <c r="BC25" s="81" t="str">
        <f t="shared" si="4"/>
        <v/>
      </c>
      <c r="BD25" s="81" t="str">
        <f t="shared" si="4"/>
        <v/>
      </c>
      <c r="BE25" s="81" t="str">
        <f t="shared" si="4"/>
        <v/>
      </c>
      <c r="BF25" s="81" t="str">
        <f t="shared" si="4"/>
        <v/>
      </c>
      <c r="BG25" s="81" t="str">
        <f t="shared" si="5"/>
        <v/>
      </c>
      <c r="BH25" s="81" t="str">
        <f t="shared" si="5"/>
        <v/>
      </c>
      <c r="BI25" s="81" t="str">
        <f t="shared" si="5"/>
        <v/>
      </c>
      <c r="BJ25" s="81" t="str">
        <f t="shared" si="5"/>
        <v/>
      </c>
      <c r="BK25" s="81" t="str">
        <f t="shared" si="5"/>
        <v/>
      </c>
    </row>
    <row r="26" spans="1:63" x14ac:dyDescent="0.3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151"/>
      <c r="AG26" s="151"/>
      <c r="AH26" s="81" t="str">
        <f t="shared" si="3"/>
        <v/>
      </c>
      <c r="AI26" s="81" t="str">
        <f t="shared" si="3"/>
        <v/>
      </c>
      <c r="AJ26" s="81" t="str">
        <f t="shared" si="3"/>
        <v/>
      </c>
      <c r="AK26" s="81" t="str">
        <f t="shared" si="3"/>
        <v/>
      </c>
      <c r="AL26" s="81" t="str">
        <f t="shared" si="3"/>
        <v/>
      </c>
      <c r="AM26" s="81" t="str">
        <f t="shared" si="3"/>
        <v/>
      </c>
      <c r="AN26" s="81" t="str">
        <f t="shared" si="3"/>
        <v/>
      </c>
      <c r="AO26" s="81" t="str">
        <f t="shared" si="3"/>
        <v/>
      </c>
      <c r="AP26" s="81" t="str">
        <f t="shared" si="3"/>
        <v/>
      </c>
      <c r="AQ26" s="81" t="str">
        <f t="shared" si="3"/>
        <v/>
      </c>
      <c r="AR26" s="81" t="str">
        <f t="shared" si="3"/>
        <v/>
      </c>
      <c r="AS26" s="81" t="str">
        <f t="shared" si="3"/>
        <v/>
      </c>
      <c r="AT26" s="81" t="str">
        <f t="shared" si="3"/>
        <v/>
      </c>
      <c r="AU26" s="81" t="str">
        <f t="shared" si="3"/>
        <v/>
      </c>
      <c r="AV26" s="81" t="str">
        <f t="shared" si="3"/>
        <v/>
      </c>
      <c r="AW26" s="81" t="str">
        <f t="shared" si="3"/>
        <v/>
      </c>
      <c r="AX26" s="81" t="str">
        <f t="shared" si="4"/>
        <v/>
      </c>
      <c r="AY26" s="81" t="str">
        <f t="shared" si="4"/>
        <v/>
      </c>
      <c r="AZ26" s="81" t="str">
        <f t="shared" si="4"/>
        <v/>
      </c>
      <c r="BA26" s="81" t="str">
        <f t="shared" si="4"/>
        <v/>
      </c>
      <c r="BB26" s="81" t="str">
        <f t="shared" si="4"/>
        <v/>
      </c>
      <c r="BC26" s="81" t="str">
        <f t="shared" si="4"/>
        <v/>
      </c>
      <c r="BD26" s="81" t="str">
        <f t="shared" si="4"/>
        <v/>
      </c>
      <c r="BE26" s="81" t="str">
        <f t="shared" si="4"/>
        <v/>
      </c>
      <c r="BF26" s="81" t="str">
        <f t="shared" si="4"/>
        <v/>
      </c>
      <c r="BG26" s="81" t="str">
        <f t="shared" si="5"/>
        <v/>
      </c>
      <c r="BH26" s="81" t="str">
        <f t="shared" si="5"/>
        <v/>
      </c>
      <c r="BI26" s="81" t="str">
        <f t="shared" si="5"/>
        <v/>
      </c>
      <c r="BJ26" s="81" t="str">
        <f t="shared" si="5"/>
        <v/>
      </c>
      <c r="BK26" s="81" t="str">
        <f t="shared" si="5"/>
        <v/>
      </c>
    </row>
    <row r="27" spans="1:63" x14ac:dyDescent="0.3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151"/>
      <c r="AG27" s="151"/>
      <c r="AH27" s="81" t="str">
        <f t="shared" si="3"/>
        <v/>
      </c>
      <c r="AI27" s="81" t="str">
        <f t="shared" si="3"/>
        <v/>
      </c>
      <c r="AJ27" s="81" t="str">
        <f t="shared" si="3"/>
        <v/>
      </c>
      <c r="AK27" s="81" t="str">
        <f t="shared" si="3"/>
        <v/>
      </c>
      <c r="AL27" s="81" t="str">
        <f t="shared" si="3"/>
        <v/>
      </c>
      <c r="AM27" s="81" t="str">
        <f t="shared" si="3"/>
        <v/>
      </c>
      <c r="AN27" s="81" t="str">
        <f t="shared" si="3"/>
        <v/>
      </c>
      <c r="AO27" s="81" t="str">
        <f t="shared" si="3"/>
        <v/>
      </c>
      <c r="AP27" s="81" t="str">
        <f t="shared" si="3"/>
        <v/>
      </c>
      <c r="AQ27" s="81" t="str">
        <f t="shared" si="3"/>
        <v/>
      </c>
      <c r="AR27" s="81" t="str">
        <f t="shared" si="3"/>
        <v/>
      </c>
      <c r="AS27" s="81" t="str">
        <f t="shared" si="3"/>
        <v/>
      </c>
      <c r="AT27" s="81" t="str">
        <f t="shared" si="3"/>
        <v/>
      </c>
      <c r="AU27" s="81" t="str">
        <f t="shared" si="3"/>
        <v/>
      </c>
      <c r="AV27" s="81" t="str">
        <f t="shared" si="3"/>
        <v/>
      </c>
      <c r="AW27" s="81" t="str">
        <f t="shared" si="3"/>
        <v/>
      </c>
      <c r="AX27" s="81" t="str">
        <f t="shared" si="4"/>
        <v/>
      </c>
      <c r="AY27" s="81" t="str">
        <f t="shared" si="4"/>
        <v/>
      </c>
      <c r="AZ27" s="81" t="str">
        <f t="shared" si="4"/>
        <v/>
      </c>
      <c r="BA27" s="81" t="str">
        <f t="shared" si="4"/>
        <v/>
      </c>
      <c r="BB27" s="81" t="str">
        <f t="shared" si="4"/>
        <v/>
      </c>
      <c r="BC27" s="81" t="str">
        <f t="shared" si="4"/>
        <v/>
      </c>
      <c r="BD27" s="81" t="str">
        <f t="shared" si="4"/>
        <v/>
      </c>
      <c r="BE27" s="81" t="str">
        <f t="shared" si="4"/>
        <v/>
      </c>
      <c r="BF27" s="81" t="str">
        <f t="shared" si="4"/>
        <v/>
      </c>
      <c r="BG27" s="81" t="str">
        <f t="shared" si="5"/>
        <v/>
      </c>
      <c r="BH27" s="81" t="str">
        <f t="shared" si="5"/>
        <v/>
      </c>
      <c r="BI27" s="81" t="str">
        <f t="shared" si="5"/>
        <v/>
      </c>
      <c r="BJ27" s="81" t="str">
        <f t="shared" si="5"/>
        <v/>
      </c>
      <c r="BK27" s="81" t="str">
        <f t="shared" si="5"/>
        <v/>
      </c>
    </row>
    <row r="28" spans="1:63" x14ac:dyDescent="0.3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151"/>
      <c r="AG28" s="151"/>
      <c r="AH28" s="81" t="str">
        <f t="shared" si="3"/>
        <v/>
      </c>
      <c r="AI28" s="81" t="str">
        <f t="shared" si="3"/>
        <v/>
      </c>
      <c r="AJ28" s="81" t="str">
        <f t="shared" si="3"/>
        <v/>
      </c>
      <c r="AK28" s="81" t="str">
        <f t="shared" si="3"/>
        <v/>
      </c>
      <c r="AL28" s="81" t="str">
        <f t="shared" si="3"/>
        <v/>
      </c>
      <c r="AM28" s="81" t="str">
        <f t="shared" si="3"/>
        <v/>
      </c>
      <c r="AN28" s="81" t="str">
        <f t="shared" si="3"/>
        <v/>
      </c>
      <c r="AO28" s="81" t="str">
        <f t="shared" si="3"/>
        <v/>
      </c>
      <c r="AP28" s="81" t="str">
        <f t="shared" si="3"/>
        <v/>
      </c>
      <c r="AQ28" s="81" t="str">
        <f t="shared" si="3"/>
        <v/>
      </c>
      <c r="AR28" s="81" t="str">
        <f t="shared" si="3"/>
        <v/>
      </c>
      <c r="AS28" s="81" t="str">
        <f t="shared" si="3"/>
        <v/>
      </c>
      <c r="AT28" s="81" t="str">
        <f t="shared" si="3"/>
        <v/>
      </c>
      <c r="AU28" s="81" t="str">
        <f t="shared" si="3"/>
        <v/>
      </c>
      <c r="AV28" s="81" t="str">
        <f t="shared" si="3"/>
        <v/>
      </c>
      <c r="AW28" s="81" t="str">
        <f t="shared" si="3"/>
        <v/>
      </c>
      <c r="AX28" s="81" t="str">
        <f t="shared" si="4"/>
        <v/>
      </c>
      <c r="AY28" s="81" t="str">
        <f t="shared" si="4"/>
        <v/>
      </c>
      <c r="AZ28" s="81" t="str">
        <f t="shared" si="4"/>
        <v/>
      </c>
      <c r="BA28" s="81" t="str">
        <f t="shared" si="4"/>
        <v/>
      </c>
      <c r="BB28" s="81" t="str">
        <f t="shared" si="4"/>
        <v/>
      </c>
      <c r="BC28" s="81" t="str">
        <f t="shared" si="4"/>
        <v/>
      </c>
      <c r="BD28" s="81" t="str">
        <f t="shared" si="4"/>
        <v/>
      </c>
      <c r="BE28" s="81" t="str">
        <f t="shared" si="4"/>
        <v/>
      </c>
      <c r="BF28" s="81" t="str">
        <f t="shared" si="4"/>
        <v/>
      </c>
      <c r="BG28" s="81" t="str">
        <f t="shared" si="5"/>
        <v/>
      </c>
      <c r="BH28" s="81" t="str">
        <f t="shared" si="5"/>
        <v/>
      </c>
      <c r="BI28" s="81" t="str">
        <f t="shared" si="5"/>
        <v/>
      </c>
      <c r="BJ28" s="81" t="str">
        <f t="shared" si="5"/>
        <v/>
      </c>
      <c r="BK28" s="81" t="str">
        <f t="shared" si="5"/>
        <v/>
      </c>
    </row>
    <row r="29" spans="1:63" x14ac:dyDescent="0.3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151"/>
      <c r="AG29" s="151"/>
      <c r="AH29" s="81" t="str">
        <f t="shared" si="3"/>
        <v/>
      </c>
      <c r="AI29" s="81" t="str">
        <f t="shared" si="3"/>
        <v/>
      </c>
      <c r="AJ29" s="81" t="str">
        <f t="shared" si="3"/>
        <v/>
      </c>
      <c r="AK29" s="81" t="str">
        <f t="shared" si="3"/>
        <v/>
      </c>
      <c r="AL29" s="81" t="str">
        <f t="shared" si="3"/>
        <v/>
      </c>
      <c r="AM29" s="81" t="str">
        <f t="shared" si="3"/>
        <v/>
      </c>
      <c r="AN29" s="81" t="str">
        <f t="shared" si="3"/>
        <v/>
      </c>
      <c r="AO29" s="81" t="str">
        <f t="shared" si="3"/>
        <v/>
      </c>
      <c r="AP29" s="81" t="str">
        <f t="shared" si="3"/>
        <v/>
      </c>
      <c r="AQ29" s="81" t="str">
        <f t="shared" si="3"/>
        <v/>
      </c>
      <c r="AR29" s="81" t="str">
        <f t="shared" si="3"/>
        <v/>
      </c>
      <c r="AS29" s="81" t="str">
        <f t="shared" si="3"/>
        <v/>
      </c>
      <c r="AT29" s="81" t="str">
        <f t="shared" si="3"/>
        <v/>
      </c>
      <c r="AU29" s="81" t="str">
        <f t="shared" si="3"/>
        <v/>
      </c>
      <c r="AV29" s="81" t="str">
        <f t="shared" si="3"/>
        <v/>
      </c>
      <c r="AW29" s="81" t="str">
        <f t="shared" si="3"/>
        <v/>
      </c>
      <c r="AX29" s="81" t="str">
        <f t="shared" si="4"/>
        <v/>
      </c>
      <c r="AY29" s="81" t="str">
        <f t="shared" si="4"/>
        <v/>
      </c>
      <c r="AZ29" s="81" t="str">
        <f t="shared" si="4"/>
        <v/>
      </c>
      <c r="BA29" s="81" t="str">
        <f t="shared" si="4"/>
        <v/>
      </c>
      <c r="BB29" s="81" t="str">
        <f t="shared" si="4"/>
        <v/>
      </c>
      <c r="BC29" s="81" t="str">
        <f t="shared" si="4"/>
        <v/>
      </c>
      <c r="BD29" s="81" t="str">
        <f t="shared" si="4"/>
        <v/>
      </c>
      <c r="BE29" s="81" t="str">
        <f t="shared" si="4"/>
        <v/>
      </c>
      <c r="BF29" s="81" t="str">
        <f t="shared" si="4"/>
        <v/>
      </c>
      <c r="BG29" s="81" t="str">
        <f t="shared" si="5"/>
        <v/>
      </c>
      <c r="BH29" s="81" t="str">
        <f t="shared" si="5"/>
        <v/>
      </c>
      <c r="BI29" s="81" t="str">
        <f t="shared" si="5"/>
        <v/>
      </c>
      <c r="BJ29" s="81" t="str">
        <f t="shared" si="5"/>
        <v/>
      </c>
      <c r="BK29" s="81" t="str">
        <f t="shared" si="5"/>
        <v/>
      </c>
    </row>
    <row r="30" spans="1:63" x14ac:dyDescent="0.3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151"/>
      <c r="AG30" s="151"/>
      <c r="AH30" s="81" t="str">
        <f t="shared" si="3"/>
        <v/>
      </c>
      <c r="AI30" s="81" t="str">
        <f t="shared" si="3"/>
        <v/>
      </c>
      <c r="AJ30" s="81" t="str">
        <f t="shared" si="3"/>
        <v/>
      </c>
      <c r="AK30" s="81" t="str">
        <f t="shared" si="3"/>
        <v/>
      </c>
      <c r="AL30" s="81" t="str">
        <f t="shared" si="3"/>
        <v/>
      </c>
      <c r="AM30" s="81" t="str">
        <f t="shared" si="3"/>
        <v/>
      </c>
      <c r="AN30" s="81" t="str">
        <f t="shared" si="3"/>
        <v/>
      </c>
      <c r="AO30" s="81" t="str">
        <f t="shared" si="3"/>
        <v/>
      </c>
      <c r="AP30" s="81" t="str">
        <f t="shared" si="3"/>
        <v/>
      </c>
      <c r="AQ30" s="81" t="str">
        <f t="shared" si="3"/>
        <v/>
      </c>
      <c r="AR30" s="81" t="str">
        <f t="shared" si="3"/>
        <v/>
      </c>
      <c r="AS30" s="81" t="str">
        <f t="shared" si="3"/>
        <v/>
      </c>
      <c r="AT30" s="81" t="str">
        <f t="shared" si="3"/>
        <v/>
      </c>
      <c r="AU30" s="81" t="str">
        <f t="shared" si="3"/>
        <v/>
      </c>
      <c r="AV30" s="81" t="str">
        <f t="shared" si="3"/>
        <v/>
      </c>
      <c r="AW30" s="81" t="str">
        <f t="shared" si="3"/>
        <v/>
      </c>
      <c r="AX30" s="81" t="str">
        <f t="shared" si="4"/>
        <v/>
      </c>
      <c r="AY30" s="81" t="str">
        <f t="shared" si="4"/>
        <v/>
      </c>
      <c r="AZ30" s="81" t="str">
        <f t="shared" si="4"/>
        <v/>
      </c>
      <c r="BA30" s="81" t="str">
        <f t="shared" si="4"/>
        <v/>
      </c>
      <c r="BB30" s="81" t="str">
        <f t="shared" si="4"/>
        <v/>
      </c>
      <c r="BC30" s="81" t="str">
        <f t="shared" si="4"/>
        <v/>
      </c>
      <c r="BD30" s="81" t="str">
        <f t="shared" si="4"/>
        <v/>
      </c>
      <c r="BE30" s="81" t="str">
        <f t="shared" si="4"/>
        <v/>
      </c>
      <c r="BF30" s="81" t="str">
        <f t="shared" si="4"/>
        <v/>
      </c>
      <c r="BG30" s="81" t="str">
        <f t="shared" si="5"/>
        <v/>
      </c>
      <c r="BH30" s="81" t="str">
        <f t="shared" si="5"/>
        <v/>
      </c>
      <c r="BI30" s="81" t="str">
        <f t="shared" si="5"/>
        <v/>
      </c>
      <c r="BJ30" s="81" t="str">
        <f t="shared" si="5"/>
        <v/>
      </c>
      <c r="BK30" s="81" t="str">
        <f t="shared" si="5"/>
        <v/>
      </c>
    </row>
    <row r="31" spans="1:63" x14ac:dyDescent="0.3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151"/>
      <c r="AG31" s="151"/>
      <c r="AH31" s="81" t="str">
        <f t="shared" si="3"/>
        <v/>
      </c>
      <c r="AI31" s="81" t="str">
        <f t="shared" si="3"/>
        <v/>
      </c>
      <c r="AJ31" s="81" t="str">
        <f t="shared" si="3"/>
        <v/>
      </c>
      <c r="AK31" s="81" t="str">
        <f t="shared" si="3"/>
        <v/>
      </c>
      <c r="AL31" s="81" t="str">
        <f t="shared" si="3"/>
        <v/>
      </c>
      <c r="AM31" s="81" t="str">
        <f t="shared" si="3"/>
        <v/>
      </c>
      <c r="AN31" s="81" t="str">
        <f t="shared" si="3"/>
        <v/>
      </c>
      <c r="AO31" s="81" t="str">
        <f t="shared" si="3"/>
        <v/>
      </c>
      <c r="AP31" s="81" t="str">
        <f t="shared" si="3"/>
        <v/>
      </c>
      <c r="AQ31" s="81" t="str">
        <f t="shared" si="3"/>
        <v/>
      </c>
      <c r="AR31" s="81" t="str">
        <f t="shared" si="3"/>
        <v/>
      </c>
      <c r="AS31" s="81" t="str">
        <f t="shared" si="3"/>
        <v/>
      </c>
      <c r="AT31" s="81" t="str">
        <f t="shared" si="3"/>
        <v/>
      </c>
      <c r="AU31" s="81" t="str">
        <f t="shared" si="3"/>
        <v/>
      </c>
      <c r="AV31" s="81" t="str">
        <f t="shared" si="3"/>
        <v/>
      </c>
      <c r="AW31" s="81" t="str">
        <f t="shared" si="3"/>
        <v/>
      </c>
      <c r="AX31" s="81" t="str">
        <f t="shared" si="4"/>
        <v/>
      </c>
      <c r="AY31" s="81" t="str">
        <f t="shared" si="4"/>
        <v/>
      </c>
      <c r="AZ31" s="81" t="str">
        <f t="shared" si="4"/>
        <v/>
      </c>
      <c r="BA31" s="81" t="str">
        <f t="shared" si="4"/>
        <v/>
      </c>
      <c r="BB31" s="81" t="str">
        <f t="shared" si="4"/>
        <v/>
      </c>
      <c r="BC31" s="81" t="str">
        <f t="shared" si="4"/>
        <v/>
      </c>
      <c r="BD31" s="81" t="str">
        <f t="shared" si="4"/>
        <v/>
      </c>
      <c r="BE31" s="81" t="str">
        <f t="shared" si="4"/>
        <v/>
      </c>
      <c r="BF31" s="81" t="str">
        <f t="shared" si="4"/>
        <v/>
      </c>
      <c r="BG31" s="81" t="str">
        <f t="shared" si="5"/>
        <v/>
      </c>
      <c r="BH31" s="81" t="str">
        <f t="shared" si="5"/>
        <v/>
      </c>
      <c r="BI31" s="81" t="str">
        <f t="shared" si="5"/>
        <v/>
      </c>
      <c r="BJ31" s="81" t="str">
        <f t="shared" si="5"/>
        <v/>
      </c>
      <c r="BK31" s="81" t="str">
        <f t="shared" si="5"/>
        <v/>
      </c>
    </row>
    <row r="32" spans="1:63" x14ac:dyDescent="0.3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151"/>
      <c r="AG32" s="151"/>
      <c r="AH32" s="81" t="str">
        <f t="shared" si="3"/>
        <v/>
      </c>
      <c r="AI32" s="81" t="str">
        <f t="shared" si="3"/>
        <v/>
      </c>
      <c r="AJ32" s="81" t="str">
        <f t="shared" si="3"/>
        <v/>
      </c>
      <c r="AK32" s="81" t="str">
        <f t="shared" si="3"/>
        <v/>
      </c>
      <c r="AL32" s="81" t="str">
        <f t="shared" si="3"/>
        <v/>
      </c>
      <c r="AM32" s="81" t="str">
        <f t="shared" si="3"/>
        <v/>
      </c>
      <c r="AN32" s="81" t="str">
        <f t="shared" si="3"/>
        <v/>
      </c>
      <c r="AO32" s="81" t="str">
        <f t="shared" si="3"/>
        <v/>
      </c>
      <c r="AP32" s="81" t="str">
        <f t="shared" si="3"/>
        <v/>
      </c>
      <c r="AQ32" s="81" t="str">
        <f t="shared" si="3"/>
        <v/>
      </c>
      <c r="AR32" s="81" t="str">
        <f t="shared" si="3"/>
        <v/>
      </c>
      <c r="AS32" s="81" t="str">
        <f t="shared" si="3"/>
        <v/>
      </c>
      <c r="AT32" s="81" t="str">
        <f t="shared" si="3"/>
        <v/>
      </c>
      <c r="AU32" s="81" t="str">
        <f t="shared" si="3"/>
        <v/>
      </c>
      <c r="AV32" s="81" t="str">
        <f t="shared" si="3"/>
        <v/>
      </c>
      <c r="AW32" s="81" t="str">
        <f t="shared" si="3"/>
        <v/>
      </c>
      <c r="AX32" s="81" t="str">
        <f t="shared" si="4"/>
        <v/>
      </c>
      <c r="AY32" s="81" t="str">
        <f t="shared" si="4"/>
        <v/>
      </c>
      <c r="AZ32" s="81" t="str">
        <f t="shared" si="4"/>
        <v/>
      </c>
      <c r="BA32" s="81" t="str">
        <f t="shared" si="4"/>
        <v/>
      </c>
      <c r="BB32" s="81" t="str">
        <f t="shared" si="4"/>
        <v/>
      </c>
      <c r="BC32" s="81" t="str">
        <f t="shared" si="4"/>
        <v/>
      </c>
      <c r="BD32" s="81" t="str">
        <f t="shared" si="4"/>
        <v/>
      </c>
      <c r="BE32" s="81" t="str">
        <f t="shared" si="4"/>
        <v/>
      </c>
      <c r="BF32" s="81" t="str">
        <f t="shared" si="4"/>
        <v/>
      </c>
      <c r="BG32" s="81" t="str">
        <f t="shared" si="5"/>
        <v/>
      </c>
      <c r="BH32" s="81" t="str">
        <f t="shared" si="5"/>
        <v/>
      </c>
      <c r="BI32" s="81" t="str">
        <f t="shared" si="5"/>
        <v/>
      </c>
      <c r="BJ32" s="81" t="str">
        <f t="shared" si="5"/>
        <v/>
      </c>
      <c r="BK32" s="81" t="str">
        <f t="shared" si="5"/>
        <v/>
      </c>
    </row>
    <row r="33" spans="1:63" x14ac:dyDescent="0.3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151"/>
      <c r="AG33" s="151"/>
      <c r="AH33" s="81" t="str">
        <f t="shared" si="3"/>
        <v/>
      </c>
      <c r="AI33" s="81" t="str">
        <f t="shared" si="3"/>
        <v/>
      </c>
      <c r="AJ33" s="81" t="str">
        <f t="shared" si="3"/>
        <v/>
      </c>
      <c r="AK33" s="81" t="str">
        <f t="shared" si="3"/>
        <v/>
      </c>
      <c r="AL33" s="81" t="str">
        <f t="shared" si="3"/>
        <v/>
      </c>
      <c r="AM33" s="81" t="str">
        <f t="shared" si="3"/>
        <v/>
      </c>
      <c r="AN33" s="81" t="str">
        <f t="shared" si="3"/>
        <v/>
      </c>
      <c r="AO33" s="81" t="str">
        <f t="shared" si="3"/>
        <v/>
      </c>
      <c r="AP33" s="81" t="str">
        <f t="shared" si="3"/>
        <v/>
      </c>
      <c r="AQ33" s="81" t="str">
        <f t="shared" si="3"/>
        <v/>
      </c>
      <c r="AR33" s="81" t="str">
        <f t="shared" si="3"/>
        <v/>
      </c>
      <c r="AS33" s="81" t="str">
        <f t="shared" si="3"/>
        <v/>
      </c>
      <c r="AT33" s="81" t="str">
        <f t="shared" si="3"/>
        <v/>
      </c>
      <c r="AU33" s="81" t="str">
        <f t="shared" si="3"/>
        <v/>
      </c>
      <c r="AV33" s="81" t="str">
        <f t="shared" si="3"/>
        <v/>
      </c>
      <c r="AW33" s="81" t="str">
        <f t="shared" si="3"/>
        <v/>
      </c>
      <c r="AX33" s="81" t="str">
        <f t="shared" si="4"/>
        <v/>
      </c>
      <c r="AY33" s="81" t="str">
        <f t="shared" si="4"/>
        <v/>
      </c>
      <c r="AZ33" s="81" t="str">
        <f t="shared" si="4"/>
        <v/>
      </c>
      <c r="BA33" s="81" t="str">
        <f t="shared" si="4"/>
        <v/>
      </c>
      <c r="BB33" s="81" t="str">
        <f t="shared" si="4"/>
        <v/>
      </c>
      <c r="BC33" s="81" t="str">
        <f t="shared" si="4"/>
        <v/>
      </c>
      <c r="BD33" s="81" t="str">
        <f t="shared" si="4"/>
        <v/>
      </c>
      <c r="BE33" s="81" t="str">
        <f t="shared" si="4"/>
        <v/>
      </c>
      <c r="BF33" s="81" t="str">
        <f t="shared" si="4"/>
        <v/>
      </c>
      <c r="BG33" s="81" t="str">
        <f t="shared" si="5"/>
        <v/>
      </c>
      <c r="BH33" s="81" t="str">
        <f t="shared" si="5"/>
        <v/>
      </c>
      <c r="BI33" s="81" t="str">
        <f t="shared" si="5"/>
        <v/>
      </c>
      <c r="BJ33" s="81" t="str">
        <f t="shared" si="5"/>
        <v/>
      </c>
      <c r="BK33" s="81" t="str">
        <f t="shared" si="5"/>
        <v/>
      </c>
    </row>
    <row r="34" spans="1:63" x14ac:dyDescent="0.3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151"/>
      <c r="AG34" s="151"/>
      <c r="AH34" s="81" t="str">
        <f t="shared" ref="AH34:AW37" si="6">IF(B34&gt;0,LN(B34),"")</f>
        <v/>
      </c>
      <c r="AI34" s="81" t="str">
        <f t="shared" si="6"/>
        <v/>
      </c>
      <c r="AJ34" s="81" t="str">
        <f t="shared" si="6"/>
        <v/>
      </c>
      <c r="AK34" s="81" t="str">
        <f t="shared" si="6"/>
        <v/>
      </c>
      <c r="AL34" s="81" t="str">
        <f t="shared" si="6"/>
        <v/>
      </c>
      <c r="AM34" s="81" t="str">
        <f t="shared" si="6"/>
        <v/>
      </c>
      <c r="AN34" s="81" t="str">
        <f t="shared" si="6"/>
        <v/>
      </c>
      <c r="AO34" s="81" t="str">
        <f t="shared" si="6"/>
        <v/>
      </c>
      <c r="AP34" s="81" t="str">
        <f t="shared" si="6"/>
        <v/>
      </c>
      <c r="AQ34" s="81" t="str">
        <f t="shared" si="6"/>
        <v/>
      </c>
      <c r="AR34" s="81" t="str">
        <f t="shared" si="6"/>
        <v/>
      </c>
      <c r="AS34" s="81" t="str">
        <f t="shared" si="6"/>
        <v/>
      </c>
      <c r="AT34" s="81" t="str">
        <f t="shared" si="6"/>
        <v/>
      </c>
      <c r="AU34" s="81" t="str">
        <f t="shared" si="6"/>
        <v/>
      </c>
      <c r="AV34" s="81" t="str">
        <f t="shared" si="6"/>
        <v/>
      </c>
      <c r="AW34" s="81" t="str">
        <f t="shared" si="6"/>
        <v/>
      </c>
      <c r="AX34" s="81" t="str">
        <f t="shared" si="4"/>
        <v/>
      </c>
      <c r="AY34" s="81" t="str">
        <f t="shared" si="4"/>
        <v/>
      </c>
      <c r="AZ34" s="81" t="str">
        <f t="shared" si="4"/>
        <v/>
      </c>
      <c r="BA34" s="81" t="str">
        <f t="shared" si="4"/>
        <v/>
      </c>
      <c r="BB34" s="81" t="str">
        <f t="shared" si="4"/>
        <v/>
      </c>
      <c r="BC34" s="81" t="str">
        <f t="shared" si="4"/>
        <v/>
      </c>
      <c r="BD34" s="81" t="str">
        <f t="shared" si="4"/>
        <v/>
      </c>
      <c r="BE34" s="81" t="str">
        <f t="shared" si="4"/>
        <v/>
      </c>
      <c r="BF34" s="81" t="str">
        <f t="shared" si="4"/>
        <v/>
      </c>
      <c r="BG34" s="81" t="str">
        <f t="shared" si="5"/>
        <v/>
      </c>
      <c r="BH34" s="81" t="str">
        <f t="shared" si="5"/>
        <v/>
      </c>
      <c r="BI34" s="81" t="str">
        <f t="shared" si="5"/>
        <v/>
      </c>
      <c r="BJ34" s="81" t="str">
        <f t="shared" si="5"/>
        <v/>
      </c>
      <c r="BK34" s="81" t="str">
        <f t="shared" si="5"/>
        <v/>
      </c>
    </row>
    <row r="35" spans="1:63" x14ac:dyDescent="0.3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151"/>
      <c r="AG35" s="151"/>
      <c r="AH35" s="81" t="str">
        <f t="shared" si="6"/>
        <v/>
      </c>
      <c r="AI35" s="81" t="str">
        <f t="shared" si="6"/>
        <v/>
      </c>
      <c r="AJ35" s="81" t="str">
        <f t="shared" si="6"/>
        <v/>
      </c>
      <c r="AK35" s="81" t="str">
        <f t="shared" si="6"/>
        <v/>
      </c>
      <c r="AL35" s="81" t="str">
        <f t="shared" si="6"/>
        <v/>
      </c>
      <c r="AM35" s="81" t="str">
        <f t="shared" si="6"/>
        <v/>
      </c>
      <c r="AN35" s="81" t="str">
        <f t="shared" si="6"/>
        <v/>
      </c>
      <c r="AO35" s="81" t="str">
        <f t="shared" si="6"/>
        <v/>
      </c>
      <c r="AP35" s="81" t="str">
        <f t="shared" si="6"/>
        <v/>
      </c>
      <c r="AQ35" s="81" t="str">
        <f t="shared" si="6"/>
        <v/>
      </c>
      <c r="AR35" s="81" t="str">
        <f t="shared" si="6"/>
        <v/>
      </c>
      <c r="AS35" s="81" t="str">
        <f t="shared" si="6"/>
        <v/>
      </c>
      <c r="AT35" s="81" t="str">
        <f t="shared" si="6"/>
        <v/>
      </c>
      <c r="AU35" s="81" t="str">
        <f t="shared" si="6"/>
        <v/>
      </c>
      <c r="AV35" s="81" t="str">
        <f t="shared" si="6"/>
        <v/>
      </c>
      <c r="AW35" s="81" t="str">
        <f t="shared" si="6"/>
        <v/>
      </c>
      <c r="AX35" s="81" t="str">
        <f t="shared" si="4"/>
        <v/>
      </c>
      <c r="AY35" s="81" t="str">
        <f t="shared" si="4"/>
        <v/>
      </c>
      <c r="AZ35" s="81" t="str">
        <f t="shared" si="4"/>
        <v/>
      </c>
      <c r="BA35" s="81" t="str">
        <f t="shared" si="4"/>
        <v/>
      </c>
      <c r="BB35" s="81" t="str">
        <f t="shared" si="4"/>
        <v/>
      </c>
      <c r="BC35" s="81" t="str">
        <f t="shared" si="4"/>
        <v/>
      </c>
      <c r="BD35" s="81" t="str">
        <f t="shared" si="4"/>
        <v/>
      </c>
      <c r="BE35" s="81" t="str">
        <f t="shared" si="4"/>
        <v/>
      </c>
      <c r="BF35" s="81" t="str">
        <f t="shared" si="4"/>
        <v/>
      </c>
      <c r="BG35" s="81" t="str">
        <f t="shared" si="5"/>
        <v/>
      </c>
      <c r="BH35" s="81" t="str">
        <f t="shared" si="5"/>
        <v/>
      </c>
      <c r="BI35" s="81" t="str">
        <f t="shared" si="5"/>
        <v/>
      </c>
      <c r="BJ35" s="81" t="str">
        <f t="shared" si="5"/>
        <v/>
      </c>
      <c r="BK35" s="81" t="str">
        <f t="shared" si="5"/>
        <v/>
      </c>
    </row>
    <row r="36" spans="1:63" x14ac:dyDescent="0.3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151"/>
      <c r="AG36" s="151"/>
      <c r="AH36" s="81" t="str">
        <f t="shared" si="6"/>
        <v/>
      </c>
      <c r="AI36" s="81" t="str">
        <f t="shared" si="6"/>
        <v/>
      </c>
      <c r="AJ36" s="81" t="str">
        <f t="shared" si="6"/>
        <v/>
      </c>
      <c r="AK36" s="81" t="str">
        <f t="shared" si="6"/>
        <v/>
      </c>
      <c r="AL36" s="81" t="str">
        <f t="shared" si="6"/>
        <v/>
      </c>
      <c r="AM36" s="81" t="str">
        <f t="shared" si="6"/>
        <v/>
      </c>
      <c r="AN36" s="81" t="str">
        <f t="shared" si="6"/>
        <v/>
      </c>
      <c r="AO36" s="81" t="str">
        <f t="shared" si="6"/>
        <v/>
      </c>
      <c r="AP36" s="81" t="str">
        <f t="shared" si="6"/>
        <v/>
      </c>
      <c r="AQ36" s="81" t="str">
        <f t="shared" si="6"/>
        <v/>
      </c>
      <c r="AR36" s="81" t="str">
        <f t="shared" si="6"/>
        <v/>
      </c>
      <c r="AS36" s="81" t="str">
        <f t="shared" si="6"/>
        <v/>
      </c>
      <c r="AT36" s="81" t="str">
        <f t="shared" si="6"/>
        <v/>
      </c>
      <c r="AU36" s="81" t="str">
        <f t="shared" si="6"/>
        <v/>
      </c>
      <c r="AV36" s="81" t="str">
        <f t="shared" si="6"/>
        <v/>
      </c>
      <c r="AW36" s="81" t="str">
        <f t="shared" si="6"/>
        <v/>
      </c>
      <c r="AX36" s="81" t="str">
        <f t="shared" si="4"/>
        <v/>
      </c>
      <c r="AY36" s="81" t="str">
        <f t="shared" si="4"/>
        <v/>
      </c>
      <c r="AZ36" s="81" t="str">
        <f t="shared" si="4"/>
        <v/>
      </c>
      <c r="BA36" s="81" t="str">
        <f t="shared" si="4"/>
        <v/>
      </c>
      <c r="BB36" s="81" t="str">
        <f t="shared" si="4"/>
        <v/>
      </c>
      <c r="BC36" s="81" t="str">
        <f t="shared" si="4"/>
        <v/>
      </c>
      <c r="BD36" s="81" t="str">
        <f t="shared" si="4"/>
        <v/>
      </c>
      <c r="BE36" s="81" t="str">
        <f t="shared" si="4"/>
        <v/>
      </c>
      <c r="BF36" s="81" t="str">
        <f t="shared" si="4"/>
        <v/>
      </c>
      <c r="BG36" s="81" t="str">
        <f t="shared" si="5"/>
        <v/>
      </c>
      <c r="BH36" s="81" t="str">
        <f t="shared" si="5"/>
        <v/>
      </c>
      <c r="BI36" s="81" t="str">
        <f t="shared" si="5"/>
        <v/>
      </c>
      <c r="BJ36" s="81" t="str">
        <f t="shared" si="5"/>
        <v/>
      </c>
      <c r="BK36" s="81" t="str">
        <f t="shared" si="5"/>
        <v/>
      </c>
    </row>
    <row r="37" spans="1:63" x14ac:dyDescent="0.3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151"/>
      <c r="AG37" s="151"/>
      <c r="AH37" s="81" t="str">
        <f t="shared" si="6"/>
        <v/>
      </c>
      <c r="AI37" s="81" t="str">
        <f t="shared" si="6"/>
        <v/>
      </c>
      <c r="AJ37" s="81" t="str">
        <f t="shared" si="6"/>
        <v/>
      </c>
      <c r="AK37" s="81" t="str">
        <f t="shared" si="6"/>
        <v/>
      </c>
      <c r="AL37" s="81" t="str">
        <f t="shared" si="6"/>
        <v/>
      </c>
      <c r="AM37" s="81" t="str">
        <f t="shared" si="6"/>
        <v/>
      </c>
      <c r="AN37" s="81" t="str">
        <f t="shared" si="6"/>
        <v/>
      </c>
      <c r="AO37" s="81" t="str">
        <f t="shared" si="6"/>
        <v/>
      </c>
      <c r="AP37" s="81" t="str">
        <f t="shared" si="6"/>
        <v/>
      </c>
      <c r="AQ37" s="81" t="str">
        <f t="shared" si="6"/>
        <v/>
      </c>
      <c r="AR37" s="81" t="str">
        <f t="shared" si="6"/>
        <v/>
      </c>
      <c r="AS37" s="81" t="str">
        <f t="shared" si="6"/>
        <v/>
      </c>
      <c r="AT37" s="81" t="str">
        <f t="shared" si="6"/>
        <v/>
      </c>
      <c r="AU37" s="81" t="str">
        <f t="shared" si="6"/>
        <v/>
      </c>
      <c r="AV37" s="81" t="str">
        <f t="shared" si="6"/>
        <v/>
      </c>
      <c r="AW37" s="81" t="str">
        <f t="shared" si="6"/>
        <v/>
      </c>
      <c r="AX37" s="81" t="str">
        <f t="shared" si="4"/>
        <v/>
      </c>
      <c r="AY37" s="81" t="str">
        <f t="shared" si="4"/>
        <v/>
      </c>
      <c r="AZ37" s="81" t="str">
        <f t="shared" si="4"/>
        <v/>
      </c>
      <c r="BA37" s="81" t="str">
        <f t="shared" si="4"/>
        <v/>
      </c>
      <c r="BB37" s="81" t="str">
        <f t="shared" si="4"/>
        <v/>
      </c>
      <c r="BC37" s="81" t="str">
        <f t="shared" si="4"/>
        <v/>
      </c>
      <c r="BD37" s="81" t="str">
        <f t="shared" si="4"/>
        <v/>
      </c>
      <c r="BE37" s="81" t="str">
        <f t="shared" si="4"/>
        <v/>
      </c>
      <c r="BF37" s="81" t="str">
        <f t="shared" si="4"/>
        <v/>
      </c>
      <c r="BG37" s="81" t="str">
        <f t="shared" si="5"/>
        <v/>
      </c>
      <c r="BH37" s="81" t="str">
        <f t="shared" si="5"/>
        <v/>
      </c>
      <c r="BI37" s="81" t="str">
        <f t="shared" si="5"/>
        <v/>
      </c>
      <c r="BJ37" s="81" t="str">
        <f t="shared" si="5"/>
        <v/>
      </c>
      <c r="BK37" s="81" t="str">
        <f t="shared" si="5"/>
        <v/>
      </c>
    </row>
    <row r="38" spans="1:63" x14ac:dyDescent="0.3">
      <c r="A38" s="127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5" t="s">
        <v>3</v>
      </c>
      <c r="B39" s="146"/>
      <c r="C39" s="146"/>
      <c r="D39" s="146"/>
      <c r="E39" s="147"/>
      <c r="F39" s="70"/>
      <c r="G39" s="70"/>
      <c r="H39" s="70"/>
      <c r="I39" s="70"/>
      <c r="J39" s="70"/>
      <c r="K39" s="70"/>
      <c r="L39" s="70"/>
    </row>
    <row r="40" spans="1:63" x14ac:dyDescent="0.3">
      <c r="A40" s="129" t="s">
        <v>4</v>
      </c>
      <c r="B40" s="130" t="s">
        <v>0</v>
      </c>
      <c r="C40" s="130" t="s">
        <v>1</v>
      </c>
    </row>
    <row r="41" spans="1:63" x14ac:dyDescent="0.3">
      <c r="A41" s="30" t="s">
        <v>5</v>
      </c>
      <c r="B41" s="117">
        <f>COUNT(B3:AE37)</f>
        <v>6</v>
      </c>
      <c r="C41" s="117">
        <f>COUNT(AH3:BK37)</f>
        <v>6</v>
      </c>
    </row>
    <row r="42" spans="1:63" x14ac:dyDescent="0.3">
      <c r="A42" s="30" t="s">
        <v>6</v>
      </c>
      <c r="B42" s="123">
        <f>KURT(B3:AE37)</f>
        <v>-2.7674505230431787</v>
      </c>
      <c r="C42" s="123">
        <f>KURT(AH3:BK37)</f>
        <v>-2.7708797610411051</v>
      </c>
      <c r="G42" s="126" t="s">
        <v>7</v>
      </c>
    </row>
    <row r="43" spans="1:63" x14ac:dyDescent="0.3">
      <c r="A43" s="30" t="s">
        <v>8</v>
      </c>
      <c r="B43" s="117">
        <f>SQRT(24*B41*(B41^2-1)/((B41-2)*(B41+3)*(B41-3)*(B41+5)))</f>
        <v>2.059714602177749</v>
      </c>
      <c r="C43" s="117">
        <f>SQRT(24*C41*(C41^2-1)/((C41-2)*(C41+3)*(C41-3)*(C41+5)))</f>
        <v>2.059714602177749</v>
      </c>
      <c r="G43" t="s">
        <v>9</v>
      </c>
    </row>
    <row r="44" spans="1:63" x14ac:dyDescent="0.3">
      <c r="A44" s="30" t="s">
        <v>10</v>
      </c>
      <c r="B44" s="117" t="str">
        <f>IF(ABS(B42/B43)&gt;NORMSINV(1-0.05/2),"non normal","normal")</f>
        <v>normal</v>
      </c>
      <c r="C44" s="117" t="str">
        <f>IF(ABS(C42/C43)&gt;NORMSINV(1-0.05/2),"non normal","normal")</f>
        <v>normal</v>
      </c>
    </row>
    <row r="45" spans="1:63" x14ac:dyDescent="0.3">
      <c r="A45" s="30" t="s">
        <v>11</v>
      </c>
      <c r="B45" s="118">
        <f>SKEW(B3:AE37)</f>
        <v>8.3667353363619315E-2</v>
      </c>
      <c r="C45" s="118">
        <f>SKEW(AH3:BK37)</f>
        <v>-0.10772643624301008</v>
      </c>
      <c r="G45" t="s">
        <v>12</v>
      </c>
    </row>
    <row r="46" spans="1:63" x14ac:dyDescent="0.3">
      <c r="A46" s="30" t="s">
        <v>13</v>
      </c>
      <c r="B46" s="117">
        <f>SQRT((6*B41*(B41-1))/((B41-2)*(B41+1)*(B41+3)))</f>
        <v>0.84515425472851657</v>
      </c>
      <c r="C46" s="117">
        <f>SQRT((6*C41*(C41-1))/((C41-2)*(C41+1)*(C41+3)))</f>
        <v>0.84515425472851657</v>
      </c>
      <c r="G46" s="173" t="s">
        <v>14</v>
      </c>
    </row>
    <row r="47" spans="1:63" x14ac:dyDescent="0.3">
      <c r="A47" s="30" t="s">
        <v>15</v>
      </c>
      <c r="B47" s="117" t="str">
        <f>IF(ABS(B45/B46)&gt;NORMSINV(1-0.05/2),"non normal","normal")</f>
        <v>normal</v>
      </c>
      <c r="C47" s="117" t="str">
        <f>IF(ABS(C45/C46)&gt;NORMSINV(1-0.05/2),"non normal","normal")</f>
        <v>normal</v>
      </c>
      <c r="G47" t="s">
        <v>16</v>
      </c>
    </row>
    <row r="48" spans="1:63" x14ac:dyDescent="0.3">
      <c r="A48" s="175" t="s">
        <v>17</v>
      </c>
      <c r="B48" s="176">
        <f>ABS(B45/B46)</f>
        <v>9.8996547547991975E-2</v>
      </c>
      <c r="C48" s="176">
        <f>ABS(C45/C46)</f>
        <v>0.12746363831252833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 x14ac:dyDescent="0.3">
      <c r="A49" s="127"/>
      <c r="B49" s="119" t="s">
        <v>18</v>
      </c>
      <c r="C49" s="119" t="s">
        <v>19</v>
      </c>
      <c r="D49" s="119" t="s">
        <v>20</v>
      </c>
      <c r="E49" s="70"/>
      <c r="F49" s="70"/>
      <c r="G49" s="70"/>
      <c r="H49" s="70"/>
      <c r="I49" s="70"/>
      <c r="J49" s="70"/>
      <c r="K49" s="70"/>
      <c r="L49" s="70"/>
    </row>
    <row r="50" spans="1:12" x14ac:dyDescent="0.3">
      <c r="A50" s="127"/>
      <c r="B50" s="120" t="str">
        <f>IF(AND(B44="normal", B47="normal"),"Normal", "Non Normal")</f>
        <v>Normal</v>
      </c>
      <c r="C50" s="120" t="str">
        <f>IF(AND(C44="normal", C47="normal"),"Normal", "Non Normal")</f>
        <v>Normal</v>
      </c>
      <c r="D50" s="181" t="str">
        <f>IF(AND(B50="Normal",C50="Normal"),IF(B48&lt;C48,"Normal","Lognormal"),IF(B50="normal","Normal",IF(C50="normal","Lognormal","Skewed")))</f>
        <v>Normal</v>
      </c>
      <c r="E50" s="70"/>
      <c r="F50" s="70"/>
      <c r="G50" s="70"/>
      <c r="H50" s="70"/>
      <c r="I50" s="70"/>
      <c r="J50" s="70"/>
      <c r="K50" s="70"/>
      <c r="L50" s="70"/>
    </row>
    <row r="51" spans="1:12" x14ac:dyDescent="0.3">
      <c r="A51" s="127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3">
      <c r="A52" s="127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</sheetData>
  <sheetProtection algorithmName="SHA-512" hashValue="ybLMtYhdPDyFcil+BNvxGfdcvIjce2zzxdLVcRtLjTm0hGnVkJY4kiWvsGWTD/kcsoOtfeOnDrVx8F16k7Fj/A==" saltValue="8SiGpRfyzPrZGlzBGB+Dw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22" t="s">
        <v>0</v>
      </c>
      <c r="C1" s="122" t="s">
        <v>0</v>
      </c>
      <c r="D1" s="122" t="s">
        <v>0</v>
      </c>
      <c r="E1" s="122" t="s">
        <v>0</v>
      </c>
      <c r="F1" s="122" t="s">
        <v>0</v>
      </c>
      <c r="G1" s="122" t="s">
        <v>0</v>
      </c>
      <c r="H1" s="122" t="s">
        <v>0</v>
      </c>
      <c r="I1" s="122" t="s">
        <v>0</v>
      </c>
      <c r="J1" s="122" t="s">
        <v>0</v>
      </c>
      <c r="K1" s="122" t="s">
        <v>0</v>
      </c>
      <c r="L1" s="122" t="s">
        <v>0</v>
      </c>
      <c r="M1" s="122" t="s">
        <v>0</v>
      </c>
      <c r="N1" s="122" t="s">
        <v>0</v>
      </c>
      <c r="O1" s="122" t="s">
        <v>0</v>
      </c>
      <c r="P1" s="122" t="s">
        <v>0</v>
      </c>
      <c r="Q1" s="122" t="s">
        <v>0</v>
      </c>
      <c r="R1" s="122" t="s">
        <v>0</v>
      </c>
      <c r="S1" s="122" t="s">
        <v>0</v>
      </c>
      <c r="U1" s="122" t="s">
        <v>1</v>
      </c>
      <c r="V1" s="122" t="s">
        <v>1</v>
      </c>
      <c r="W1" s="122" t="s">
        <v>1</v>
      </c>
      <c r="X1" s="122" t="s">
        <v>1</v>
      </c>
      <c r="Y1" s="122" t="s">
        <v>1</v>
      </c>
      <c r="Z1" s="122" t="s">
        <v>1</v>
      </c>
      <c r="AA1" s="122" t="s">
        <v>1</v>
      </c>
      <c r="AB1" s="122" t="s">
        <v>1</v>
      </c>
      <c r="AC1" s="122" t="s">
        <v>1</v>
      </c>
      <c r="AD1" s="122" t="s">
        <v>1</v>
      </c>
      <c r="AE1" s="122" t="s">
        <v>1</v>
      </c>
      <c r="AF1" s="122" t="s">
        <v>1</v>
      </c>
      <c r="AG1" s="122" t="s">
        <v>1</v>
      </c>
      <c r="AH1" s="122" t="s">
        <v>1</v>
      </c>
      <c r="AI1" s="122" t="s">
        <v>1</v>
      </c>
      <c r="AJ1" s="122" t="s">
        <v>1</v>
      </c>
      <c r="AK1" s="122" t="s">
        <v>1</v>
      </c>
      <c r="AL1" s="122" t="s">
        <v>1</v>
      </c>
    </row>
    <row r="2" spans="1:38" s="122" customFormat="1" ht="43.2" x14ac:dyDescent="0.3">
      <c r="A2" s="159" t="s">
        <v>2</v>
      </c>
      <c r="B2" s="237" t="s">
        <v>310</v>
      </c>
      <c r="C2" s="160" t="s">
        <v>22</v>
      </c>
      <c r="D2" s="160" t="s">
        <v>23</v>
      </c>
      <c r="E2" s="160" t="s">
        <v>24</v>
      </c>
      <c r="F2" s="160" t="s">
        <v>25</v>
      </c>
      <c r="G2" s="160" t="s">
        <v>26</v>
      </c>
      <c r="H2" s="160" t="s">
        <v>27</v>
      </c>
      <c r="I2" s="160" t="s">
        <v>28</v>
      </c>
      <c r="J2" s="160" t="s">
        <v>29</v>
      </c>
      <c r="K2" s="160" t="s">
        <v>30</v>
      </c>
      <c r="L2" s="160" t="s">
        <v>31</v>
      </c>
      <c r="M2" s="160" t="s">
        <v>32</v>
      </c>
      <c r="N2" s="160" t="s">
        <v>33</v>
      </c>
      <c r="O2" s="160" t="s">
        <v>34</v>
      </c>
      <c r="P2" s="160" t="s">
        <v>35</v>
      </c>
      <c r="Q2" s="160" t="s">
        <v>36</v>
      </c>
      <c r="R2" s="160" t="s">
        <v>37</v>
      </c>
      <c r="S2" s="160" t="s">
        <v>38</v>
      </c>
      <c r="T2" s="160"/>
      <c r="U2" s="160" t="s">
        <v>21</v>
      </c>
      <c r="V2" s="160" t="s">
        <v>22</v>
      </c>
      <c r="W2" s="160" t="s">
        <v>23</v>
      </c>
      <c r="X2" s="160" t="s">
        <v>24</v>
      </c>
      <c r="Y2" s="160" t="s">
        <v>25</v>
      </c>
      <c r="Z2" s="160" t="s">
        <v>26</v>
      </c>
      <c r="AA2" s="160" t="s">
        <v>27</v>
      </c>
      <c r="AB2" s="160" t="s">
        <v>28</v>
      </c>
      <c r="AC2" s="160" t="s">
        <v>29</v>
      </c>
      <c r="AD2" s="160" t="s">
        <v>30</v>
      </c>
      <c r="AE2" s="160" t="s">
        <v>31</v>
      </c>
      <c r="AF2" s="160" t="s">
        <v>32</v>
      </c>
      <c r="AG2" s="160" t="s">
        <v>33</v>
      </c>
      <c r="AH2" s="160" t="s">
        <v>34</v>
      </c>
      <c r="AI2" s="160" t="s">
        <v>35</v>
      </c>
      <c r="AJ2" s="160" t="s">
        <v>36</v>
      </c>
      <c r="AK2" s="160" t="s">
        <v>37</v>
      </c>
      <c r="AL2" s="160" t="s">
        <v>38</v>
      </c>
    </row>
    <row r="3" spans="1:38" x14ac:dyDescent="0.3">
      <c r="A3" s="99">
        <v>1</v>
      </c>
      <c r="B3" s="199">
        <v>1.9009287925696592E-2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161"/>
      <c r="U3" s="94">
        <f t="shared" ref="U3:AJ5" si="0">LN(B3)</f>
        <v>-3.9628275810636056</v>
      </c>
      <c r="V3" s="94" t="e">
        <f t="shared" si="0"/>
        <v>#NUM!</v>
      </c>
      <c r="W3" s="94" t="e">
        <f t="shared" si="0"/>
        <v>#NUM!</v>
      </c>
      <c r="X3" s="94" t="e">
        <f t="shared" si="0"/>
        <v>#NUM!</v>
      </c>
      <c r="Y3" s="94" t="e">
        <f t="shared" si="0"/>
        <v>#NUM!</v>
      </c>
      <c r="Z3" s="94" t="e">
        <f t="shared" si="0"/>
        <v>#NUM!</v>
      </c>
      <c r="AA3" s="94" t="e">
        <f t="shared" si="0"/>
        <v>#NUM!</v>
      </c>
      <c r="AB3" s="94" t="e">
        <f t="shared" si="0"/>
        <v>#NUM!</v>
      </c>
      <c r="AC3" s="94" t="e">
        <f t="shared" si="0"/>
        <v>#NUM!</v>
      </c>
      <c r="AD3" s="94" t="e">
        <f t="shared" si="0"/>
        <v>#NUM!</v>
      </c>
      <c r="AE3" s="94" t="e">
        <f t="shared" si="0"/>
        <v>#NUM!</v>
      </c>
      <c r="AF3" s="94" t="e">
        <f t="shared" si="0"/>
        <v>#NUM!</v>
      </c>
      <c r="AG3" s="94" t="e">
        <f t="shared" si="0"/>
        <v>#NUM!</v>
      </c>
      <c r="AH3" s="94" t="e">
        <f t="shared" si="0"/>
        <v>#NUM!</v>
      </c>
      <c r="AI3" s="94" t="e">
        <f t="shared" si="0"/>
        <v>#NUM!</v>
      </c>
      <c r="AJ3" s="94" t="e">
        <f t="shared" si="0"/>
        <v>#NUM!</v>
      </c>
      <c r="AK3" s="94" t="e">
        <f t="shared" ref="AE3:AL5" si="1">LN(R3)</f>
        <v>#NUM!</v>
      </c>
      <c r="AL3" s="94" t="e">
        <f t="shared" si="1"/>
        <v>#NUM!</v>
      </c>
    </row>
    <row r="4" spans="1:38" x14ac:dyDescent="0.3">
      <c r="A4" s="99">
        <v>2</v>
      </c>
      <c r="B4" s="199">
        <v>1.9876160990712075E-2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161"/>
      <c r="U4" s="94">
        <f t="shared" si="0"/>
        <v>-3.9182342055207866</v>
      </c>
      <c r="V4" s="94" t="e">
        <f t="shared" si="0"/>
        <v>#NUM!</v>
      </c>
      <c r="W4" s="94" t="e">
        <f t="shared" si="0"/>
        <v>#NUM!</v>
      </c>
      <c r="X4" s="94" t="e">
        <f t="shared" si="0"/>
        <v>#NUM!</v>
      </c>
      <c r="Y4" s="94" t="e">
        <f t="shared" si="0"/>
        <v>#NUM!</v>
      </c>
      <c r="Z4" s="94" t="e">
        <f t="shared" si="0"/>
        <v>#NUM!</v>
      </c>
      <c r="AA4" s="94" t="e">
        <f t="shared" si="0"/>
        <v>#NUM!</v>
      </c>
      <c r="AB4" s="94" t="e">
        <f t="shared" si="0"/>
        <v>#NUM!</v>
      </c>
      <c r="AC4" s="94" t="e">
        <f t="shared" si="0"/>
        <v>#NUM!</v>
      </c>
      <c r="AD4" s="94" t="e">
        <f t="shared" si="0"/>
        <v>#NUM!</v>
      </c>
      <c r="AE4" s="94" t="e">
        <f t="shared" si="1"/>
        <v>#NUM!</v>
      </c>
      <c r="AF4" s="94" t="e">
        <f t="shared" si="1"/>
        <v>#NUM!</v>
      </c>
      <c r="AG4" s="94" t="e">
        <f t="shared" si="1"/>
        <v>#NUM!</v>
      </c>
      <c r="AH4" s="94" t="e">
        <f t="shared" si="1"/>
        <v>#NUM!</v>
      </c>
      <c r="AI4" s="94" t="e">
        <f t="shared" si="1"/>
        <v>#NUM!</v>
      </c>
      <c r="AJ4" s="94" t="e">
        <f t="shared" si="1"/>
        <v>#NUM!</v>
      </c>
      <c r="AK4" s="94" t="e">
        <f t="shared" si="1"/>
        <v>#NUM!</v>
      </c>
      <c r="AL4" s="94" t="e">
        <f t="shared" si="1"/>
        <v>#NUM!</v>
      </c>
    </row>
    <row r="5" spans="1:38" x14ac:dyDescent="0.3">
      <c r="A5" s="99">
        <v>3</v>
      </c>
      <c r="B5" s="199">
        <v>2.7023255813953487E-2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161"/>
      <c r="U5" s="94">
        <f t="shared" si="0"/>
        <v>-3.611057457263843</v>
      </c>
      <c r="V5" s="94" t="e">
        <f t="shared" si="0"/>
        <v>#NUM!</v>
      </c>
      <c r="W5" s="94" t="e">
        <f t="shared" si="0"/>
        <v>#NUM!</v>
      </c>
      <c r="X5" s="94" t="e">
        <f t="shared" si="0"/>
        <v>#NUM!</v>
      </c>
      <c r="Y5" s="94" t="e">
        <f t="shared" si="0"/>
        <v>#NUM!</v>
      </c>
      <c r="Z5" s="94" t="e">
        <f t="shared" si="0"/>
        <v>#NUM!</v>
      </c>
      <c r="AA5" s="94" t="e">
        <f t="shared" si="0"/>
        <v>#NUM!</v>
      </c>
      <c r="AB5" s="94" t="e">
        <f t="shared" si="0"/>
        <v>#NUM!</v>
      </c>
      <c r="AC5" s="94" t="e">
        <f t="shared" si="0"/>
        <v>#NUM!</v>
      </c>
      <c r="AD5" s="94" t="e">
        <f t="shared" si="0"/>
        <v>#NUM!</v>
      </c>
      <c r="AE5" s="94" t="e">
        <f t="shared" si="1"/>
        <v>#NUM!</v>
      </c>
      <c r="AF5" s="94" t="e">
        <f t="shared" si="1"/>
        <v>#NUM!</v>
      </c>
      <c r="AG5" s="94" t="e">
        <f t="shared" si="1"/>
        <v>#NUM!</v>
      </c>
      <c r="AH5" s="94" t="e">
        <f t="shared" si="1"/>
        <v>#NUM!</v>
      </c>
      <c r="AI5" s="94" t="e">
        <f t="shared" si="1"/>
        <v>#NUM!</v>
      </c>
      <c r="AJ5" s="94" t="e">
        <f t="shared" si="1"/>
        <v>#NUM!</v>
      </c>
      <c r="AK5" s="94" t="e">
        <f t="shared" si="1"/>
        <v>#NUM!</v>
      </c>
      <c r="AL5" s="94" t="e">
        <f t="shared" si="1"/>
        <v>#NUM!</v>
      </c>
    </row>
    <row r="6" spans="1:38" x14ac:dyDescent="0.3">
      <c r="A6" s="162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</row>
    <row r="7" spans="1:38" x14ac:dyDescent="0.3">
      <c r="A7" s="163" t="s">
        <v>39</v>
      </c>
      <c r="B7" s="158">
        <f t="shared" ref="B7:Q7" si="2">AVERAGE(B3:B5)</f>
        <v>2.1969568243454054E-2</v>
      </c>
      <c r="C7" s="158" t="e">
        <f t="shared" si="2"/>
        <v>#DIV/0!</v>
      </c>
      <c r="D7" s="158" t="e">
        <f t="shared" si="2"/>
        <v>#DIV/0!</v>
      </c>
      <c r="E7" s="158" t="e">
        <f t="shared" si="2"/>
        <v>#DIV/0!</v>
      </c>
      <c r="F7" s="158" t="e">
        <f t="shared" si="2"/>
        <v>#DIV/0!</v>
      </c>
      <c r="G7" s="158" t="e">
        <f t="shared" si="2"/>
        <v>#DIV/0!</v>
      </c>
      <c r="H7" s="158" t="e">
        <f t="shared" si="2"/>
        <v>#DIV/0!</v>
      </c>
      <c r="I7" s="158" t="e">
        <f t="shared" si="2"/>
        <v>#DIV/0!</v>
      </c>
      <c r="J7" s="158" t="e">
        <f t="shared" si="2"/>
        <v>#DIV/0!</v>
      </c>
      <c r="K7" s="158" t="e">
        <f t="shared" si="2"/>
        <v>#DIV/0!</v>
      </c>
      <c r="L7" s="158" t="e">
        <f>AVERAGE(L3:L5)</f>
        <v>#DIV/0!</v>
      </c>
      <c r="M7" s="158" t="e">
        <f t="shared" si="2"/>
        <v>#DIV/0!</v>
      </c>
      <c r="N7" s="158" t="e">
        <f t="shared" si="2"/>
        <v>#DIV/0!</v>
      </c>
      <c r="O7" s="158" t="e">
        <f t="shared" si="2"/>
        <v>#DIV/0!</v>
      </c>
      <c r="P7" s="158" t="e">
        <f t="shared" si="2"/>
        <v>#DIV/0!</v>
      </c>
      <c r="Q7" s="158" t="e">
        <f t="shared" si="2"/>
        <v>#DIV/0!</v>
      </c>
      <c r="R7" s="158" t="e">
        <f>AVERAGE(R3:R5)</f>
        <v>#DIV/0!</v>
      </c>
      <c r="S7" s="158" t="e">
        <f>AVERAGE(S3:S5)</f>
        <v>#DIV/0!</v>
      </c>
      <c r="T7" s="164"/>
      <c r="U7" s="158">
        <f t="shared" ref="U7:AK7" si="3">AVERAGE(U3:U5)</f>
        <v>-3.8307064146160781</v>
      </c>
      <c r="V7" s="158" t="e">
        <f t="shared" si="3"/>
        <v>#NUM!</v>
      </c>
      <c r="W7" s="158" t="e">
        <f t="shared" si="3"/>
        <v>#NUM!</v>
      </c>
      <c r="X7" s="158" t="e">
        <f t="shared" si="3"/>
        <v>#NUM!</v>
      </c>
      <c r="Y7" s="158" t="e">
        <f t="shared" si="3"/>
        <v>#NUM!</v>
      </c>
      <c r="Z7" s="158" t="e">
        <f t="shared" si="3"/>
        <v>#NUM!</v>
      </c>
      <c r="AA7" s="158" t="e">
        <f t="shared" si="3"/>
        <v>#NUM!</v>
      </c>
      <c r="AB7" s="158" t="e">
        <f t="shared" si="3"/>
        <v>#NUM!</v>
      </c>
      <c r="AC7" s="158" t="e">
        <f t="shared" si="3"/>
        <v>#NUM!</v>
      </c>
      <c r="AD7" s="158" t="e">
        <f t="shared" si="3"/>
        <v>#NUM!</v>
      </c>
      <c r="AE7" s="158" t="e">
        <f t="shared" si="3"/>
        <v>#NUM!</v>
      </c>
      <c r="AF7" s="158" t="e">
        <f t="shared" si="3"/>
        <v>#NUM!</v>
      </c>
      <c r="AG7" s="158" t="e">
        <f t="shared" si="3"/>
        <v>#NUM!</v>
      </c>
      <c r="AH7" s="158" t="e">
        <f t="shared" si="3"/>
        <v>#NUM!</v>
      </c>
      <c r="AI7" s="158" t="e">
        <f t="shared" si="3"/>
        <v>#NUM!</v>
      </c>
      <c r="AJ7" s="158" t="e">
        <f t="shared" si="3"/>
        <v>#NUM!</v>
      </c>
      <c r="AK7" s="158" t="e">
        <f t="shared" si="3"/>
        <v>#NUM!</v>
      </c>
      <c r="AL7" s="158" t="e">
        <f>AVERAGE(AL3:AL5)</f>
        <v>#NUM!</v>
      </c>
    </row>
    <row r="8" spans="1:38" x14ac:dyDescent="0.3">
      <c r="A8" s="163" t="s">
        <v>40</v>
      </c>
      <c r="B8" s="158">
        <f t="shared" ref="B8:Q8" si="4">STDEV(B3:B5)</f>
        <v>4.398032034089532E-3</v>
      </c>
      <c r="C8" s="158" t="e">
        <f t="shared" si="4"/>
        <v>#DIV/0!</v>
      </c>
      <c r="D8" s="158" t="e">
        <f t="shared" si="4"/>
        <v>#DIV/0!</v>
      </c>
      <c r="E8" s="158" t="e">
        <f t="shared" si="4"/>
        <v>#DIV/0!</v>
      </c>
      <c r="F8" s="158" t="e">
        <f t="shared" si="4"/>
        <v>#DIV/0!</v>
      </c>
      <c r="G8" s="158" t="e">
        <f t="shared" si="4"/>
        <v>#DIV/0!</v>
      </c>
      <c r="H8" s="158" t="e">
        <f t="shared" si="4"/>
        <v>#DIV/0!</v>
      </c>
      <c r="I8" s="158" t="e">
        <f t="shared" si="4"/>
        <v>#DIV/0!</v>
      </c>
      <c r="J8" s="158" t="e">
        <f t="shared" si="4"/>
        <v>#DIV/0!</v>
      </c>
      <c r="K8" s="158" t="e">
        <f t="shared" si="4"/>
        <v>#DIV/0!</v>
      </c>
      <c r="L8" s="158" t="e">
        <f>STDEV(L3:L5)</f>
        <v>#DIV/0!</v>
      </c>
      <c r="M8" s="158" t="e">
        <f t="shared" si="4"/>
        <v>#DIV/0!</v>
      </c>
      <c r="N8" s="158" t="e">
        <f t="shared" si="4"/>
        <v>#DIV/0!</v>
      </c>
      <c r="O8" s="158" t="e">
        <f t="shared" si="4"/>
        <v>#DIV/0!</v>
      </c>
      <c r="P8" s="158" t="e">
        <f t="shared" si="4"/>
        <v>#DIV/0!</v>
      </c>
      <c r="Q8" s="158" t="e">
        <f t="shared" si="4"/>
        <v>#DIV/0!</v>
      </c>
      <c r="R8" s="158" t="e">
        <f>STDEV(R3:R5)</f>
        <v>#DIV/0!</v>
      </c>
      <c r="S8" s="158" t="e">
        <f>STDEV(S3:S5)</f>
        <v>#DIV/0!</v>
      </c>
      <c r="T8" s="164"/>
      <c r="U8" s="158">
        <f t="shared" ref="U8:AK8" si="5">STDEV(U3:U5)</f>
        <v>0.19152386440080729</v>
      </c>
      <c r="V8" s="158" t="e">
        <f t="shared" si="5"/>
        <v>#NUM!</v>
      </c>
      <c r="W8" s="158" t="e">
        <f t="shared" si="5"/>
        <v>#NUM!</v>
      </c>
      <c r="X8" s="158" t="e">
        <f t="shared" si="5"/>
        <v>#NUM!</v>
      </c>
      <c r="Y8" s="158" t="e">
        <f t="shared" si="5"/>
        <v>#NUM!</v>
      </c>
      <c r="Z8" s="158" t="e">
        <f t="shared" si="5"/>
        <v>#NUM!</v>
      </c>
      <c r="AA8" s="158" t="e">
        <f t="shared" si="5"/>
        <v>#NUM!</v>
      </c>
      <c r="AB8" s="158" t="e">
        <f t="shared" si="5"/>
        <v>#NUM!</v>
      </c>
      <c r="AC8" s="158" t="e">
        <f t="shared" si="5"/>
        <v>#NUM!</v>
      </c>
      <c r="AD8" s="158" t="e">
        <f t="shared" si="5"/>
        <v>#NUM!</v>
      </c>
      <c r="AE8" s="158" t="e">
        <f t="shared" si="5"/>
        <v>#NUM!</v>
      </c>
      <c r="AF8" s="158" t="e">
        <f t="shared" si="5"/>
        <v>#NUM!</v>
      </c>
      <c r="AG8" s="158" t="e">
        <f t="shared" si="5"/>
        <v>#NUM!</v>
      </c>
      <c r="AH8" s="158" t="e">
        <f t="shared" si="5"/>
        <v>#NUM!</v>
      </c>
      <c r="AI8" s="158" t="e">
        <f t="shared" si="5"/>
        <v>#NUM!</v>
      </c>
      <c r="AJ8" s="158" t="e">
        <f t="shared" si="5"/>
        <v>#NUM!</v>
      </c>
      <c r="AK8" s="158" t="e">
        <f t="shared" si="5"/>
        <v>#NUM!</v>
      </c>
      <c r="AL8" s="158" t="e">
        <f>STDEV(AL3:AL5)</f>
        <v>#NUM!</v>
      </c>
    </row>
    <row r="9" spans="1:38" x14ac:dyDescent="0.3">
      <c r="A9" s="162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</row>
    <row r="10" spans="1:38" x14ac:dyDescent="0.3">
      <c r="A10" s="99">
        <v>1</v>
      </c>
      <c r="B10" s="94">
        <f>(B3-B$7)^4</f>
        <v>7.6794718110712345E-11</v>
      </c>
      <c r="C10" s="94" t="e">
        <f t="shared" ref="C10:S12" si="6">(C3-C$7)^4</f>
        <v>#DIV/0!</v>
      </c>
      <c r="D10" s="94" t="e">
        <f t="shared" si="6"/>
        <v>#DIV/0!</v>
      </c>
      <c r="E10" s="94" t="e">
        <f t="shared" si="6"/>
        <v>#DIV/0!</v>
      </c>
      <c r="F10" s="94" t="e">
        <f t="shared" si="6"/>
        <v>#DIV/0!</v>
      </c>
      <c r="G10" s="94" t="e">
        <f t="shared" si="6"/>
        <v>#DIV/0!</v>
      </c>
      <c r="H10" s="94" t="e">
        <f t="shared" si="6"/>
        <v>#DIV/0!</v>
      </c>
      <c r="I10" s="94" t="e">
        <f t="shared" si="6"/>
        <v>#DIV/0!</v>
      </c>
      <c r="J10" s="94" t="e">
        <f t="shared" si="6"/>
        <v>#DIV/0!</v>
      </c>
      <c r="K10" s="94" t="e">
        <f t="shared" si="6"/>
        <v>#DIV/0!</v>
      </c>
      <c r="L10" s="94" t="e">
        <f>(L3-L$7)^4</f>
        <v>#DIV/0!</v>
      </c>
      <c r="M10" s="94" t="e">
        <f t="shared" si="6"/>
        <v>#DIV/0!</v>
      </c>
      <c r="N10" s="94" t="e">
        <f t="shared" si="6"/>
        <v>#DIV/0!</v>
      </c>
      <c r="O10" s="94" t="e">
        <f t="shared" si="6"/>
        <v>#DIV/0!</v>
      </c>
      <c r="P10" s="94" t="e">
        <f t="shared" si="6"/>
        <v>#DIV/0!</v>
      </c>
      <c r="Q10" s="94" t="e">
        <f t="shared" si="6"/>
        <v>#DIV/0!</v>
      </c>
      <c r="R10" s="94" t="e">
        <f>(R3-R$7)^4</f>
        <v>#DIV/0!</v>
      </c>
      <c r="S10" s="94" t="e">
        <f t="shared" si="6"/>
        <v>#DIV/0!</v>
      </c>
      <c r="T10" s="161"/>
      <c r="U10" s="94">
        <f>(U3-U$7)^4</f>
        <v>3.0471202759007682E-4</v>
      </c>
      <c r="V10" s="94" t="e">
        <f t="shared" ref="V10:AL12" si="7">(V3-V$7)^4</f>
        <v>#NUM!</v>
      </c>
      <c r="W10" s="94" t="e">
        <f t="shared" si="7"/>
        <v>#NUM!</v>
      </c>
      <c r="X10" s="94" t="e">
        <f t="shared" si="7"/>
        <v>#NUM!</v>
      </c>
      <c r="Y10" s="94" t="e">
        <f t="shared" si="7"/>
        <v>#NUM!</v>
      </c>
      <c r="Z10" s="94" t="e">
        <f t="shared" si="7"/>
        <v>#NUM!</v>
      </c>
      <c r="AA10" s="94" t="e">
        <f t="shared" si="7"/>
        <v>#NUM!</v>
      </c>
      <c r="AB10" s="94" t="e">
        <f t="shared" si="7"/>
        <v>#NUM!</v>
      </c>
      <c r="AC10" s="94" t="e">
        <f t="shared" si="7"/>
        <v>#NUM!</v>
      </c>
      <c r="AD10" s="94" t="e">
        <f t="shared" si="7"/>
        <v>#NUM!</v>
      </c>
      <c r="AE10" s="94" t="e">
        <f t="shared" si="7"/>
        <v>#NUM!</v>
      </c>
      <c r="AF10" s="94" t="e">
        <f t="shared" si="7"/>
        <v>#NUM!</v>
      </c>
      <c r="AG10" s="94" t="e">
        <f t="shared" si="7"/>
        <v>#NUM!</v>
      </c>
      <c r="AH10" s="94" t="e">
        <f t="shared" si="7"/>
        <v>#NUM!</v>
      </c>
      <c r="AI10" s="94" t="e">
        <f t="shared" si="7"/>
        <v>#NUM!</v>
      </c>
      <c r="AJ10" s="94" t="e">
        <f t="shared" si="7"/>
        <v>#NUM!</v>
      </c>
      <c r="AK10" s="94" t="e">
        <f t="shared" si="7"/>
        <v>#NUM!</v>
      </c>
      <c r="AL10" s="94" t="e">
        <f t="shared" si="7"/>
        <v>#NUM!</v>
      </c>
    </row>
    <row r="11" spans="1:38" x14ac:dyDescent="0.3">
      <c r="A11" s="99">
        <v>2</v>
      </c>
      <c r="B11" s="94">
        <f>(B4-B$7)^4</f>
        <v>1.9205025931261438E-11</v>
      </c>
      <c r="C11" s="94" t="e">
        <f t="shared" si="6"/>
        <v>#DIV/0!</v>
      </c>
      <c r="D11" s="94" t="e">
        <f t="shared" si="6"/>
        <v>#DIV/0!</v>
      </c>
      <c r="E11" s="94" t="e">
        <f t="shared" si="6"/>
        <v>#DIV/0!</v>
      </c>
      <c r="F11" s="94" t="e">
        <f t="shared" si="6"/>
        <v>#DIV/0!</v>
      </c>
      <c r="G11" s="94" t="e">
        <f t="shared" si="6"/>
        <v>#DIV/0!</v>
      </c>
      <c r="H11" s="94" t="e">
        <f t="shared" si="6"/>
        <v>#DIV/0!</v>
      </c>
      <c r="I11" s="94" t="e">
        <f t="shared" si="6"/>
        <v>#DIV/0!</v>
      </c>
      <c r="J11" s="94" t="e">
        <f t="shared" si="6"/>
        <v>#DIV/0!</v>
      </c>
      <c r="K11" s="94" t="e">
        <f t="shared" si="6"/>
        <v>#DIV/0!</v>
      </c>
      <c r="L11" s="94" t="e">
        <f>(L4-L$7)^4</f>
        <v>#DIV/0!</v>
      </c>
      <c r="M11" s="94" t="e">
        <f t="shared" si="6"/>
        <v>#DIV/0!</v>
      </c>
      <c r="N11" s="94" t="e">
        <f t="shared" si="6"/>
        <v>#DIV/0!</v>
      </c>
      <c r="O11" s="94" t="e">
        <f t="shared" si="6"/>
        <v>#DIV/0!</v>
      </c>
      <c r="P11" s="94" t="e">
        <f t="shared" si="6"/>
        <v>#DIV/0!</v>
      </c>
      <c r="Q11" s="94" t="e">
        <f t="shared" si="6"/>
        <v>#DIV/0!</v>
      </c>
      <c r="R11" s="94" t="e">
        <f>(R4-R$7)^4</f>
        <v>#DIV/0!</v>
      </c>
      <c r="S11" s="94" t="e">
        <f t="shared" si="6"/>
        <v>#DIV/0!</v>
      </c>
      <c r="T11" s="161"/>
      <c r="U11" s="94">
        <f>(U4-U$7)^4</f>
        <v>5.8692670489084866E-5</v>
      </c>
      <c r="V11" s="94" t="e">
        <f t="shared" si="7"/>
        <v>#NUM!</v>
      </c>
      <c r="W11" s="94" t="e">
        <f t="shared" si="7"/>
        <v>#NUM!</v>
      </c>
      <c r="X11" s="94" t="e">
        <f t="shared" si="7"/>
        <v>#NUM!</v>
      </c>
      <c r="Y11" s="94" t="e">
        <f t="shared" si="7"/>
        <v>#NUM!</v>
      </c>
      <c r="Z11" s="94" t="e">
        <f t="shared" si="7"/>
        <v>#NUM!</v>
      </c>
      <c r="AA11" s="94" t="e">
        <f t="shared" si="7"/>
        <v>#NUM!</v>
      </c>
      <c r="AB11" s="94" t="e">
        <f t="shared" si="7"/>
        <v>#NUM!</v>
      </c>
      <c r="AC11" s="94" t="e">
        <f t="shared" si="7"/>
        <v>#NUM!</v>
      </c>
      <c r="AD11" s="94" t="e">
        <f t="shared" si="7"/>
        <v>#NUM!</v>
      </c>
      <c r="AE11" s="94" t="e">
        <f t="shared" si="7"/>
        <v>#NUM!</v>
      </c>
      <c r="AF11" s="94" t="e">
        <f t="shared" si="7"/>
        <v>#NUM!</v>
      </c>
      <c r="AG11" s="94" t="e">
        <f t="shared" si="7"/>
        <v>#NUM!</v>
      </c>
      <c r="AH11" s="94" t="e">
        <f t="shared" si="7"/>
        <v>#NUM!</v>
      </c>
      <c r="AI11" s="94" t="e">
        <f t="shared" si="7"/>
        <v>#NUM!</v>
      </c>
      <c r="AJ11" s="94" t="e">
        <f t="shared" si="7"/>
        <v>#NUM!</v>
      </c>
      <c r="AK11" s="94" t="e">
        <f t="shared" si="7"/>
        <v>#NUM!</v>
      </c>
      <c r="AL11" s="94" t="e">
        <f t="shared" si="7"/>
        <v>#NUM!</v>
      </c>
    </row>
    <row r="12" spans="1:38" x14ac:dyDescent="0.3">
      <c r="A12" s="99">
        <v>3</v>
      </c>
      <c r="B12" s="94">
        <f>(B5-B$7)^4</f>
        <v>6.5227924177459645E-10</v>
      </c>
      <c r="C12" s="94" t="e">
        <f t="shared" si="6"/>
        <v>#DIV/0!</v>
      </c>
      <c r="D12" s="94" t="e">
        <f t="shared" si="6"/>
        <v>#DIV/0!</v>
      </c>
      <c r="E12" s="94" t="e">
        <f t="shared" si="6"/>
        <v>#DIV/0!</v>
      </c>
      <c r="F12" s="94" t="e">
        <f t="shared" si="6"/>
        <v>#DIV/0!</v>
      </c>
      <c r="G12" s="94" t="e">
        <f t="shared" si="6"/>
        <v>#DIV/0!</v>
      </c>
      <c r="H12" s="94" t="e">
        <f t="shared" si="6"/>
        <v>#DIV/0!</v>
      </c>
      <c r="I12" s="94" t="e">
        <f t="shared" si="6"/>
        <v>#DIV/0!</v>
      </c>
      <c r="J12" s="94" t="e">
        <f t="shared" si="6"/>
        <v>#DIV/0!</v>
      </c>
      <c r="K12" s="94" t="e">
        <f t="shared" si="6"/>
        <v>#DIV/0!</v>
      </c>
      <c r="L12" s="94" t="e">
        <f>(L5-L$7)^4</f>
        <v>#DIV/0!</v>
      </c>
      <c r="M12" s="94" t="e">
        <f t="shared" si="6"/>
        <v>#DIV/0!</v>
      </c>
      <c r="N12" s="94" t="e">
        <f t="shared" si="6"/>
        <v>#DIV/0!</v>
      </c>
      <c r="O12" s="94" t="e">
        <f t="shared" si="6"/>
        <v>#DIV/0!</v>
      </c>
      <c r="P12" s="94" t="e">
        <f t="shared" si="6"/>
        <v>#DIV/0!</v>
      </c>
      <c r="Q12" s="94" t="e">
        <f t="shared" si="6"/>
        <v>#DIV/0!</v>
      </c>
      <c r="R12" s="94" t="e">
        <f>(R5-R$7)^4</f>
        <v>#DIV/0!</v>
      </c>
      <c r="S12" s="94" t="e">
        <f t="shared" si="6"/>
        <v>#DIV/0!</v>
      </c>
      <c r="T12" s="161"/>
      <c r="U12" s="94">
        <f>(U5-U$7)^4</f>
        <v>2.3276441397585214E-3</v>
      </c>
      <c r="V12" s="94" t="e">
        <f t="shared" si="7"/>
        <v>#NUM!</v>
      </c>
      <c r="W12" s="94" t="e">
        <f t="shared" si="7"/>
        <v>#NUM!</v>
      </c>
      <c r="X12" s="94" t="e">
        <f t="shared" si="7"/>
        <v>#NUM!</v>
      </c>
      <c r="Y12" s="94" t="e">
        <f t="shared" si="7"/>
        <v>#NUM!</v>
      </c>
      <c r="Z12" s="94" t="e">
        <f t="shared" si="7"/>
        <v>#NUM!</v>
      </c>
      <c r="AA12" s="94" t="e">
        <f t="shared" si="7"/>
        <v>#NUM!</v>
      </c>
      <c r="AB12" s="94" t="e">
        <f t="shared" si="7"/>
        <v>#NUM!</v>
      </c>
      <c r="AC12" s="94" t="e">
        <f t="shared" si="7"/>
        <v>#NUM!</v>
      </c>
      <c r="AD12" s="94" t="e">
        <f t="shared" si="7"/>
        <v>#NUM!</v>
      </c>
      <c r="AE12" s="94" t="e">
        <f t="shared" si="7"/>
        <v>#NUM!</v>
      </c>
      <c r="AF12" s="94" t="e">
        <f t="shared" si="7"/>
        <v>#NUM!</v>
      </c>
      <c r="AG12" s="94" t="e">
        <f t="shared" si="7"/>
        <v>#NUM!</v>
      </c>
      <c r="AH12" s="94" t="e">
        <f t="shared" si="7"/>
        <v>#NUM!</v>
      </c>
      <c r="AI12" s="94" t="e">
        <f t="shared" si="7"/>
        <v>#NUM!</v>
      </c>
      <c r="AJ12" s="94" t="e">
        <f t="shared" si="7"/>
        <v>#NUM!</v>
      </c>
      <c r="AK12" s="94" t="e">
        <f t="shared" si="7"/>
        <v>#NUM!</v>
      </c>
      <c r="AL12" s="94" t="e">
        <f t="shared" si="7"/>
        <v>#NUM!</v>
      </c>
    </row>
    <row r="13" spans="1:38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2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x14ac:dyDescent="0.3">
      <c r="A14" s="30" t="s">
        <v>4</v>
      </c>
      <c r="B14" s="116" t="s">
        <v>0</v>
      </c>
      <c r="C14" s="116" t="s">
        <v>0</v>
      </c>
      <c r="D14" s="116" t="s">
        <v>0</v>
      </c>
      <c r="E14" s="116" t="s">
        <v>0</v>
      </c>
      <c r="F14" s="116" t="s">
        <v>0</v>
      </c>
      <c r="G14" s="116" t="s">
        <v>0</v>
      </c>
      <c r="H14" s="116" t="s">
        <v>0</v>
      </c>
      <c r="I14" s="116" t="s">
        <v>0</v>
      </c>
      <c r="J14" s="116" t="s">
        <v>0</v>
      </c>
      <c r="K14" s="116" t="s">
        <v>0</v>
      </c>
      <c r="L14" s="116" t="s">
        <v>0</v>
      </c>
      <c r="M14" s="116" t="s">
        <v>0</v>
      </c>
      <c r="N14" s="116" t="s">
        <v>0</v>
      </c>
      <c r="O14" s="116" t="s">
        <v>0</v>
      </c>
      <c r="P14" s="116" t="s">
        <v>0</v>
      </c>
      <c r="Q14" s="116" t="s">
        <v>0</v>
      </c>
      <c r="R14" s="116" t="s">
        <v>0</v>
      </c>
      <c r="S14" s="116" t="s">
        <v>0</v>
      </c>
      <c r="T14" s="165"/>
      <c r="U14" s="116" t="s">
        <v>41</v>
      </c>
      <c r="V14" s="116" t="s">
        <v>41</v>
      </c>
      <c r="W14" s="116" t="s">
        <v>41</v>
      </c>
      <c r="X14" s="116" t="s">
        <v>41</v>
      </c>
      <c r="Y14" s="116" t="s">
        <v>41</v>
      </c>
      <c r="Z14" s="116" t="s">
        <v>41</v>
      </c>
      <c r="AA14" s="116" t="s">
        <v>41</v>
      </c>
      <c r="AB14" s="116" t="s">
        <v>41</v>
      </c>
      <c r="AC14" s="116" t="s">
        <v>41</v>
      </c>
      <c r="AD14" s="116" t="s">
        <v>41</v>
      </c>
      <c r="AE14" s="116" t="s">
        <v>41</v>
      </c>
      <c r="AF14" s="116" t="s">
        <v>41</v>
      </c>
      <c r="AG14" s="116" t="s">
        <v>41</v>
      </c>
      <c r="AH14" s="116" t="s">
        <v>41</v>
      </c>
      <c r="AI14" s="116" t="s">
        <v>41</v>
      </c>
      <c r="AJ14" s="116" t="s">
        <v>41</v>
      </c>
      <c r="AK14" s="116" t="s">
        <v>41</v>
      </c>
      <c r="AL14" s="116" t="s">
        <v>41</v>
      </c>
    </row>
    <row r="15" spans="1:38" x14ac:dyDescent="0.3">
      <c r="A15" s="30" t="s">
        <v>5</v>
      </c>
      <c r="B15" s="117">
        <f t="shared" ref="B15:S15" si="8">COUNT(B3:B5)</f>
        <v>3</v>
      </c>
      <c r="C15" s="117">
        <f t="shared" si="8"/>
        <v>0</v>
      </c>
      <c r="D15" s="117">
        <f t="shared" si="8"/>
        <v>0</v>
      </c>
      <c r="E15" s="117">
        <f t="shared" si="8"/>
        <v>0</v>
      </c>
      <c r="F15" s="117">
        <f t="shared" si="8"/>
        <v>0</v>
      </c>
      <c r="G15" s="117">
        <f t="shared" si="8"/>
        <v>0</v>
      </c>
      <c r="H15" s="117">
        <f t="shared" si="8"/>
        <v>0</v>
      </c>
      <c r="I15" s="117">
        <f t="shared" si="8"/>
        <v>0</v>
      </c>
      <c r="J15" s="117">
        <f t="shared" si="8"/>
        <v>0</v>
      </c>
      <c r="K15" s="117">
        <f t="shared" si="8"/>
        <v>0</v>
      </c>
      <c r="L15" s="117">
        <f>COUNT(L3:L5)</f>
        <v>0</v>
      </c>
      <c r="M15" s="117">
        <f t="shared" si="8"/>
        <v>0</v>
      </c>
      <c r="N15" s="117">
        <f t="shared" si="8"/>
        <v>0</v>
      </c>
      <c r="O15" s="117">
        <f t="shared" si="8"/>
        <v>0</v>
      </c>
      <c r="P15" s="117">
        <f t="shared" si="8"/>
        <v>0</v>
      </c>
      <c r="Q15" s="117">
        <f t="shared" si="8"/>
        <v>0</v>
      </c>
      <c r="R15" s="117">
        <f>COUNT(R3:R5)</f>
        <v>0</v>
      </c>
      <c r="S15" s="117">
        <f t="shared" si="8"/>
        <v>0</v>
      </c>
      <c r="T15" s="165"/>
      <c r="U15" s="117">
        <f t="shared" ref="U15:AL15" si="9">COUNT(U3:U5)</f>
        <v>3</v>
      </c>
      <c r="V15" s="117">
        <f t="shared" si="9"/>
        <v>0</v>
      </c>
      <c r="W15" s="117">
        <f t="shared" si="9"/>
        <v>0</v>
      </c>
      <c r="X15" s="117">
        <f t="shared" si="9"/>
        <v>0</v>
      </c>
      <c r="Y15" s="117">
        <f t="shared" si="9"/>
        <v>0</v>
      </c>
      <c r="Z15" s="117">
        <f t="shared" si="9"/>
        <v>0</v>
      </c>
      <c r="AA15" s="117">
        <f t="shared" si="9"/>
        <v>0</v>
      </c>
      <c r="AB15" s="117">
        <f t="shared" si="9"/>
        <v>0</v>
      </c>
      <c r="AC15" s="117">
        <f t="shared" si="9"/>
        <v>0</v>
      </c>
      <c r="AD15" s="117">
        <f t="shared" si="9"/>
        <v>0</v>
      </c>
      <c r="AE15" s="117">
        <f t="shared" si="9"/>
        <v>0</v>
      </c>
      <c r="AF15" s="117">
        <f t="shared" si="9"/>
        <v>0</v>
      </c>
      <c r="AG15" s="117">
        <f t="shared" si="9"/>
        <v>0</v>
      </c>
      <c r="AH15" s="117">
        <f t="shared" si="9"/>
        <v>0</v>
      </c>
      <c r="AI15" s="117">
        <f t="shared" si="9"/>
        <v>0</v>
      </c>
      <c r="AJ15" s="117">
        <f t="shared" si="9"/>
        <v>0</v>
      </c>
      <c r="AK15" s="117">
        <f t="shared" si="9"/>
        <v>0</v>
      </c>
      <c r="AL15" s="117">
        <f t="shared" si="9"/>
        <v>0</v>
      </c>
    </row>
    <row r="16" spans="1:38" x14ac:dyDescent="0.3">
      <c r="A16" s="30" t="s">
        <v>6</v>
      </c>
      <c r="B16" s="123">
        <f>(SUM(B10:B12)/((B15-1)*(B8^4)))-3</f>
        <v>-2.0000000000000013</v>
      </c>
      <c r="C16" s="123" t="e">
        <f t="shared" ref="C16:AL16" si="10">(SUM(C10:C12)/((C15-1)*(C8^4)))-3</f>
        <v>#DIV/0!</v>
      </c>
      <c r="D16" s="123" t="e">
        <f t="shared" si="10"/>
        <v>#DIV/0!</v>
      </c>
      <c r="E16" s="123" t="e">
        <f t="shared" si="10"/>
        <v>#DIV/0!</v>
      </c>
      <c r="F16" s="123" t="e">
        <f t="shared" si="10"/>
        <v>#DIV/0!</v>
      </c>
      <c r="G16" s="123" t="e">
        <f t="shared" si="10"/>
        <v>#DIV/0!</v>
      </c>
      <c r="H16" s="123" t="e">
        <f t="shared" si="10"/>
        <v>#DIV/0!</v>
      </c>
      <c r="I16" s="123" t="e">
        <f t="shared" si="10"/>
        <v>#DIV/0!</v>
      </c>
      <c r="J16" s="123" t="e">
        <f t="shared" ref="J16:K16" si="11">(SUM(J10:J12)/((J15-1)*(J8^4)))-3</f>
        <v>#DIV/0!</v>
      </c>
      <c r="K16" s="123" t="e">
        <f t="shared" si="11"/>
        <v>#DIV/0!</v>
      </c>
      <c r="L16" s="123" t="e">
        <f>(SUM(L10:L12)/((L15-1)*(L8^4)))-3</f>
        <v>#DIV/0!</v>
      </c>
      <c r="M16" s="123" t="e">
        <f t="shared" si="10"/>
        <v>#DIV/0!</v>
      </c>
      <c r="N16" s="123" t="e">
        <f t="shared" si="10"/>
        <v>#DIV/0!</v>
      </c>
      <c r="O16" s="123" t="e">
        <f t="shared" si="10"/>
        <v>#DIV/0!</v>
      </c>
      <c r="P16" s="123" t="e">
        <f t="shared" si="10"/>
        <v>#DIV/0!</v>
      </c>
      <c r="Q16" s="123" t="e">
        <f t="shared" si="10"/>
        <v>#DIV/0!</v>
      </c>
      <c r="R16" s="123" t="e">
        <f>(SUM(R10:R12)/((R15-1)*(R8^4)))-3</f>
        <v>#DIV/0!</v>
      </c>
      <c r="S16" s="123" t="e">
        <f t="shared" si="10"/>
        <v>#DIV/0!</v>
      </c>
      <c r="T16" s="165"/>
      <c r="U16" s="123">
        <f t="shared" si="10"/>
        <v>-2.0000000000000036</v>
      </c>
      <c r="V16" s="123" t="e">
        <f t="shared" si="10"/>
        <v>#NUM!</v>
      </c>
      <c r="W16" s="123" t="e">
        <f t="shared" si="10"/>
        <v>#NUM!</v>
      </c>
      <c r="X16" s="123" t="e">
        <f t="shared" si="10"/>
        <v>#NUM!</v>
      </c>
      <c r="Y16" s="123" t="e">
        <f t="shared" si="10"/>
        <v>#NUM!</v>
      </c>
      <c r="Z16" s="123" t="e">
        <f t="shared" si="10"/>
        <v>#NUM!</v>
      </c>
      <c r="AA16" s="123" t="e">
        <f t="shared" si="10"/>
        <v>#NUM!</v>
      </c>
      <c r="AB16" s="123" t="e">
        <f t="shared" si="10"/>
        <v>#NUM!</v>
      </c>
      <c r="AC16" s="123" t="e">
        <f t="shared" ref="AC16:AE16" si="12">(SUM(AC10:AC12)/((AC15-1)*(AC8^4)))-3</f>
        <v>#NUM!</v>
      </c>
      <c r="AD16" s="123" t="e">
        <f t="shared" si="12"/>
        <v>#NUM!</v>
      </c>
      <c r="AE16" s="123" t="e">
        <f t="shared" si="12"/>
        <v>#NUM!</v>
      </c>
      <c r="AF16" s="123" t="e">
        <f t="shared" si="10"/>
        <v>#NUM!</v>
      </c>
      <c r="AG16" s="123" t="e">
        <f t="shared" si="10"/>
        <v>#NUM!</v>
      </c>
      <c r="AH16" s="123" t="e">
        <f t="shared" si="10"/>
        <v>#NUM!</v>
      </c>
      <c r="AI16" s="123" t="e">
        <f t="shared" si="10"/>
        <v>#NUM!</v>
      </c>
      <c r="AJ16" s="123" t="e">
        <f t="shared" si="10"/>
        <v>#NUM!</v>
      </c>
      <c r="AK16" s="123" t="e">
        <f t="shared" ref="AK16" si="13">(SUM(AK10:AK12)/((AK15-1)*(AK8^4)))-3</f>
        <v>#NUM!</v>
      </c>
      <c r="AL16" s="123" t="e">
        <f t="shared" si="10"/>
        <v>#NUM!</v>
      </c>
    </row>
    <row r="17" spans="1:38" x14ac:dyDescent="0.3">
      <c r="A17" s="30" t="s">
        <v>8</v>
      </c>
      <c r="B17" s="117">
        <f t="shared" ref="B17:S17" si="14">SQRT(24/B15)</f>
        <v>2.8284271247461903</v>
      </c>
      <c r="C17" s="117" t="e">
        <f t="shared" si="14"/>
        <v>#DIV/0!</v>
      </c>
      <c r="D17" s="117" t="e">
        <f t="shared" si="14"/>
        <v>#DIV/0!</v>
      </c>
      <c r="E17" s="117" t="e">
        <f t="shared" si="14"/>
        <v>#DIV/0!</v>
      </c>
      <c r="F17" s="117" t="e">
        <f t="shared" si="14"/>
        <v>#DIV/0!</v>
      </c>
      <c r="G17" s="117" t="e">
        <f t="shared" si="14"/>
        <v>#DIV/0!</v>
      </c>
      <c r="H17" s="117" t="e">
        <f t="shared" si="14"/>
        <v>#DIV/0!</v>
      </c>
      <c r="I17" s="117" t="e">
        <f t="shared" si="14"/>
        <v>#DIV/0!</v>
      </c>
      <c r="J17" s="117" t="e">
        <f t="shared" si="14"/>
        <v>#DIV/0!</v>
      </c>
      <c r="K17" s="117" t="e">
        <f t="shared" si="14"/>
        <v>#DIV/0!</v>
      </c>
      <c r="L17" s="117" t="e">
        <f t="shared" si="14"/>
        <v>#DIV/0!</v>
      </c>
      <c r="M17" s="117" t="e">
        <f t="shared" si="14"/>
        <v>#DIV/0!</v>
      </c>
      <c r="N17" s="117" t="e">
        <f t="shared" si="14"/>
        <v>#DIV/0!</v>
      </c>
      <c r="O17" s="117" t="e">
        <f t="shared" si="14"/>
        <v>#DIV/0!</v>
      </c>
      <c r="P17" s="117" t="e">
        <f t="shared" si="14"/>
        <v>#DIV/0!</v>
      </c>
      <c r="Q17" s="117" t="e">
        <f t="shared" si="14"/>
        <v>#DIV/0!</v>
      </c>
      <c r="R17" s="117" t="e">
        <f>SQRT(24/R15)</f>
        <v>#DIV/0!</v>
      </c>
      <c r="S17" s="117" t="e">
        <f t="shared" si="14"/>
        <v>#DIV/0!</v>
      </c>
      <c r="T17" s="165"/>
      <c r="U17" s="117">
        <f t="shared" ref="U17:AL17" si="15">SQRT(24/U15)</f>
        <v>2.8284271247461903</v>
      </c>
      <c r="V17" s="117" t="e">
        <f t="shared" si="15"/>
        <v>#DIV/0!</v>
      </c>
      <c r="W17" s="117" t="e">
        <f t="shared" si="15"/>
        <v>#DIV/0!</v>
      </c>
      <c r="X17" s="117" t="e">
        <f t="shared" si="15"/>
        <v>#DIV/0!</v>
      </c>
      <c r="Y17" s="117" t="e">
        <f t="shared" si="15"/>
        <v>#DIV/0!</v>
      </c>
      <c r="Z17" s="117" t="e">
        <f t="shared" si="15"/>
        <v>#DIV/0!</v>
      </c>
      <c r="AA17" s="117" t="e">
        <f t="shared" si="15"/>
        <v>#DIV/0!</v>
      </c>
      <c r="AB17" s="117" t="e">
        <f t="shared" si="15"/>
        <v>#DIV/0!</v>
      </c>
      <c r="AC17" s="117" t="e">
        <f t="shared" si="15"/>
        <v>#DIV/0!</v>
      </c>
      <c r="AD17" s="117" t="e">
        <f t="shared" si="15"/>
        <v>#DIV/0!</v>
      </c>
      <c r="AE17" s="117" t="e">
        <f t="shared" si="15"/>
        <v>#DIV/0!</v>
      </c>
      <c r="AF17" s="117" t="e">
        <f t="shared" si="15"/>
        <v>#DIV/0!</v>
      </c>
      <c r="AG17" s="117" t="e">
        <f t="shared" si="15"/>
        <v>#DIV/0!</v>
      </c>
      <c r="AH17" s="117" t="e">
        <f t="shared" si="15"/>
        <v>#DIV/0!</v>
      </c>
      <c r="AI17" s="117" t="e">
        <f t="shared" si="15"/>
        <v>#DIV/0!</v>
      </c>
      <c r="AJ17" s="117" t="e">
        <f t="shared" si="15"/>
        <v>#DIV/0!</v>
      </c>
      <c r="AK17" s="117" t="e">
        <f t="shared" si="15"/>
        <v>#DIV/0!</v>
      </c>
      <c r="AL17" s="117" t="e">
        <f t="shared" si="15"/>
        <v>#DIV/0!</v>
      </c>
    </row>
    <row r="18" spans="1:38" x14ac:dyDescent="0.3">
      <c r="A18" s="30" t="s">
        <v>10</v>
      </c>
      <c r="B18" s="117" t="str">
        <f>IF(ABS(B16/B17)&gt;NORMSINV(1-0.05/2),"non normal","normal")</f>
        <v>normal</v>
      </c>
      <c r="C18" s="117" t="e">
        <f t="shared" ref="C18:S18" si="16">IF(ABS(C16/C17)&gt;NORMSINV(1-0.05/2),"non normal","normal")</f>
        <v>#DIV/0!</v>
      </c>
      <c r="D18" s="117" t="e">
        <f t="shared" si="16"/>
        <v>#DIV/0!</v>
      </c>
      <c r="E18" s="117" t="e">
        <f t="shared" si="16"/>
        <v>#DIV/0!</v>
      </c>
      <c r="F18" s="117" t="e">
        <f t="shared" si="16"/>
        <v>#DIV/0!</v>
      </c>
      <c r="G18" s="117" t="e">
        <f t="shared" si="16"/>
        <v>#DIV/0!</v>
      </c>
      <c r="H18" s="117" t="e">
        <f t="shared" si="16"/>
        <v>#DIV/0!</v>
      </c>
      <c r="I18" s="117" t="e">
        <f t="shared" si="16"/>
        <v>#DIV/0!</v>
      </c>
      <c r="J18" s="117" t="e">
        <f t="shared" si="16"/>
        <v>#DIV/0!</v>
      </c>
      <c r="K18" s="117" t="e">
        <f t="shared" si="16"/>
        <v>#DIV/0!</v>
      </c>
      <c r="L18" s="117" t="e">
        <f t="shared" si="16"/>
        <v>#DIV/0!</v>
      </c>
      <c r="M18" s="117" t="e">
        <f t="shared" si="16"/>
        <v>#DIV/0!</v>
      </c>
      <c r="N18" s="117" t="e">
        <f t="shared" si="16"/>
        <v>#DIV/0!</v>
      </c>
      <c r="O18" s="117" t="e">
        <f t="shared" si="16"/>
        <v>#DIV/0!</v>
      </c>
      <c r="P18" s="117" t="e">
        <f t="shared" si="16"/>
        <v>#DIV/0!</v>
      </c>
      <c r="Q18" s="117" t="e">
        <f t="shared" si="16"/>
        <v>#DIV/0!</v>
      </c>
      <c r="R18" s="117" t="e">
        <f>IF(ABS(R16/R17)&gt;NORMSINV(1-0.05/2),"non normal","normal")</f>
        <v>#DIV/0!</v>
      </c>
      <c r="S18" s="117" t="e">
        <f t="shared" si="16"/>
        <v>#DIV/0!</v>
      </c>
      <c r="T18" s="165"/>
      <c r="U18" s="117" t="str">
        <f t="shared" ref="U18:AL18" si="17">IF(ABS(U16/U17)&gt;NORMSINV(1-0.05/2),"non normal","normal")</f>
        <v>normal</v>
      </c>
      <c r="V18" s="117" t="e">
        <f t="shared" si="17"/>
        <v>#NUM!</v>
      </c>
      <c r="W18" s="117" t="e">
        <f t="shared" si="17"/>
        <v>#NUM!</v>
      </c>
      <c r="X18" s="117" t="e">
        <f t="shared" si="17"/>
        <v>#NUM!</v>
      </c>
      <c r="Y18" s="117" t="e">
        <f t="shared" si="17"/>
        <v>#NUM!</v>
      </c>
      <c r="Z18" s="117" t="e">
        <f t="shared" si="17"/>
        <v>#NUM!</v>
      </c>
      <c r="AA18" s="117" t="e">
        <f t="shared" si="17"/>
        <v>#NUM!</v>
      </c>
      <c r="AB18" s="117" t="e">
        <f t="shared" si="17"/>
        <v>#NUM!</v>
      </c>
      <c r="AC18" s="117" t="e">
        <f t="shared" si="17"/>
        <v>#NUM!</v>
      </c>
      <c r="AD18" s="117" t="e">
        <f t="shared" si="17"/>
        <v>#NUM!</v>
      </c>
      <c r="AE18" s="117" t="e">
        <f t="shared" si="17"/>
        <v>#NUM!</v>
      </c>
      <c r="AF18" s="117" t="e">
        <f t="shared" si="17"/>
        <v>#NUM!</v>
      </c>
      <c r="AG18" s="117" t="e">
        <f t="shared" si="17"/>
        <v>#NUM!</v>
      </c>
      <c r="AH18" s="117" t="e">
        <f t="shared" si="17"/>
        <v>#NUM!</v>
      </c>
      <c r="AI18" s="117" t="e">
        <f t="shared" si="17"/>
        <v>#NUM!</v>
      </c>
      <c r="AJ18" s="117" t="e">
        <f t="shared" si="17"/>
        <v>#NUM!</v>
      </c>
      <c r="AK18" s="117" t="e">
        <f t="shared" si="17"/>
        <v>#NUM!</v>
      </c>
      <c r="AL18" s="117" t="e">
        <f t="shared" si="17"/>
        <v>#NUM!</v>
      </c>
    </row>
    <row r="19" spans="1:38" x14ac:dyDescent="0.3">
      <c r="A19" s="30" t="s">
        <v>11</v>
      </c>
      <c r="B19" s="118">
        <f t="shared" ref="B19:S19" si="18">SKEW(B3:B5)</f>
        <v>1.6566558573793106</v>
      </c>
      <c r="C19" s="118" t="e">
        <f t="shared" si="18"/>
        <v>#DIV/0!</v>
      </c>
      <c r="D19" s="118" t="e">
        <f t="shared" si="18"/>
        <v>#DIV/0!</v>
      </c>
      <c r="E19" s="118" t="e">
        <f t="shared" si="18"/>
        <v>#DIV/0!</v>
      </c>
      <c r="F19" s="118" t="e">
        <f t="shared" si="18"/>
        <v>#DIV/0!</v>
      </c>
      <c r="G19" s="118" t="e">
        <f t="shared" si="18"/>
        <v>#DIV/0!</v>
      </c>
      <c r="H19" s="118" t="e">
        <f t="shared" si="18"/>
        <v>#DIV/0!</v>
      </c>
      <c r="I19" s="118" t="e">
        <f t="shared" si="18"/>
        <v>#DIV/0!</v>
      </c>
      <c r="J19" s="118" t="e">
        <f t="shared" si="18"/>
        <v>#DIV/0!</v>
      </c>
      <c r="K19" s="118" t="e">
        <f t="shared" si="18"/>
        <v>#DIV/0!</v>
      </c>
      <c r="L19" s="118" t="e">
        <f t="shared" si="18"/>
        <v>#DIV/0!</v>
      </c>
      <c r="M19" s="118" t="e">
        <f t="shared" si="18"/>
        <v>#DIV/0!</v>
      </c>
      <c r="N19" s="118" t="e">
        <f t="shared" si="18"/>
        <v>#DIV/0!</v>
      </c>
      <c r="O19" s="118" t="e">
        <f t="shared" si="18"/>
        <v>#DIV/0!</v>
      </c>
      <c r="P19" s="118" t="e">
        <f t="shared" si="18"/>
        <v>#DIV/0!</v>
      </c>
      <c r="Q19" s="118" t="e">
        <f t="shared" si="18"/>
        <v>#DIV/0!</v>
      </c>
      <c r="R19" s="118" t="e">
        <f>SKEW(R3:R5)</f>
        <v>#DIV/0!</v>
      </c>
      <c r="S19" s="118" t="e">
        <f t="shared" si="18"/>
        <v>#DIV/0!</v>
      </c>
      <c r="T19" s="165"/>
      <c r="U19" s="118">
        <f t="shared" ref="U19:AL19" si="19">SKEW(U3:U5)</f>
        <v>1.6270141828395988</v>
      </c>
      <c r="V19" s="118" t="e">
        <f t="shared" si="19"/>
        <v>#NUM!</v>
      </c>
      <c r="W19" s="118" t="e">
        <f t="shared" si="19"/>
        <v>#NUM!</v>
      </c>
      <c r="X19" s="118" t="e">
        <f t="shared" si="19"/>
        <v>#NUM!</v>
      </c>
      <c r="Y19" s="118" t="e">
        <f t="shared" si="19"/>
        <v>#NUM!</v>
      </c>
      <c r="Z19" s="118" t="e">
        <f t="shared" si="19"/>
        <v>#NUM!</v>
      </c>
      <c r="AA19" s="118" t="e">
        <f t="shared" si="19"/>
        <v>#NUM!</v>
      </c>
      <c r="AB19" s="118" t="e">
        <f t="shared" si="19"/>
        <v>#NUM!</v>
      </c>
      <c r="AC19" s="118" t="e">
        <f t="shared" si="19"/>
        <v>#NUM!</v>
      </c>
      <c r="AD19" s="118" t="e">
        <f t="shared" si="19"/>
        <v>#NUM!</v>
      </c>
      <c r="AE19" s="118" t="e">
        <f t="shared" si="19"/>
        <v>#NUM!</v>
      </c>
      <c r="AF19" s="118" t="e">
        <f t="shared" si="19"/>
        <v>#NUM!</v>
      </c>
      <c r="AG19" s="118" t="e">
        <f t="shared" si="19"/>
        <v>#NUM!</v>
      </c>
      <c r="AH19" s="118" t="e">
        <f t="shared" si="19"/>
        <v>#NUM!</v>
      </c>
      <c r="AI19" s="118" t="e">
        <f t="shared" si="19"/>
        <v>#NUM!</v>
      </c>
      <c r="AJ19" s="118" t="e">
        <f t="shared" si="19"/>
        <v>#NUM!</v>
      </c>
      <c r="AK19" s="118" t="e">
        <f t="shared" si="19"/>
        <v>#NUM!</v>
      </c>
      <c r="AL19" s="118" t="e">
        <f t="shared" si="19"/>
        <v>#NUM!</v>
      </c>
    </row>
    <row r="20" spans="1:38" x14ac:dyDescent="0.3">
      <c r="A20" s="30" t="s">
        <v>13</v>
      </c>
      <c r="B20" s="117">
        <f t="shared" ref="B20:S20" si="20">SQRT((6*B15*(B15-1))/((B15-2)*(B15+1)*(B15+3)))</f>
        <v>1.2247448713915889</v>
      </c>
      <c r="C20" s="117">
        <f t="shared" si="20"/>
        <v>0</v>
      </c>
      <c r="D20" s="117">
        <f t="shared" si="20"/>
        <v>0</v>
      </c>
      <c r="E20" s="117">
        <f t="shared" si="20"/>
        <v>0</v>
      </c>
      <c r="F20" s="117">
        <f t="shared" si="20"/>
        <v>0</v>
      </c>
      <c r="G20" s="117">
        <f t="shared" si="20"/>
        <v>0</v>
      </c>
      <c r="H20" s="117">
        <f t="shared" si="20"/>
        <v>0</v>
      </c>
      <c r="I20" s="117">
        <f t="shared" si="20"/>
        <v>0</v>
      </c>
      <c r="J20" s="117">
        <f t="shared" si="20"/>
        <v>0</v>
      </c>
      <c r="K20" s="117">
        <f t="shared" si="20"/>
        <v>0</v>
      </c>
      <c r="L20" s="117">
        <f t="shared" si="20"/>
        <v>0</v>
      </c>
      <c r="M20" s="117">
        <f t="shared" si="20"/>
        <v>0</v>
      </c>
      <c r="N20" s="117">
        <f t="shared" si="20"/>
        <v>0</v>
      </c>
      <c r="O20" s="117">
        <f t="shared" si="20"/>
        <v>0</v>
      </c>
      <c r="P20" s="117">
        <f t="shared" si="20"/>
        <v>0</v>
      </c>
      <c r="Q20" s="117">
        <f t="shared" si="20"/>
        <v>0</v>
      </c>
      <c r="R20" s="117">
        <f t="shared" si="20"/>
        <v>0</v>
      </c>
      <c r="S20" s="117">
        <f t="shared" si="20"/>
        <v>0</v>
      </c>
      <c r="T20" s="165"/>
      <c r="U20" s="117">
        <f t="shared" ref="U20:AL20" si="21">SQRT((6*U15*(U15-1))/((U15-2)*(U15+1)*(U15+3)))</f>
        <v>1.2247448713915889</v>
      </c>
      <c r="V20" s="117">
        <f t="shared" si="21"/>
        <v>0</v>
      </c>
      <c r="W20" s="117">
        <f t="shared" si="21"/>
        <v>0</v>
      </c>
      <c r="X20" s="117">
        <f t="shared" si="21"/>
        <v>0</v>
      </c>
      <c r="Y20" s="117">
        <f t="shared" si="21"/>
        <v>0</v>
      </c>
      <c r="Z20" s="117">
        <f t="shared" si="21"/>
        <v>0</v>
      </c>
      <c r="AA20" s="117">
        <f t="shared" si="21"/>
        <v>0</v>
      </c>
      <c r="AB20" s="117">
        <f t="shared" si="21"/>
        <v>0</v>
      </c>
      <c r="AC20" s="117">
        <f t="shared" si="21"/>
        <v>0</v>
      </c>
      <c r="AD20" s="117">
        <f t="shared" si="21"/>
        <v>0</v>
      </c>
      <c r="AE20" s="117">
        <f t="shared" si="21"/>
        <v>0</v>
      </c>
      <c r="AF20" s="117">
        <f t="shared" si="21"/>
        <v>0</v>
      </c>
      <c r="AG20" s="117">
        <f t="shared" si="21"/>
        <v>0</v>
      </c>
      <c r="AH20" s="117">
        <f t="shared" si="21"/>
        <v>0</v>
      </c>
      <c r="AI20" s="117">
        <f t="shared" si="21"/>
        <v>0</v>
      </c>
      <c r="AJ20" s="117">
        <f t="shared" si="21"/>
        <v>0</v>
      </c>
      <c r="AK20" s="117">
        <f t="shared" si="21"/>
        <v>0</v>
      </c>
      <c r="AL20" s="117">
        <f t="shared" si="21"/>
        <v>0</v>
      </c>
    </row>
    <row r="21" spans="1:38" x14ac:dyDescent="0.3">
      <c r="A21" s="30" t="s">
        <v>15</v>
      </c>
      <c r="B21" s="117" t="str">
        <f t="shared" ref="B21:S21" si="22">IF(ABS(B19/B20)&gt;NORMSINV(1-0.05/2),"non normal","normal")</f>
        <v>normal</v>
      </c>
      <c r="C21" s="117" t="e">
        <f t="shared" si="22"/>
        <v>#DIV/0!</v>
      </c>
      <c r="D21" s="117" t="e">
        <f t="shared" si="22"/>
        <v>#DIV/0!</v>
      </c>
      <c r="E21" s="117" t="e">
        <f t="shared" si="22"/>
        <v>#DIV/0!</v>
      </c>
      <c r="F21" s="117" t="e">
        <f t="shared" si="22"/>
        <v>#DIV/0!</v>
      </c>
      <c r="G21" s="117" t="e">
        <f t="shared" si="22"/>
        <v>#DIV/0!</v>
      </c>
      <c r="H21" s="117" t="e">
        <f t="shared" si="22"/>
        <v>#DIV/0!</v>
      </c>
      <c r="I21" s="117" t="e">
        <f t="shared" si="22"/>
        <v>#DIV/0!</v>
      </c>
      <c r="J21" s="117" t="e">
        <f t="shared" si="22"/>
        <v>#DIV/0!</v>
      </c>
      <c r="K21" s="117" t="e">
        <f t="shared" si="22"/>
        <v>#DIV/0!</v>
      </c>
      <c r="L21" s="117" t="e">
        <f t="shared" si="22"/>
        <v>#DIV/0!</v>
      </c>
      <c r="M21" s="117" t="e">
        <f t="shared" si="22"/>
        <v>#DIV/0!</v>
      </c>
      <c r="N21" s="117" t="e">
        <f t="shared" si="22"/>
        <v>#DIV/0!</v>
      </c>
      <c r="O21" s="117" t="e">
        <f t="shared" si="22"/>
        <v>#DIV/0!</v>
      </c>
      <c r="P21" s="117" t="e">
        <f t="shared" si="22"/>
        <v>#DIV/0!</v>
      </c>
      <c r="Q21" s="117" t="e">
        <f t="shared" si="22"/>
        <v>#DIV/0!</v>
      </c>
      <c r="R21" s="117" t="e">
        <f t="shared" si="22"/>
        <v>#DIV/0!</v>
      </c>
      <c r="S21" s="117" t="e">
        <f t="shared" si="22"/>
        <v>#DIV/0!</v>
      </c>
      <c r="T21" s="165"/>
      <c r="U21" s="117" t="str">
        <f t="shared" ref="U21:AL21" si="23">IF(ABS(U19/U20)&gt;NORMSINV(1-0.05/2),"non normal","normal")</f>
        <v>normal</v>
      </c>
      <c r="V21" s="117" t="e">
        <f t="shared" si="23"/>
        <v>#NUM!</v>
      </c>
      <c r="W21" s="117" t="e">
        <f t="shared" si="23"/>
        <v>#NUM!</v>
      </c>
      <c r="X21" s="117" t="e">
        <f t="shared" si="23"/>
        <v>#NUM!</v>
      </c>
      <c r="Y21" s="117" t="e">
        <f t="shared" si="23"/>
        <v>#NUM!</v>
      </c>
      <c r="Z21" s="117" t="e">
        <f t="shared" si="23"/>
        <v>#NUM!</v>
      </c>
      <c r="AA21" s="117" t="e">
        <f t="shared" si="23"/>
        <v>#NUM!</v>
      </c>
      <c r="AB21" s="117" t="e">
        <f t="shared" si="23"/>
        <v>#NUM!</v>
      </c>
      <c r="AC21" s="117" t="e">
        <f t="shared" si="23"/>
        <v>#NUM!</v>
      </c>
      <c r="AD21" s="117" t="e">
        <f t="shared" si="23"/>
        <v>#NUM!</v>
      </c>
      <c r="AE21" s="117" t="e">
        <f t="shared" si="23"/>
        <v>#NUM!</v>
      </c>
      <c r="AF21" s="117" t="e">
        <f t="shared" si="23"/>
        <v>#NUM!</v>
      </c>
      <c r="AG21" s="117" t="e">
        <f t="shared" si="23"/>
        <v>#NUM!</v>
      </c>
      <c r="AH21" s="117" t="e">
        <f t="shared" si="23"/>
        <v>#NUM!</v>
      </c>
      <c r="AI21" s="117" t="e">
        <f t="shared" si="23"/>
        <v>#NUM!</v>
      </c>
      <c r="AJ21" s="117" t="e">
        <f t="shared" si="23"/>
        <v>#NUM!</v>
      </c>
      <c r="AK21" s="117" t="e">
        <f t="shared" si="23"/>
        <v>#NUM!</v>
      </c>
      <c r="AL21" s="117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42</v>
      </c>
      <c r="B23" s="122">
        <f>ABS(B19/B20)</f>
        <v>1.3526538433240978</v>
      </c>
      <c r="C23" s="122" t="e">
        <f t="shared" ref="C23:AL23" si="24">ABS(C19/C20)</f>
        <v>#DIV/0!</v>
      </c>
      <c r="D23" s="122" t="e">
        <f t="shared" si="24"/>
        <v>#DIV/0!</v>
      </c>
      <c r="E23" s="122" t="e">
        <f t="shared" si="24"/>
        <v>#DIV/0!</v>
      </c>
      <c r="F23" s="122" t="e">
        <f t="shared" si="24"/>
        <v>#DIV/0!</v>
      </c>
      <c r="G23" s="122" t="e">
        <f t="shared" si="24"/>
        <v>#DIV/0!</v>
      </c>
      <c r="H23" s="122" t="e">
        <f t="shared" si="24"/>
        <v>#DIV/0!</v>
      </c>
      <c r="I23" s="122" t="e">
        <f t="shared" si="24"/>
        <v>#DIV/0!</v>
      </c>
      <c r="J23" s="122" t="e">
        <f t="shared" si="24"/>
        <v>#DIV/0!</v>
      </c>
      <c r="K23" s="122" t="e">
        <f t="shared" si="24"/>
        <v>#DIV/0!</v>
      </c>
      <c r="L23" s="122" t="e">
        <f t="shared" si="24"/>
        <v>#DIV/0!</v>
      </c>
      <c r="M23" s="122" t="e">
        <f t="shared" si="24"/>
        <v>#DIV/0!</v>
      </c>
      <c r="N23" s="122" t="e">
        <f t="shared" si="24"/>
        <v>#DIV/0!</v>
      </c>
      <c r="O23" s="122" t="e">
        <f t="shared" si="24"/>
        <v>#DIV/0!</v>
      </c>
      <c r="P23" s="122" t="e">
        <f t="shared" si="24"/>
        <v>#DIV/0!</v>
      </c>
      <c r="Q23" s="122" t="e">
        <f t="shared" si="24"/>
        <v>#DIV/0!</v>
      </c>
      <c r="R23" s="122" t="e">
        <f t="shared" si="24"/>
        <v>#DIV/0!</v>
      </c>
      <c r="S23" s="122" t="e">
        <f t="shared" si="24"/>
        <v>#DIV/0!</v>
      </c>
      <c r="T23" s="122"/>
      <c r="U23" s="122">
        <f t="shared" si="24"/>
        <v>1.3284515174094507</v>
      </c>
      <c r="V23" s="122" t="e">
        <f t="shared" si="24"/>
        <v>#NUM!</v>
      </c>
      <c r="W23" s="122" t="e">
        <f t="shared" si="24"/>
        <v>#NUM!</v>
      </c>
      <c r="X23" s="122" t="e">
        <f t="shared" si="24"/>
        <v>#NUM!</v>
      </c>
      <c r="Y23" s="122" t="e">
        <f t="shared" si="24"/>
        <v>#NUM!</v>
      </c>
      <c r="Z23" s="122" t="e">
        <f t="shared" si="24"/>
        <v>#NUM!</v>
      </c>
      <c r="AA23" s="122" t="e">
        <f t="shared" si="24"/>
        <v>#NUM!</v>
      </c>
      <c r="AB23" s="122" t="e">
        <f t="shared" si="24"/>
        <v>#NUM!</v>
      </c>
      <c r="AC23" s="122" t="e">
        <f t="shared" si="24"/>
        <v>#NUM!</v>
      </c>
      <c r="AD23" s="122" t="e">
        <f t="shared" si="24"/>
        <v>#NUM!</v>
      </c>
      <c r="AE23" s="122" t="e">
        <f t="shared" si="24"/>
        <v>#NUM!</v>
      </c>
      <c r="AF23" s="122" t="e">
        <f t="shared" si="24"/>
        <v>#NUM!</v>
      </c>
      <c r="AG23" s="122" t="e">
        <f t="shared" si="24"/>
        <v>#NUM!</v>
      </c>
      <c r="AH23" s="122" t="e">
        <f t="shared" si="24"/>
        <v>#NUM!</v>
      </c>
      <c r="AI23" s="122" t="e">
        <f t="shared" si="24"/>
        <v>#NUM!</v>
      </c>
      <c r="AJ23" s="122" t="e">
        <f t="shared" si="24"/>
        <v>#NUM!</v>
      </c>
      <c r="AK23" s="122" t="e">
        <f t="shared" si="24"/>
        <v>#NUM!</v>
      </c>
      <c r="AL23" s="122" t="e">
        <f t="shared" si="24"/>
        <v>#NUM!</v>
      </c>
    </row>
    <row r="24" spans="1:38" x14ac:dyDescent="0.3">
      <c r="A24" s="166" t="s">
        <v>43</v>
      </c>
      <c r="B24" s="122" t="str">
        <f t="shared" ref="B24:I24" si="25">IF(B23&lt;U23,"Normal","Lognormal")</f>
        <v>Lognormal</v>
      </c>
      <c r="C24" s="122" t="e">
        <f t="shared" si="25"/>
        <v>#DIV/0!</v>
      </c>
      <c r="D24" s="122" t="e">
        <f t="shared" si="25"/>
        <v>#DIV/0!</v>
      </c>
      <c r="E24" s="122" t="e">
        <f t="shared" si="25"/>
        <v>#DIV/0!</v>
      </c>
      <c r="F24" s="122" t="e">
        <f t="shared" si="25"/>
        <v>#DIV/0!</v>
      </c>
      <c r="G24" s="122" t="e">
        <f t="shared" si="25"/>
        <v>#DIV/0!</v>
      </c>
      <c r="H24" s="122" t="e">
        <f t="shared" si="25"/>
        <v>#DIV/0!</v>
      </c>
      <c r="I24" s="122" t="e">
        <f t="shared" si="25"/>
        <v>#DIV/0!</v>
      </c>
      <c r="J24" s="122" t="e">
        <f>IF(J23&lt;AC23,"Normal","Lognormal")</f>
        <v>#DIV/0!</v>
      </c>
      <c r="K24" s="122" t="e">
        <f t="shared" ref="K24:Q24" si="26">IF(K23&lt;AD23,"Normal","Lognormal")</f>
        <v>#DIV/0!</v>
      </c>
      <c r="L24" s="122" t="e">
        <f>IF(L23&lt;AE23,"Normal","Lognormal")</f>
        <v>#DIV/0!</v>
      </c>
      <c r="M24" s="122" t="e">
        <f t="shared" si="26"/>
        <v>#DIV/0!</v>
      </c>
      <c r="N24" s="122" t="e">
        <f t="shared" si="26"/>
        <v>#DIV/0!</v>
      </c>
      <c r="O24" s="122" t="e">
        <f t="shared" si="26"/>
        <v>#DIV/0!</v>
      </c>
      <c r="P24" s="122" t="e">
        <f t="shared" si="26"/>
        <v>#DIV/0!</v>
      </c>
      <c r="Q24" s="122" t="e">
        <f t="shared" si="26"/>
        <v>#DIV/0!</v>
      </c>
      <c r="R24" s="122" t="e">
        <f>IF(R23&lt;AK23,"Normal","Lognormal")</f>
        <v>#DIV/0!</v>
      </c>
      <c r="S24" s="122" t="e">
        <f>IF(S23&lt;AL23,"Normal","Lognormal")</f>
        <v>#DIV/0!</v>
      </c>
    </row>
    <row r="25" spans="1:38" x14ac:dyDescent="0.3">
      <c r="B25" s="122">
        <v>1</v>
      </c>
      <c r="C25" s="122">
        <v>2</v>
      </c>
      <c r="D25" s="122">
        <v>3</v>
      </c>
      <c r="E25" s="122">
        <v>4</v>
      </c>
      <c r="F25" s="122">
        <v>5</v>
      </c>
      <c r="G25" s="122">
        <v>6</v>
      </c>
      <c r="H25" s="122">
        <v>7</v>
      </c>
      <c r="I25" s="122">
        <v>8</v>
      </c>
      <c r="J25" s="122">
        <v>9</v>
      </c>
      <c r="K25" s="122">
        <v>10</v>
      </c>
      <c r="L25" s="122">
        <v>11</v>
      </c>
      <c r="M25" s="122">
        <v>12</v>
      </c>
      <c r="N25" s="122">
        <v>13</v>
      </c>
      <c r="O25" s="122">
        <v>14</v>
      </c>
      <c r="P25" s="122">
        <v>15</v>
      </c>
      <c r="Q25" s="122">
        <v>16</v>
      </c>
      <c r="R25" s="122">
        <v>17</v>
      </c>
      <c r="S25" s="122">
        <v>18</v>
      </c>
    </row>
  </sheetData>
  <sheetProtection algorithmName="SHA-512" hashValue="NUzL/gGXqf87hxG8Wf3wUb/onvolTkK185XXVFvQI9iEM6ERY/OzG6QK4/blkM8+pGFSyeRnAkE+DABjhSFUNA==" saltValue="5us4TX+hcVpIf+bovmxQ5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5C5B0-7F96-4B51-BAB9-93C669F54B18}">
  <sheetPr>
    <tabColor theme="2" tint="-0.249977111117893"/>
    <pageSetUpPr fitToPage="1"/>
  </sheetPr>
  <dimension ref="A1:AE200"/>
  <sheetViews>
    <sheetView topLeftCell="A86" zoomScale="90" zoomScaleNormal="90" workbookViewId="0">
      <selection activeCell="C74" sqref="C74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87" t="s">
        <v>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</row>
    <row r="2" spans="1:31" ht="28.8" x14ac:dyDescent="0.3">
      <c r="A2" s="3" t="s">
        <v>2</v>
      </c>
      <c r="B2" s="237" t="s">
        <v>310</v>
      </c>
      <c r="C2" s="237" t="s">
        <v>319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3">
        <v>1</v>
      </c>
      <c r="B3" s="199">
        <v>1.9009287925696592E-2</v>
      </c>
      <c r="C3" s="199">
        <v>6.0442678774120323E-2</v>
      </c>
      <c r="D3" s="81"/>
      <c r="E3" s="81"/>
      <c r="F3" s="81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</row>
    <row r="4" spans="1:31" x14ac:dyDescent="0.25">
      <c r="A4" s="93">
        <v>2</v>
      </c>
      <c r="B4" s="199">
        <v>1.9876160990712075E-2</v>
      </c>
      <c r="C4" s="199">
        <v>5.2780930760499438E-2</v>
      </c>
      <c r="D4" s="81"/>
      <c r="E4" s="81"/>
      <c r="F4" s="81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1" x14ac:dyDescent="0.25">
      <c r="A5" s="93">
        <v>3</v>
      </c>
      <c r="B5" s="199">
        <v>2.7023255813953487E-2</v>
      </c>
      <c r="C5" s="199">
        <v>6.5834279228149828E-2</v>
      </c>
      <c r="D5" s="81"/>
      <c r="E5" s="81"/>
      <c r="F5" s="81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</row>
    <row r="6" spans="1:31" x14ac:dyDescent="0.25">
      <c r="A6" s="93">
        <v>4</v>
      </c>
      <c r="B6" s="81"/>
      <c r="C6" s="81"/>
      <c r="D6" s="81"/>
      <c r="E6" s="82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</row>
    <row r="7" spans="1:31" x14ac:dyDescent="0.25">
      <c r="A7" s="93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</row>
    <row r="8" spans="1:31" x14ac:dyDescent="0.25">
      <c r="A8" s="93">
        <v>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31" x14ac:dyDescent="0.25">
      <c r="A9" s="93">
        <v>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</row>
    <row r="10" spans="1:31" x14ac:dyDescent="0.25">
      <c r="A10" s="93">
        <v>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</row>
    <row r="11" spans="1:31" x14ac:dyDescent="0.25">
      <c r="A11" s="93">
        <v>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</row>
    <row r="12" spans="1:31" x14ac:dyDescent="0.25">
      <c r="A12" s="93">
        <v>10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</row>
    <row r="13" spans="1:31" x14ac:dyDescent="0.25">
      <c r="A13" s="93">
        <v>11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</row>
    <row r="14" spans="1:31" x14ac:dyDescent="0.25">
      <c r="A14" s="93">
        <v>12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</row>
    <row r="15" spans="1:31" x14ac:dyDescent="0.25">
      <c r="A15" s="93">
        <v>13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</row>
    <row r="16" spans="1:31" x14ac:dyDescent="0.25">
      <c r="A16" s="93">
        <v>14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</row>
    <row r="17" spans="1:31" x14ac:dyDescent="0.25">
      <c r="A17" s="93">
        <v>15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</row>
    <row r="18" spans="1:31" x14ac:dyDescent="0.25">
      <c r="A18" s="93">
        <v>16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</row>
    <row r="19" spans="1:31" x14ac:dyDescent="0.25">
      <c r="A19" s="93">
        <v>17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</row>
    <row r="20" spans="1:31" x14ac:dyDescent="0.25">
      <c r="A20" s="93">
        <v>18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</row>
    <row r="21" spans="1:31" x14ac:dyDescent="0.25">
      <c r="A21" s="93">
        <v>19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</row>
    <row r="22" spans="1:31" x14ac:dyDescent="0.25">
      <c r="A22" s="93">
        <v>20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</row>
    <row r="23" spans="1:31" x14ac:dyDescent="0.25">
      <c r="A23" s="93">
        <v>21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</row>
    <row r="24" spans="1:31" x14ac:dyDescent="0.25">
      <c r="A24" s="93">
        <v>22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</row>
    <row r="25" spans="1:31" x14ac:dyDescent="0.25">
      <c r="A25" s="93">
        <v>23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</row>
    <row r="26" spans="1:31" x14ac:dyDescent="0.25">
      <c r="A26" s="93">
        <v>24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</row>
    <row r="27" spans="1:31" x14ac:dyDescent="0.25">
      <c r="A27" s="93">
        <v>25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1:31" x14ac:dyDescent="0.25">
      <c r="A28" s="93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</row>
    <row r="29" spans="1:31" x14ac:dyDescent="0.25">
      <c r="A29" s="93">
        <v>27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</row>
    <row r="30" spans="1:31" x14ac:dyDescent="0.25">
      <c r="A30" s="93">
        <v>28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</row>
    <row r="31" spans="1:31" x14ac:dyDescent="0.25">
      <c r="A31" s="93">
        <v>29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</row>
    <row r="32" spans="1:31" x14ac:dyDescent="0.25">
      <c r="A32" s="93">
        <v>30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</row>
    <row r="33" spans="1:31" x14ac:dyDescent="0.25">
      <c r="A33" s="93">
        <v>31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</row>
    <row r="34" spans="1:31" x14ac:dyDescent="0.25">
      <c r="A34" s="93">
        <v>32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</row>
    <row r="35" spans="1:31" x14ac:dyDescent="0.25">
      <c r="A35" s="95">
        <v>33</v>
      </c>
      <c r="B35" s="82"/>
      <c r="C35" s="82"/>
      <c r="D35" s="82"/>
      <c r="E35" s="82"/>
      <c r="F35" s="82"/>
      <c r="G35" s="82"/>
      <c r="H35" s="82"/>
      <c r="I35" s="82"/>
      <c r="J35" s="82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</row>
    <row r="36" spans="1:31" x14ac:dyDescent="0.25">
      <c r="A36" s="95">
        <v>34</v>
      </c>
      <c r="B36" s="82"/>
      <c r="C36" s="82"/>
      <c r="D36" s="82"/>
      <c r="E36" s="82"/>
      <c r="F36" s="82"/>
      <c r="G36" s="82"/>
      <c r="H36" s="82"/>
      <c r="I36" s="82"/>
      <c r="J36" s="82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</row>
    <row r="37" spans="1:31" x14ac:dyDescent="0.25">
      <c r="A37" s="95">
        <v>35</v>
      </c>
      <c r="B37" s="82"/>
      <c r="C37" s="82"/>
      <c r="D37" s="82"/>
      <c r="E37" s="82"/>
      <c r="F37" s="82"/>
      <c r="G37" s="82"/>
      <c r="H37" s="82"/>
      <c r="I37" s="82"/>
      <c r="J37" s="82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</row>
    <row r="38" spans="1:31" s="7" customFormat="1" ht="14.4" x14ac:dyDescent="0.3">
      <c r="A38" s="253" t="s">
        <v>44</v>
      </c>
      <c r="B38" s="254"/>
      <c r="C38" s="254"/>
      <c r="D38" s="254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114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115">
        <f>COUNT(B3:AE37)</f>
        <v>6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78">
        <f>KURT(B3:AE37)</f>
        <v>-2.7674505230431787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117">
        <f>SQRT(24*B41*(B41^2-1)/((B41-2)*(B41+3)*(B41-3)*(B41+5)))</f>
        <v>2.059714602177749</v>
      </c>
      <c r="C43" s="5"/>
      <c r="D43" s="5"/>
      <c r="E43" s="5"/>
      <c r="F43" s="173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115" t="str">
        <f>IF(ABS(B42/B43)&gt;NORMSINV(1-0.05/2),"non normal","normal")</f>
        <v>normal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77">
        <f>SKEW(B3:AE37)</f>
        <v>8.3667353363619315E-2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115">
        <f>SQRT((6*B41*(B41-1))/((B41-2)*(B41+1)*(B41+3)))</f>
        <v>0.84515425472851657</v>
      </c>
      <c r="C46" s="114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115" t="str">
        <f>IF(ABS(B45/B46)&gt;NORMSINV(1-0.05/2),"non normal","normal")</f>
        <v>normal</v>
      </c>
      <c r="C47" s="115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3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2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6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5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77">
        <f t="shared" ref="B67:AE67" si="1">AVERAGE(B3:B37)</f>
        <v>2.1969568243454054E-2</v>
      </c>
      <c r="C67" s="77">
        <f t="shared" si="1"/>
        <v>5.9685962920923201E-2</v>
      </c>
      <c r="D67" s="77" t="e">
        <f t="shared" si="1"/>
        <v>#DIV/0!</v>
      </c>
      <c r="E67" s="77" t="e">
        <f t="shared" si="1"/>
        <v>#DIV/0!</v>
      </c>
      <c r="F67" s="77" t="e">
        <f t="shared" si="1"/>
        <v>#DIV/0!</v>
      </c>
      <c r="G67" s="77" t="e">
        <f t="shared" si="1"/>
        <v>#DIV/0!</v>
      </c>
      <c r="H67" s="77" t="e">
        <f t="shared" si="1"/>
        <v>#DIV/0!</v>
      </c>
      <c r="I67" s="77" t="e">
        <f t="shared" si="1"/>
        <v>#DIV/0!</v>
      </c>
      <c r="J67" s="77" t="e">
        <f t="shared" si="1"/>
        <v>#DIV/0!</v>
      </c>
      <c r="K67" s="77" t="e">
        <f t="shared" si="1"/>
        <v>#DIV/0!</v>
      </c>
      <c r="L67" s="77" t="e">
        <f t="shared" si="1"/>
        <v>#DIV/0!</v>
      </c>
      <c r="M67" s="77" t="e">
        <f t="shared" si="1"/>
        <v>#DIV/0!</v>
      </c>
      <c r="N67" s="77" t="e">
        <f t="shared" si="1"/>
        <v>#DIV/0!</v>
      </c>
      <c r="O67" s="77" t="e">
        <f t="shared" si="1"/>
        <v>#DIV/0!</v>
      </c>
      <c r="P67" s="77" t="e">
        <f t="shared" si="1"/>
        <v>#DIV/0!</v>
      </c>
      <c r="Q67" s="77" t="e">
        <f t="shared" si="1"/>
        <v>#DIV/0!</v>
      </c>
      <c r="R67" s="77" t="e">
        <f t="shared" si="1"/>
        <v>#DIV/0!</v>
      </c>
      <c r="S67" s="77" t="e">
        <f t="shared" si="1"/>
        <v>#DIV/0!</v>
      </c>
      <c r="T67" s="77" t="e">
        <f t="shared" si="1"/>
        <v>#DIV/0!</v>
      </c>
      <c r="U67" s="77" t="e">
        <f t="shared" si="1"/>
        <v>#DIV/0!</v>
      </c>
      <c r="V67" s="77" t="e">
        <f t="shared" si="1"/>
        <v>#DIV/0!</v>
      </c>
      <c r="W67" s="77" t="e">
        <f t="shared" si="1"/>
        <v>#DIV/0!</v>
      </c>
      <c r="X67" s="77" t="e">
        <f t="shared" si="1"/>
        <v>#DIV/0!</v>
      </c>
      <c r="Y67" s="77" t="e">
        <f t="shared" si="1"/>
        <v>#DIV/0!</v>
      </c>
      <c r="Z67" s="77" t="e">
        <f t="shared" si="1"/>
        <v>#DIV/0!</v>
      </c>
      <c r="AA67" s="77" t="e">
        <f t="shared" si="1"/>
        <v>#DIV/0!</v>
      </c>
      <c r="AB67" s="77" t="e">
        <f t="shared" si="1"/>
        <v>#DIV/0!</v>
      </c>
      <c r="AC67" s="77" t="e">
        <f t="shared" si="1"/>
        <v>#DIV/0!</v>
      </c>
      <c r="AD67" s="77" t="e">
        <f t="shared" si="1"/>
        <v>#DIV/0!</v>
      </c>
      <c r="AE67" s="77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77">
        <f>AVERAGE(B3:AE37)</f>
        <v>4.0827765582188626E-2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77">
        <f>VAR(B3:AE37)</f>
        <v>4.517057788356732E-4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89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77">
        <f>1/B55+1/B85</f>
        <v>0.5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77">
        <f>D79*B88</f>
        <v>2.258528894178366E-4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77">
        <f>SQRT(B92)</f>
        <v>1.5028402756708265E-2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3.3649299989072183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78">
        <f>B74+H104*C98</f>
        <v>9.1397288853896197E-2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zZCgq/ZNyTC3GfqAf6P4OGuaWW0tCAotxAcPOtQPZZSB/J5FLEWPeyVVDKyau2IvWMtEyaGvoSZBBRMFqef2WA==" saltValue="Mb8l11SqPJJDS8VtcdaC2A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0D50C-D19F-43B2-B154-7583146758DE}">
  <sheetPr>
    <tabColor theme="3" tint="0.59999389629810485"/>
    <pageSetUpPr fitToPage="1"/>
  </sheetPr>
  <dimension ref="A1:AE170"/>
  <sheetViews>
    <sheetView topLeftCell="A143" zoomScale="90" zoomScaleNormal="90" workbookViewId="0">
      <selection activeCell="F125" sqref="F125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90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2"/>
    </row>
    <row r="2" spans="1:31" s="22" customFormat="1" ht="26.4" x14ac:dyDescent="0.25">
      <c r="A2" s="23" t="s">
        <v>2</v>
      </c>
      <c r="B2" s="24" t="s">
        <v>310</v>
      </c>
      <c r="C2" s="24"/>
      <c r="D2" s="24"/>
      <c r="E2" s="24"/>
      <c r="F2" s="24"/>
      <c r="G2" s="24"/>
      <c r="H2" s="24"/>
      <c r="I2" s="79"/>
      <c r="J2" s="79"/>
      <c r="K2" s="24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</row>
    <row r="3" spans="1:31" s="25" customFormat="1" ht="13.2" x14ac:dyDescent="0.25">
      <c r="A3" s="99">
        <v>1</v>
      </c>
      <c r="B3" s="214">
        <v>1.9009287925696592E-2</v>
      </c>
      <c r="C3" s="214"/>
      <c r="D3" s="82"/>
      <c r="E3" s="82"/>
      <c r="F3" s="82"/>
      <c r="G3" s="82"/>
      <c r="H3" s="82"/>
      <c r="I3" s="82"/>
      <c r="J3" s="82"/>
      <c r="K3" s="83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1:31" s="25" customFormat="1" ht="13.2" x14ac:dyDescent="0.25">
      <c r="A4" s="99">
        <v>2</v>
      </c>
      <c r="B4" s="214">
        <v>1.9876160990712075E-2</v>
      </c>
      <c r="C4" s="214"/>
      <c r="D4" s="82"/>
      <c r="E4" s="82"/>
      <c r="F4" s="82"/>
      <c r="G4" s="82"/>
      <c r="H4" s="82"/>
      <c r="I4" s="82"/>
      <c r="J4" s="82"/>
      <c r="K4" s="82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1" s="25" customFormat="1" ht="13.2" x14ac:dyDescent="0.25">
      <c r="A5" s="99">
        <v>3</v>
      </c>
      <c r="B5" s="214">
        <v>2.7023255813953487E-2</v>
      </c>
      <c r="C5" s="214"/>
      <c r="D5" s="82"/>
      <c r="E5" s="82"/>
      <c r="F5" s="82"/>
      <c r="G5" s="82"/>
      <c r="H5" s="82"/>
      <c r="I5" s="82"/>
      <c r="J5" s="82"/>
      <c r="K5" s="82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1" s="25" customFormat="1" ht="13.2" x14ac:dyDescent="0.25">
      <c r="A6" s="99">
        <v>4</v>
      </c>
      <c r="B6" s="81"/>
      <c r="C6" s="81"/>
      <c r="D6" s="82"/>
      <c r="E6" s="82"/>
      <c r="F6" s="82"/>
      <c r="G6" s="82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</row>
    <row r="7" spans="1:31" s="25" customFormat="1" ht="13.2" x14ac:dyDescent="0.25">
      <c r="A7" s="99">
        <v>5</v>
      </c>
      <c r="B7" s="81"/>
      <c r="C7" s="81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</row>
    <row r="8" spans="1:31" s="25" customFormat="1" ht="13.2" x14ac:dyDescent="0.25">
      <c r="A8" s="99">
        <v>6</v>
      </c>
      <c r="B8" s="94"/>
      <c r="C8" s="9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 s="25" customFormat="1" ht="13.2" x14ac:dyDescent="0.25">
      <c r="A9" s="99">
        <v>7</v>
      </c>
      <c r="B9" s="94"/>
      <c r="C9" s="9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</row>
    <row r="10" spans="1:31" s="25" customFormat="1" ht="13.2" x14ac:dyDescent="0.25">
      <c r="A10" s="99">
        <v>8</v>
      </c>
      <c r="B10" s="94"/>
      <c r="C10" s="9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</row>
    <row r="11" spans="1:31" s="25" customFormat="1" ht="13.2" x14ac:dyDescent="0.25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</row>
    <row r="12" spans="1:31" s="25" customFormat="1" ht="13.2" x14ac:dyDescent="0.25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</row>
    <row r="13" spans="1:31" s="25" customFormat="1" ht="13.2" x14ac:dyDescent="0.25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</row>
    <row r="14" spans="1:31" s="25" customFormat="1" ht="13.2" x14ac:dyDescent="0.25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</row>
    <row r="15" spans="1:31" s="25" customFormat="1" ht="13.2" x14ac:dyDescent="0.25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</row>
    <row r="16" spans="1:31" s="25" customFormat="1" ht="13.2" x14ac:dyDescent="0.25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</row>
    <row r="17" spans="1:31" s="25" customFormat="1" ht="13.2" x14ac:dyDescent="0.25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</row>
    <row r="18" spans="1:31" s="25" customFormat="1" ht="13.2" x14ac:dyDescent="0.25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</row>
    <row r="19" spans="1:31" s="25" customFormat="1" ht="13.2" x14ac:dyDescent="0.25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</row>
    <row r="20" spans="1:31" s="25" customFormat="1" ht="13.2" x14ac:dyDescent="0.25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</row>
    <row r="21" spans="1:31" s="25" customFormat="1" ht="13.2" x14ac:dyDescent="0.25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</row>
    <row r="22" spans="1:31" s="25" customFormat="1" ht="13.2" x14ac:dyDescent="0.25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</row>
    <row r="23" spans="1:31" s="25" customFormat="1" ht="13.2" x14ac:dyDescent="0.25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</row>
    <row r="24" spans="1:31" s="25" customFormat="1" ht="13.2" x14ac:dyDescent="0.25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</row>
    <row r="25" spans="1:31" s="25" customFormat="1" ht="13.2" x14ac:dyDescent="0.25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</row>
    <row r="26" spans="1:31" s="25" customFormat="1" ht="13.2" x14ac:dyDescent="0.25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</row>
    <row r="27" spans="1:31" s="25" customFormat="1" ht="13.2" x14ac:dyDescent="0.25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5" customFormat="1" ht="13.2" x14ac:dyDescent="0.25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</row>
    <row r="29" spans="1:31" s="25" customFormat="1" ht="13.2" x14ac:dyDescent="0.25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5" customFormat="1" ht="13.2" x14ac:dyDescent="0.25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</row>
    <row r="31" spans="1:31" s="25" customFormat="1" ht="13.2" x14ac:dyDescent="0.25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5" customFormat="1" ht="13.2" x14ac:dyDescent="0.25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</row>
    <row r="33" spans="1:31" s="25" customFormat="1" ht="13.2" x14ac:dyDescent="0.25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</row>
    <row r="34" spans="1:31" s="25" customFormat="1" ht="13.2" x14ac:dyDescent="0.25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</row>
    <row r="35" spans="1:31" s="25" customFormat="1" ht="13.2" x14ac:dyDescent="0.25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</row>
    <row r="36" spans="1:31" s="25" customFormat="1" ht="13.2" x14ac:dyDescent="0.25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</row>
    <row r="37" spans="1:31" s="25" customFormat="1" ht="13.2" x14ac:dyDescent="0.25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</row>
    <row r="38" spans="1:31" s="28" customFormat="1" x14ac:dyDescent="0.3">
      <c r="A38" s="253" t="s">
        <v>60</v>
      </c>
      <c r="B38" s="254"/>
      <c r="C38" s="254"/>
      <c r="D38" s="254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</v>
      </c>
      <c r="B40" s="116" t="s">
        <v>0</v>
      </c>
      <c r="C40" s="116" t="s">
        <v>61</v>
      </c>
      <c r="D40" s="26"/>
      <c r="E40" s="26"/>
      <c r="F40" s="26"/>
      <c r="G40" t="s">
        <v>12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</v>
      </c>
      <c r="B41" s="117">
        <f>COUNT(B3:AE37)</f>
        <v>3</v>
      </c>
      <c r="C41" s="117">
        <f>COUNT(B51:AE85)</f>
        <v>3</v>
      </c>
      <c r="D41" s="26"/>
      <c r="E41" s="26"/>
      <c r="F41" s="26"/>
      <c r="G41" s="173" t="s">
        <v>14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6</v>
      </c>
      <c r="B42" s="123" t="e">
        <f>KURT(B3:AE37)</f>
        <v>#DIV/0!</v>
      </c>
      <c r="C42" s="123" t="e">
        <f>KURT(B51:AE85)</f>
        <v>#DIV/0!</v>
      </c>
      <c r="D42" s="26"/>
      <c r="E42" s="26"/>
      <c r="F42" s="26"/>
      <c r="G42" t="s">
        <v>16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8</v>
      </c>
      <c r="B43" s="117" t="e">
        <f>SQRT(24*B41*(B41^2-1)/((B41-2)*(B41+3)*(B41-3)*(B41+5)))</f>
        <v>#DIV/0!</v>
      </c>
      <c r="C43" s="117" t="e">
        <f>SQRT(24*C41*(C41^2-1)/((C41-2)*(C41+3)*(C41-3)*(C41+5)))</f>
        <v>#DIV/0!</v>
      </c>
      <c r="D43" s="26"/>
      <c r="E43" s="26" t="s">
        <v>62</v>
      </c>
      <c r="F43" s="85">
        <f>AVERAGE(B3:AE37)</f>
        <v>2.1969568243454054E-2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10</v>
      </c>
      <c r="B44" s="117" t="e">
        <f>IF(ABS(B42/B43)&gt;NORMSINV(1-0.05/2),"non normal","normal")</f>
        <v>#DIV/0!</v>
      </c>
      <c r="C44" s="117" t="e">
        <f>IF(ABS(C42/C43)&gt;NORMSINV(1-0.05/2),"non normal","normal")</f>
        <v>#DIV/0!</v>
      </c>
      <c r="D44" s="26"/>
      <c r="E44" s="26" t="s">
        <v>63</v>
      </c>
      <c r="F44" s="85">
        <f>VAR(B3:AE37)</f>
        <v>1.9342685772877706E-5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11</v>
      </c>
      <c r="B45" s="118">
        <f>SKEW(B3:AE37)</f>
        <v>1.6566558573793106</v>
      </c>
      <c r="C45" s="118">
        <f>SKEW(B51:AE85)</f>
        <v>1.6270141828395988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13</v>
      </c>
      <c r="B46" s="117">
        <f>SQRT((6*B41*(B41-1))/((B41-2)*(B41+1)*(B41+3)))</f>
        <v>1.2247448713915889</v>
      </c>
      <c r="C46" s="117">
        <f>SQRT((6*C41*(C41-1))/((C41-2)*(C41+1)*(C41+3)))</f>
        <v>1.2247448713915889</v>
      </c>
      <c r="D46" s="114" t="s">
        <v>18</v>
      </c>
      <c r="E46" s="114" t="s">
        <v>19</v>
      </c>
      <c r="F46" s="114" t="s">
        <v>20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15</v>
      </c>
      <c r="B47" s="117" t="str">
        <f>IF(ABS(B45/B46)&gt;NORMSINV(1-0.05/2),"non normal","normal")</f>
        <v>normal</v>
      </c>
      <c r="C47" s="117" t="str">
        <f>IF(ABS(C45/C46)&gt;NORMSINV(1-0.05/2),"non normal","normal")</f>
        <v>normal</v>
      </c>
      <c r="D47" s="115" t="e">
        <f>IF(AND(B44="normal", B47="normal"),"normal", "non normal")</f>
        <v>#DIV/0!</v>
      </c>
      <c r="E47" s="115" t="e">
        <f>IF(AND(C44="normal", C47="normal"),"normal", "non normal")</f>
        <v>#DIV/0!</v>
      </c>
      <c r="F47" s="18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17</v>
      </c>
      <c r="B48" s="117">
        <f>ABS(B45/B46)</f>
        <v>1.3526538433240978</v>
      </c>
      <c r="C48" s="117">
        <f>ABS(C45/C46)</f>
        <v>1.3284515174094507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96" t="s">
        <v>64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8"/>
    </row>
    <row r="50" spans="1:31" x14ac:dyDescent="0.3">
      <c r="A50" s="35" t="s">
        <v>2</v>
      </c>
      <c r="B50" s="101" t="str">
        <f>IF(B2&gt;0,B2,"")</f>
        <v>CC-BurnsHarbor-IN_BF C Baghouse Stack</v>
      </c>
      <c r="C50" s="101" t="str">
        <f t="shared" ref="C50:AE50" si="0">IF(C2&gt;0,C2,"")</f>
        <v/>
      </c>
      <c r="D50" s="101" t="str">
        <f t="shared" si="0"/>
        <v/>
      </c>
      <c r="E50" s="101" t="str">
        <f t="shared" si="0"/>
        <v/>
      </c>
      <c r="F50" s="101" t="str">
        <f t="shared" si="0"/>
        <v/>
      </c>
      <c r="G50" s="101" t="str">
        <f t="shared" si="0"/>
        <v/>
      </c>
      <c r="H50" s="101" t="str">
        <f t="shared" si="0"/>
        <v/>
      </c>
      <c r="I50" s="101" t="str">
        <f t="shared" si="0"/>
        <v/>
      </c>
      <c r="J50" s="101" t="str">
        <f t="shared" si="0"/>
        <v/>
      </c>
      <c r="K50" s="101" t="str">
        <f t="shared" si="0"/>
        <v/>
      </c>
      <c r="L50" s="101" t="str">
        <f t="shared" si="0"/>
        <v/>
      </c>
      <c r="M50" s="101" t="str">
        <f t="shared" si="0"/>
        <v/>
      </c>
      <c r="N50" s="101" t="str">
        <f t="shared" si="0"/>
        <v/>
      </c>
      <c r="O50" s="101" t="str">
        <f t="shared" si="0"/>
        <v/>
      </c>
      <c r="P50" s="101" t="str">
        <f t="shared" si="0"/>
        <v/>
      </c>
      <c r="Q50" s="101" t="str">
        <f t="shared" si="0"/>
        <v/>
      </c>
      <c r="R50" s="101" t="str">
        <f t="shared" si="0"/>
        <v/>
      </c>
      <c r="S50" s="101" t="str">
        <f t="shared" si="0"/>
        <v/>
      </c>
      <c r="T50" s="101" t="str">
        <f t="shared" si="0"/>
        <v/>
      </c>
      <c r="U50" s="101" t="str">
        <f t="shared" si="0"/>
        <v/>
      </c>
      <c r="V50" s="101" t="str">
        <f t="shared" si="0"/>
        <v/>
      </c>
      <c r="W50" s="101" t="str">
        <f t="shared" si="0"/>
        <v/>
      </c>
      <c r="X50" s="101" t="str">
        <f t="shared" si="0"/>
        <v/>
      </c>
      <c r="Y50" s="101" t="str">
        <f t="shared" si="0"/>
        <v/>
      </c>
      <c r="Z50" s="101" t="str">
        <f t="shared" si="0"/>
        <v/>
      </c>
      <c r="AA50" s="101" t="str">
        <f t="shared" si="0"/>
        <v/>
      </c>
      <c r="AB50" s="101" t="str">
        <f t="shared" si="0"/>
        <v/>
      </c>
      <c r="AC50" s="101" t="str">
        <f t="shared" si="0"/>
        <v/>
      </c>
      <c r="AD50" s="101" t="str">
        <f t="shared" si="0"/>
        <v/>
      </c>
      <c r="AE50" s="101" t="str">
        <f t="shared" si="0"/>
        <v/>
      </c>
    </row>
    <row r="51" spans="1:31" x14ac:dyDescent="0.3">
      <c r="A51" s="102">
        <v>1</v>
      </c>
      <c r="B51" s="103">
        <f>IF(B3&gt;0,LN(B3),"")</f>
        <v>-3.9628275810636056</v>
      </c>
      <c r="C51" s="103" t="str">
        <f t="shared" ref="C51:AE63" si="1">IF(C3&gt;0,LN(C3),"")</f>
        <v/>
      </c>
      <c r="D51" s="103" t="str">
        <f t="shared" si="1"/>
        <v/>
      </c>
      <c r="E51" s="103" t="str">
        <f t="shared" si="1"/>
        <v/>
      </c>
      <c r="F51" s="103" t="str">
        <f t="shared" si="1"/>
        <v/>
      </c>
      <c r="G51" s="103" t="str">
        <f t="shared" si="1"/>
        <v/>
      </c>
      <c r="H51" s="103" t="str">
        <f t="shared" si="1"/>
        <v/>
      </c>
      <c r="I51" s="103" t="str">
        <f t="shared" si="1"/>
        <v/>
      </c>
      <c r="J51" s="103" t="str">
        <f t="shared" si="1"/>
        <v/>
      </c>
      <c r="K51" s="103" t="str">
        <f t="shared" si="1"/>
        <v/>
      </c>
      <c r="L51" s="103" t="str">
        <f t="shared" si="1"/>
        <v/>
      </c>
      <c r="M51" s="103" t="str">
        <f t="shared" si="1"/>
        <v/>
      </c>
      <c r="N51" s="103" t="str">
        <f t="shared" si="1"/>
        <v/>
      </c>
      <c r="O51" s="103" t="str">
        <f t="shared" si="1"/>
        <v/>
      </c>
      <c r="P51" s="103" t="str">
        <f t="shared" si="1"/>
        <v/>
      </c>
      <c r="Q51" s="103" t="str">
        <f t="shared" si="1"/>
        <v/>
      </c>
      <c r="R51" s="103" t="str">
        <f t="shared" si="1"/>
        <v/>
      </c>
      <c r="S51" s="103" t="str">
        <f t="shared" si="1"/>
        <v/>
      </c>
      <c r="T51" s="103" t="str">
        <f t="shared" si="1"/>
        <v/>
      </c>
      <c r="U51" s="103" t="str">
        <f t="shared" si="1"/>
        <v/>
      </c>
      <c r="V51" s="103" t="str">
        <f t="shared" si="1"/>
        <v/>
      </c>
      <c r="W51" s="103" t="str">
        <f t="shared" si="1"/>
        <v/>
      </c>
      <c r="X51" s="103" t="str">
        <f t="shared" si="1"/>
        <v/>
      </c>
      <c r="Y51" s="103" t="str">
        <f t="shared" si="1"/>
        <v/>
      </c>
      <c r="Z51" s="103" t="str">
        <f t="shared" si="1"/>
        <v/>
      </c>
      <c r="AA51" s="103" t="str">
        <f t="shared" si="1"/>
        <v/>
      </c>
      <c r="AB51" s="103" t="str">
        <f t="shared" si="1"/>
        <v/>
      </c>
      <c r="AC51" s="103" t="str">
        <f t="shared" si="1"/>
        <v/>
      </c>
      <c r="AD51" s="103" t="str">
        <f t="shared" si="1"/>
        <v/>
      </c>
      <c r="AE51" s="103" t="str">
        <f t="shared" si="1"/>
        <v/>
      </c>
    </row>
    <row r="52" spans="1:31" x14ac:dyDescent="0.3">
      <c r="A52" s="102">
        <v>2</v>
      </c>
      <c r="B52" s="103">
        <f t="shared" ref="B52:Q67" si="2">IF(B4&gt;0,LN(B4),"")</f>
        <v>-3.9182342055207866</v>
      </c>
      <c r="C52" s="103" t="str">
        <f t="shared" si="2"/>
        <v/>
      </c>
      <c r="D52" s="103" t="str">
        <f t="shared" si="2"/>
        <v/>
      </c>
      <c r="E52" s="103" t="str">
        <f t="shared" si="2"/>
        <v/>
      </c>
      <c r="F52" s="103" t="str">
        <f t="shared" si="2"/>
        <v/>
      </c>
      <c r="G52" s="103" t="str">
        <f t="shared" si="2"/>
        <v/>
      </c>
      <c r="H52" s="103" t="str">
        <f t="shared" si="2"/>
        <v/>
      </c>
      <c r="I52" s="103" t="str">
        <f t="shared" si="2"/>
        <v/>
      </c>
      <c r="J52" s="103" t="str">
        <f t="shared" si="2"/>
        <v/>
      </c>
      <c r="K52" s="103" t="str">
        <f t="shared" si="2"/>
        <v/>
      </c>
      <c r="L52" s="103" t="str">
        <f t="shared" si="2"/>
        <v/>
      </c>
      <c r="M52" s="103" t="str">
        <f t="shared" si="1"/>
        <v/>
      </c>
      <c r="N52" s="103" t="str">
        <f t="shared" si="1"/>
        <v/>
      </c>
      <c r="O52" s="103" t="str">
        <f t="shared" si="1"/>
        <v/>
      </c>
      <c r="P52" s="103" t="str">
        <f t="shared" si="1"/>
        <v/>
      </c>
      <c r="Q52" s="103" t="str">
        <f t="shared" si="1"/>
        <v/>
      </c>
      <c r="R52" s="103" t="str">
        <f t="shared" si="1"/>
        <v/>
      </c>
      <c r="S52" s="103" t="str">
        <f t="shared" si="1"/>
        <v/>
      </c>
      <c r="T52" s="103" t="str">
        <f t="shared" si="1"/>
        <v/>
      </c>
      <c r="U52" s="103" t="str">
        <f t="shared" si="1"/>
        <v/>
      </c>
      <c r="V52" s="103" t="str">
        <f t="shared" si="1"/>
        <v/>
      </c>
      <c r="W52" s="103" t="str">
        <f t="shared" si="1"/>
        <v/>
      </c>
      <c r="X52" s="103" t="str">
        <f t="shared" si="1"/>
        <v/>
      </c>
      <c r="Y52" s="103" t="str">
        <f t="shared" si="1"/>
        <v/>
      </c>
      <c r="Z52" s="103" t="str">
        <f t="shared" si="1"/>
        <v/>
      </c>
      <c r="AA52" s="103" t="str">
        <f t="shared" si="1"/>
        <v/>
      </c>
      <c r="AB52" s="103" t="str">
        <f t="shared" si="1"/>
        <v/>
      </c>
      <c r="AC52" s="103" t="str">
        <f t="shared" si="1"/>
        <v/>
      </c>
      <c r="AD52" s="103" t="str">
        <f t="shared" si="1"/>
        <v/>
      </c>
      <c r="AE52" s="103" t="str">
        <f t="shared" si="1"/>
        <v/>
      </c>
    </row>
    <row r="53" spans="1:31" x14ac:dyDescent="0.3">
      <c r="A53" s="102">
        <v>3</v>
      </c>
      <c r="B53" s="103">
        <f t="shared" si="2"/>
        <v>-3.611057457263843</v>
      </c>
      <c r="C53" s="103" t="str">
        <f t="shared" si="2"/>
        <v/>
      </c>
      <c r="D53" s="103" t="str">
        <f t="shared" si="2"/>
        <v/>
      </c>
      <c r="E53" s="103" t="str">
        <f t="shared" si="2"/>
        <v/>
      </c>
      <c r="F53" s="103" t="str">
        <f t="shared" si="2"/>
        <v/>
      </c>
      <c r="G53" s="103" t="str">
        <f t="shared" si="2"/>
        <v/>
      </c>
      <c r="H53" s="103" t="str">
        <f t="shared" si="2"/>
        <v/>
      </c>
      <c r="I53" s="103" t="str">
        <f t="shared" si="2"/>
        <v/>
      </c>
      <c r="J53" s="103" t="str">
        <f t="shared" si="2"/>
        <v/>
      </c>
      <c r="K53" s="103" t="str">
        <f t="shared" si="2"/>
        <v/>
      </c>
      <c r="L53" s="103" t="str">
        <f t="shared" si="2"/>
        <v/>
      </c>
      <c r="M53" s="103" t="str">
        <f t="shared" si="1"/>
        <v/>
      </c>
      <c r="N53" s="103" t="str">
        <f t="shared" si="1"/>
        <v/>
      </c>
      <c r="O53" s="103" t="str">
        <f t="shared" si="1"/>
        <v/>
      </c>
      <c r="P53" s="103" t="str">
        <f t="shared" si="1"/>
        <v/>
      </c>
      <c r="Q53" s="103" t="str">
        <f t="shared" si="1"/>
        <v/>
      </c>
      <c r="R53" s="103" t="str">
        <f t="shared" si="1"/>
        <v/>
      </c>
      <c r="S53" s="103" t="str">
        <f t="shared" si="1"/>
        <v/>
      </c>
      <c r="T53" s="103" t="str">
        <f t="shared" si="1"/>
        <v/>
      </c>
      <c r="U53" s="103" t="str">
        <f t="shared" si="1"/>
        <v/>
      </c>
      <c r="V53" s="103" t="str">
        <f t="shared" si="1"/>
        <v/>
      </c>
      <c r="W53" s="103" t="str">
        <f t="shared" si="1"/>
        <v/>
      </c>
      <c r="X53" s="103" t="str">
        <f t="shared" si="1"/>
        <v/>
      </c>
      <c r="Y53" s="103" t="str">
        <f t="shared" si="1"/>
        <v/>
      </c>
      <c r="Z53" s="103" t="str">
        <f t="shared" si="1"/>
        <v/>
      </c>
      <c r="AA53" s="103" t="str">
        <f t="shared" si="1"/>
        <v/>
      </c>
      <c r="AB53" s="103" t="str">
        <f t="shared" si="1"/>
        <v/>
      </c>
      <c r="AC53" s="103" t="str">
        <f t="shared" si="1"/>
        <v/>
      </c>
      <c r="AD53" s="103" t="str">
        <f t="shared" si="1"/>
        <v/>
      </c>
      <c r="AE53" s="103" t="str">
        <f t="shared" si="1"/>
        <v/>
      </c>
    </row>
    <row r="54" spans="1:31" x14ac:dyDescent="0.3">
      <c r="A54" s="102">
        <v>4</v>
      </c>
      <c r="B54" s="103" t="str">
        <f t="shared" si="2"/>
        <v/>
      </c>
      <c r="C54" s="103" t="str">
        <f t="shared" si="2"/>
        <v/>
      </c>
      <c r="D54" s="103" t="str">
        <f t="shared" si="2"/>
        <v/>
      </c>
      <c r="E54" s="103" t="str">
        <f t="shared" si="2"/>
        <v/>
      </c>
      <c r="F54" s="103" t="str">
        <f t="shared" si="2"/>
        <v/>
      </c>
      <c r="G54" s="103" t="str">
        <f t="shared" si="2"/>
        <v/>
      </c>
      <c r="H54" s="103" t="str">
        <f t="shared" si="2"/>
        <v/>
      </c>
      <c r="I54" s="103" t="str">
        <f t="shared" si="2"/>
        <v/>
      </c>
      <c r="J54" s="103" t="str">
        <f t="shared" si="2"/>
        <v/>
      </c>
      <c r="K54" s="103" t="str">
        <f t="shared" si="2"/>
        <v/>
      </c>
      <c r="L54" s="103" t="str">
        <f t="shared" si="2"/>
        <v/>
      </c>
      <c r="M54" s="103" t="str">
        <f t="shared" si="1"/>
        <v/>
      </c>
      <c r="N54" s="103" t="str">
        <f t="shared" si="1"/>
        <v/>
      </c>
      <c r="O54" s="103" t="str">
        <f t="shared" si="1"/>
        <v/>
      </c>
      <c r="P54" s="103" t="str">
        <f t="shared" si="1"/>
        <v/>
      </c>
      <c r="Q54" s="103" t="str">
        <f t="shared" si="1"/>
        <v/>
      </c>
      <c r="R54" s="103" t="str">
        <f t="shared" si="1"/>
        <v/>
      </c>
      <c r="S54" s="103" t="str">
        <f t="shared" si="1"/>
        <v/>
      </c>
      <c r="T54" s="103" t="str">
        <f t="shared" si="1"/>
        <v/>
      </c>
      <c r="U54" s="103" t="str">
        <f t="shared" si="1"/>
        <v/>
      </c>
      <c r="V54" s="103" t="str">
        <f t="shared" si="1"/>
        <v/>
      </c>
      <c r="W54" s="103" t="str">
        <f t="shared" si="1"/>
        <v/>
      </c>
      <c r="X54" s="103" t="str">
        <f t="shared" si="1"/>
        <v/>
      </c>
      <c r="Y54" s="103" t="str">
        <f t="shared" si="1"/>
        <v/>
      </c>
      <c r="Z54" s="103" t="str">
        <f t="shared" si="1"/>
        <v/>
      </c>
      <c r="AA54" s="103" t="str">
        <f t="shared" si="1"/>
        <v/>
      </c>
      <c r="AB54" s="103" t="str">
        <f t="shared" si="1"/>
        <v/>
      </c>
      <c r="AC54" s="103" t="str">
        <f t="shared" si="1"/>
        <v/>
      </c>
      <c r="AD54" s="103" t="str">
        <f t="shared" si="1"/>
        <v/>
      </c>
      <c r="AE54" s="103" t="str">
        <f t="shared" si="1"/>
        <v/>
      </c>
    </row>
    <row r="55" spans="1:31" x14ac:dyDescent="0.3">
      <c r="A55" s="102">
        <v>5</v>
      </c>
      <c r="B55" s="103" t="str">
        <f t="shared" si="2"/>
        <v/>
      </c>
      <c r="C55" s="103" t="str">
        <f t="shared" si="2"/>
        <v/>
      </c>
      <c r="D55" s="103" t="str">
        <f t="shared" si="2"/>
        <v/>
      </c>
      <c r="E55" s="103" t="str">
        <f t="shared" si="2"/>
        <v/>
      </c>
      <c r="F55" s="103" t="str">
        <f t="shared" si="2"/>
        <v/>
      </c>
      <c r="G55" s="103" t="str">
        <f t="shared" si="2"/>
        <v/>
      </c>
      <c r="H55" s="103" t="str">
        <f t="shared" si="2"/>
        <v/>
      </c>
      <c r="I55" s="103" t="str">
        <f t="shared" si="2"/>
        <v/>
      </c>
      <c r="J55" s="103" t="str">
        <f t="shared" si="2"/>
        <v/>
      </c>
      <c r="K55" s="103" t="str">
        <f t="shared" si="2"/>
        <v/>
      </c>
      <c r="L55" s="103" t="str">
        <f t="shared" si="2"/>
        <v/>
      </c>
      <c r="M55" s="103" t="str">
        <f t="shared" si="1"/>
        <v/>
      </c>
      <c r="N55" s="103" t="str">
        <f t="shared" si="1"/>
        <v/>
      </c>
      <c r="O55" s="103" t="str">
        <f t="shared" si="1"/>
        <v/>
      </c>
      <c r="P55" s="103" t="str">
        <f t="shared" si="1"/>
        <v/>
      </c>
      <c r="Q55" s="103" t="str">
        <f t="shared" si="1"/>
        <v/>
      </c>
      <c r="R55" s="103" t="str">
        <f t="shared" si="1"/>
        <v/>
      </c>
      <c r="S55" s="103" t="str">
        <f t="shared" si="1"/>
        <v/>
      </c>
      <c r="T55" s="103" t="str">
        <f t="shared" si="1"/>
        <v/>
      </c>
      <c r="U55" s="103" t="str">
        <f t="shared" si="1"/>
        <v/>
      </c>
      <c r="V55" s="103" t="str">
        <f t="shared" si="1"/>
        <v/>
      </c>
      <c r="W55" s="103" t="str">
        <f t="shared" si="1"/>
        <v/>
      </c>
      <c r="X55" s="103" t="str">
        <f t="shared" si="1"/>
        <v/>
      </c>
      <c r="Y55" s="103" t="str">
        <f t="shared" si="1"/>
        <v/>
      </c>
      <c r="Z55" s="103" t="str">
        <f t="shared" si="1"/>
        <v/>
      </c>
      <c r="AA55" s="103" t="str">
        <f t="shared" si="1"/>
        <v/>
      </c>
      <c r="AB55" s="103" t="str">
        <f t="shared" si="1"/>
        <v/>
      </c>
      <c r="AC55" s="103" t="str">
        <f t="shared" si="1"/>
        <v/>
      </c>
      <c r="AD55" s="103" t="str">
        <f t="shared" si="1"/>
        <v/>
      </c>
      <c r="AE55" s="103" t="str">
        <f t="shared" si="1"/>
        <v/>
      </c>
    </row>
    <row r="56" spans="1:31" x14ac:dyDescent="0.3">
      <c r="A56" s="102">
        <v>6</v>
      </c>
      <c r="B56" s="103" t="str">
        <f t="shared" si="2"/>
        <v/>
      </c>
      <c r="C56" s="103" t="str">
        <f t="shared" si="2"/>
        <v/>
      </c>
      <c r="D56" s="103" t="str">
        <f t="shared" si="2"/>
        <v/>
      </c>
      <c r="E56" s="103" t="str">
        <f t="shared" si="2"/>
        <v/>
      </c>
      <c r="F56" s="103" t="str">
        <f t="shared" si="2"/>
        <v/>
      </c>
      <c r="G56" s="103" t="str">
        <f t="shared" si="2"/>
        <v/>
      </c>
      <c r="H56" s="103" t="str">
        <f t="shared" si="2"/>
        <v/>
      </c>
      <c r="I56" s="103" t="str">
        <f t="shared" si="2"/>
        <v/>
      </c>
      <c r="J56" s="103" t="str">
        <f t="shared" si="2"/>
        <v/>
      </c>
      <c r="K56" s="103" t="str">
        <f t="shared" si="2"/>
        <v/>
      </c>
      <c r="L56" s="103" t="str">
        <f t="shared" si="2"/>
        <v/>
      </c>
      <c r="M56" s="103" t="str">
        <f t="shared" si="1"/>
        <v/>
      </c>
      <c r="N56" s="103" t="str">
        <f t="shared" si="1"/>
        <v/>
      </c>
      <c r="O56" s="103" t="str">
        <f t="shared" si="1"/>
        <v/>
      </c>
      <c r="P56" s="103" t="str">
        <f t="shared" si="1"/>
        <v/>
      </c>
      <c r="Q56" s="103" t="str">
        <f t="shared" si="1"/>
        <v/>
      </c>
      <c r="R56" s="103" t="str">
        <f t="shared" si="1"/>
        <v/>
      </c>
      <c r="S56" s="103" t="str">
        <f t="shared" si="1"/>
        <v/>
      </c>
      <c r="T56" s="103" t="str">
        <f t="shared" si="1"/>
        <v/>
      </c>
      <c r="U56" s="103" t="str">
        <f t="shared" si="1"/>
        <v/>
      </c>
      <c r="V56" s="103" t="str">
        <f t="shared" si="1"/>
        <v/>
      </c>
      <c r="W56" s="103" t="str">
        <f t="shared" si="1"/>
        <v/>
      </c>
      <c r="X56" s="103" t="str">
        <f t="shared" si="1"/>
        <v/>
      </c>
      <c r="Y56" s="103" t="str">
        <f t="shared" si="1"/>
        <v/>
      </c>
      <c r="Z56" s="103" t="str">
        <f t="shared" si="1"/>
        <v/>
      </c>
      <c r="AA56" s="103" t="str">
        <f t="shared" si="1"/>
        <v/>
      </c>
      <c r="AB56" s="103" t="str">
        <f t="shared" si="1"/>
        <v/>
      </c>
      <c r="AC56" s="103" t="str">
        <f t="shared" si="1"/>
        <v/>
      </c>
      <c r="AD56" s="103" t="str">
        <f t="shared" si="1"/>
        <v/>
      </c>
      <c r="AE56" s="103" t="str">
        <f t="shared" si="1"/>
        <v/>
      </c>
    </row>
    <row r="57" spans="1:31" x14ac:dyDescent="0.3">
      <c r="A57" s="102">
        <v>7</v>
      </c>
      <c r="B57" s="103" t="str">
        <f t="shared" si="2"/>
        <v/>
      </c>
      <c r="C57" s="103" t="str">
        <f t="shared" si="2"/>
        <v/>
      </c>
      <c r="D57" s="103" t="str">
        <f t="shared" si="2"/>
        <v/>
      </c>
      <c r="E57" s="103" t="str">
        <f t="shared" si="2"/>
        <v/>
      </c>
      <c r="F57" s="103" t="str">
        <f t="shared" si="2"/>
        <v/>
      </c>
      <c r="G57" s="103" t="str">
        <f t="shared" si="2"/>
        <v/>
      </c>
      <c r="H57" s="103" t="str">
        <f t="shared" si="2"/>
        <v/>
      </c>
      <c r="I57" s="103" t="str">
        <f t="shared" si="2"/>
        <v/>
      </c>
      <c r="J57" s="103" t="str">
        <f t="shared" si="2"/>
        <v/>
      </c>
      <c r="K57" s="103" t="str">
        <f t="shared" si="2"/>
        <v/>
      </c>
      <c r="L57" s="103" t="str">
        <f t="shared" si="2"/>
        <v/>
      </c>
      <c r="M57" s="103" t="str">
        <f t="shared" si="1"/>
        <v/>
      </c>
      <c r="N57" s="103" t="str">
        <f t="shared" si="1"/>
        <v/>
      </c>
      <c r="O57" s="103" t="str">
        <f t="shared" si="1"/>
        <v/>
      </c>
      <c r="P57" s="103" t="str">
        <f t="shared" si="1"/>
        <v/>
      </c>
      <c r="Q57" s="103" t="str">
        <f t="shared" si="1"/>
        <v/>
      </c>
      <c r="R57" s="103" t="str">
        <f t="shared" si="1"/>
        <v/>
      </c>
      <c r="S57" s="103" t="str">
        <f t="shared" si="1"/>
        <v/>
      </c>
      <c r="T57" s="103" t="str">
        <f t="shared" si="1"/>
        <v/>
      </c>
      <c r="U57" s="103" t="str">
        <f t="shared" si="1"/>
        <v/>
      </c>
      <c r="V57" s="103" t="str">
        <f t="shared" si="1"/>
        <v/>
      </c>
      <c r="W57" s="103" t="str">
        <f t="shared" si="1"/>
        <v/>
      </c>
      <c r="X57" s="103" t="str">
        <f t="shared" si="1"/>
        <v/>
      </c>
      <c r="Y57" s="103" t="str">
        <f t="shared" si="1"/>
        <v/>
      </c>
      <c r="Z57" s="103" t="str">
        <f t="shared" si="1"/>
        <v/>
      </c>
      <c r="AA57" s="103" t="str">
        <f t="shared" si="1"/>
        <v/>
      </c>
      <c r="AB57" s="103" t="str">
        <f t="shared" si="1"/>
        <v/>
      </c>
      <c r="AC57" s="103" t="str">
        <f t="shared" si="1"/>
        <v/>
      </c>
      <c r="AD57" s="103" t="str">
        <f t="shared" si="1"/>
        <v/>
      </c>
      <c r="AE57" s="103" t="str">
        <f t="shared" si="1"/>
        <v/>
      </c>
    </row>
    <row r="58" spans="1:31" x14ac:dyDescent="0.3">
      <c r="A58" s="102">
        <v>8</v>
      </c>
      <c r="B58" s="103" t="str">
        <f t="shared" si="2"/>
        <v/>
      </c>
      <c r="C58" s="103" t="str">
        <f t="shared" si="2"/>
        <v/>
      </c>
      <c r="D58" s="103" t="str">
        <f t="shared" si="2"/>
        <v/>
      </c>
      <c r="E58" s="103" t="str">
        <f t="shared" si="2"/>
        <v/>
      </c>
      <c r="F58" s="103" t="str">
        <f t="shared" si="2"/>
        <v/>
      </c>
      <c r="G58" s="103" t="str">
        <f t="shared" si="2"/>
        <v/>
      </c>
      <c r="H58" s="103" t="str">
        <f t="shared" si="2"/>
        <v/>
      </c>
      <c r="I58" s="103" t="str">
        <f t="shared" si="2"/>
        <v/>
      </c>
      <c r="J58" s="103" t="str">
        <f t="shared" si="2"/>
        <v/>
      </c>
      <c r="K58" s="103" t="str">
        <f t="shared" si="2"/>
        <v/>
      </c>
      <c r="L58" s="103" t="str">
        <f t="shared" si="2"/>
        <v/>
      </c>
      <c r="M58" s="103" t="str">
        <f t="shared" si="1"/>
        <v/>
      </c>
      <c r="N58" s="103" t="str">
        <f t="shared" si="1"/>
        <v/>
      </c>
      <c r="O58" s="103" t="str">
        <f t="shared" si="1"/>
        <v/>
      </c>
      <c r="P58" s="103" t="str">
        <f t="shared" si="1"/>
        <v/>
      </c>
      <c r="Q58" s="103" t="str">
        <f t="shared" si="1"/>
        <v/>
      </c>
      <c r="R58" s="103" t="str">
        <f t="shared" si="1"/>
        <v/>
      </c>
      <c r="S58" s="103" t="str">
        <f t="shared" si="1"/>
        <v/>
      </c>
      <c r="T58" s="103" t="str">
        <f t="shared" si="1"/>
        <v/>
      </c>
      <c r="U58" s="103" t="str">
        <f t="shared" si="1"/>
        <v/>
      </c>
      <c r="V58" s="103" t="str">
        <f t="shared" si="1"/>
        <v/>
      </c>
      <c r="W58" s="103" t="str">
        <f t="shared" si="1"/>
        <v/>
      </c>
      <c r="X58" s="103" t="str">
        <f t="shared" si="1"/>
        <v/>
      </c>
      <c r="Y58" s="103" t="str">
        <f t="shared" si="1"/>
        <v/>
      </c>
      <c r="Z58" s="103" t="str">
        <f t="shared" si="1"/>
        <v/>
      </c>
      <c r="AA58" s="103" t="str">
        <f t="shared" si="1"/>
        <v/>
      </c>
      <c r="AB58" s="103" t="str">
        <f t="shared" si="1"/>
        <v/>
      </c>
      <c r="AC58" s="103" t="str">
        <f t="shared" si="1"/>
        <v/>
      </c>
      <c r="AD58" s="103" t="str">
        <f t="shared" si="1"/>
        <v/>
      </c>
      <c r="AE58" s="103" t="str">
        <f t="shared" si="1"/>
        <v/>
      </c>
    </row>
    <row r="59" spans="1:31" x14ac:dyDescent="0.3">
      <c r="A59" s="102">
        <v>9</v>
      </c>
      <c r="B59" s="103" t="str">
        <f t="shared" si="2"/>
        <v/>
      </c>
      <c r="C59" s="103" t="str">
        <f t="shared" si="2"/>
        <v/>
      </c>
      <c r="D59" s="103" t="str">
        <f t="shared" si="2"/>
        <v/>
      </c>
      <c r="E59" s="103" t="str">
        <f t="shared" si="2"/>
        <v/>
      </c>
      <c r="F59" s="103" t="str">
        <f t="shared" si="2"/>
        <v/>
      </c>
      <c r="G59" s="103" t="str">
        <f t="shared" si="2"/>
        <v/>
      </c>
      <c r="H59" s="103" t="str">
        <f t="shared" si="2"/>
        <v/>
      </c>
      <c r="I59" s="103" t="str">
        <f t="shared" si="2"/>
        <v/>
      </c>
      <c r="J59" s="103" t="str">
        <f t="shared" si="2"/>
        <v/>
      </c>
      <c r="K59" s="103" t="str">
        <f t="shared" si="2"/>
        <v/>
      </c>
      <c r="L59" s="103" t="str">
        <f t="shared" si="2"/>
        <v/>
      </c>
      <c r="M59" s="103" t="str">
        <f t="shared" si="1"/>
        <v/>
      </c>
      <c r="N59" s="103" t="str">
        <f t="shared" si="1"/>
        <v/>
      </c>
      <c r="O59" s="103" t="str">
        <f t="shared" si="1"/>
        <v/>
      </c>
      <c r="P59" s="103" t="str">
        <f t="shared" si="1"/>
        <v/>
      </c>
      <c r="Q59" s="103" t="str">
        <f t="shared" si="1"/>
        <v/>
      </c>
      <c r="R59" s="103" t="str">
        <f t="shared" si="1"/>
        <v/>
      </c>
      <c r="S59" s="103" t="str">
        <f t="shared" si="1"/>
        <v/>
      </c>
      <c r="T59" s="103" t="str">
        <f t="shared" si="1"/>
        <v/>
      </c>
      <c r="U59" s="103" t="str">
        <f t="shared" si="1"/>
        <v/>
      </c>
      <c r="V59" s="103" t="str">
        <f t="shared" si="1"/>
        <v/>
      </c>
      <c r="W59" s="103" t="str">
        <f t="shared" si="1"/>
        <v/>
      </c>
      <c r="X59" s="103" t="str">
        <f t="shared" si="1"/>
        <v/>
      </c>
      <c r="Y59" s="103" t="str">
        <f t="shared" si="1"/>
        <v/>
      </c>
      <c r="Z59" s="103" t="str">
        <f t="shared" si="1"/>
        <v/>
      </c>
      <c r="AA59" s="103" t="str">
        <f t="shared" si="1"/>
        <v/>
      </c>
      <c r="AB59" s="103" t="str">
        <f t="shared" si="1"/>
        <v/>
      </c>
      <c r="AC59" s="103" t="str">
        <f t="shared" si="1"/>
        <v/>
      </c>
      <c r="AD59" s="103" t="str">
        <f t="shared" si="1"/>
        <v/>
      </c>
      <c r="AE59" s="103" t="str">
        <f t="shared" si="1"/>
        <v/>
      </c>
    </row>
    <row r="60" spans="1:31" x14ac:dyDescent="0.3">
      <c r="A60" s="102">
        <v>10</v>
      </c>
      <c r="B60" s="103" t="str">
        <f t="shared" si="2"/>
        <v/>
      </c>
      <c r="C60" s="103" t="str">
        <f t="shared" si="2"/>
        <v/>
      </c>
      <c r="D60" s="103" t="str">
        <f t="shared" si="2"/>
        <v/>
      </c>
      <c r="E60" s="103" t="str">
        <f t="shared" si="2"/>
        <v/>
      </c>
      <c r="F60" s="103" t="str">
        <f t="shared" si="2"/>
        <v/>
      </c>
      <c r="G60" s="103" t="str">
        <f t="shared" si="2"/>
        <v/>
      </c>
      <c r="H60" s="103" t="str">
        <f t="shared" si="2"/>
        <v/>
      </c>
      <c r="I60" s="103" t="str">
        <f t="shared" si="2"/>
        <v/>
      </c>
      <c r="J60" s="103" t="str">
        <f t="shared" si="2"/>
        <v/>
      </c>
      <c r="K60" s="103" t="str">
        <f t="shared" si="2"/>
        <v/>
      </c>
      <c r="L60" s="103" t="str">
        <f t="shared" si="2"/>
        <v/>
      </c>
      <c r="M60" s="103" t="str">
        <f t="shared" si="1"/>
        <v/>
      </c>
      <c r="N60" s="103" t="str">
        <f t="shared" si="1"/>
        <v/>
      </c>
      <c r="O60" s="103" t="str">
        <f t="shared" si="1"/>
        <v/>
      </c>
      <c r="P60" s="103" t="str">
        <f t="shared" si="1"/>
        <v/>
      </c>
      <c r="Q60" s="103" t="str">
        <f t="shared" si="1"/>
        <v/>
      </c>
      <c r="R60" s="103" t="str">
        <f t="shared" si="1"/>
        <v/>
      </c>
      <c r="S60" s="103" t="str">
        <f t="shared" si="1"/>
        <v/>
      </c>
      <c r="T60" s="103" t="str">
        <f t="shared" si="1"/>
        <v/>
      </c>
      <c r="U60" s="103" t="str">
        <f t="shared" si="1"/>
        <v/>
      </c>
      <c r="V60" s="103" t="str">
        <f t="shared" si="1"/>
        <v/>
      </c>
      <c r="W60" s="103" t="str">
        <f t="shared" si="1"/>
        <v/>
      </c>
      <c r="X60" s="103" t="str">
        <f t="shared" si="1"/>
        <v/>
      </c>
      <c r="Y60" s="103" t="str">
        <f t="shared" si="1"/>
        <v/>
      </c>
      <c r="Z60" s="103" t="str">
        <f t="shared" si="1"/>
        <v/>
      </c>
      <c r="AA60" s="103" t="str">
        <f t="shared" si="1"/>
        <v/>
      </c>
      <c r="AB60" s="103" t="str">
        <f t="shared" si="1"/>
        <v/>
      </c>
      <c r="AC60" s="103" t="str">
        <f t="shared" si="1"/>
        <v/>
      </c>
      <c r="AD60" s="103" t="str">
        <f t="shared" si="1"/>
        <v/>
      </c>
      <c r="AE60" s="103" t="str">
        <f t="shared" si="1"/>
        <v/>
      </c>
    </row>
    <row r="61" spans="1:31" x14ac:dyDescent="0.3">
      <c r="A61" s="102">
        <v>11</v>
      </c>
      <c r="B61" s="103" t="str">
        <f t="shared" si="2"/>
        <v/>
      </c>
      <c r="C61" s="103" t="str">
        <f t="shared" si="2"/>
        <v/>
      </c>
      <c r="D61" s="103" t="str">
        <f t="shared" si="2"/>
        <v/>
      </c>
      <c r="E61" s="103" t="str">
        <f t="shared" si="2"/>
        <v/>
      </c>
      <c r="F61" s="103" t="str">
        <f t="shared" si="2"/>
        <v/>
      </c>
      <c r="G61" s="103" t="str">
        <f t="shared" si="2"/>
        <v/>
      </c>
      <c r="H61" s="103" t="str">
        <f t="shared" si="2"/>
        <v/>
      </c>
      <c r="I61" s="103" t="str">
        <f t="shared" si="2"/>
        <v/>
      </c>
      <c r="J61" s="103" t="str">
        <f t="shared" si="2"/>
        <v/>
      </c>
      <c r="K61" s="103" t="str">
        <f t="shared" si="2"/>
        <v/>
      </c>
      <c r="L61" s="103" t="str">
        <f t="shared" si="2"/>
        <v/>
      </c>
      <c r="M61" s="103" t="str">
        <f t="shared" si="1"/>
        <v/>
      </c>
      <c r="N61" s="103" t="str">
        <f t="shared" si="1"/>
        <v/>
      </c>
      <c r="O61" s="103" t="str">
        <f t="shared" si="1"/>
        <v/>
      </c>
      <c r="P61" s="103" t="str">
        <f t="shared" si="1"/>
        <v/>
      </c>
      <c r="Q61" s="103" t="str">
        <f t="shared" si="1"/>
        <v/>
      </c>
      <c r="R61" s="103" t="str">
        <f t="shared" si="1"/>
        <v/>
      </c>
      <c r="S61" s="103" t="str">
        <f t="shared" si="1"/>
        <v/>
      </c>
      <c r="T61" s="103" t="str">
        <f t="shared" si="1"/>
        <v/>
      </c>
      <c r="U61" s="103" t="str">
        <f t="shared" si="1"/>
        <v/>
      </c>
      <c r="V61" s="103" t="str">
        <f t="shared" si="1"/>
        <v/>
      </c>
      <c r="W61" s="103" t="str">
        <f t="shared" si="1"/>
        <v/>
      </c>
      <c r="X61" s="103" t="str">
        <f t="shared" si="1"/>
        <v/>
      </c>
      <c r="Y61" s="103" t="str">
        <f t="shared" si="1"/>
        <v/>
      </c>
      <c r="Z61" s="103" t="str">
        <f t="shared" si="1"/>
        <v/>
      </c>
      <c r="AA61" s="103" t="str">
        <f t="shared" si="1"/>
        <v/>
      </c>
      <c r="AB61" s="103" t="str">
        <f t="shared" si="1"/>
        <v/>
      </c>
      <c r="AC61" s="103" t="str">
        <f t="shared" si="1"/>
        <v/>
      </c>
      <c r="AD61" s="103" t="str">
        <f t="shared" si="1"/>
        <v/>
      </c>
      <c r="AE61" s="103" t="str">
        <f t="shared" si="1"/>
        <v/>
      </c>
    </row>
    <row r="62" spans="1:31" x14ac:dyDescent="0.3">
      <c r="A62" s="102">
        <v>12</v>
      </c>
      <c r="B62" s="103" t="str">
        <f t="shared" si="2"/>
        <v/>
      </c>
      <c r="C62" s="103" t="str">
        <f t="shared" si="2"/>
        <v/>
      </c>
      <c r="D62" s="103" t="str">
        <f t="shared" si="2"/>
        <v/>
      </c>
      <c r="E62" s="103" t="str">
        <f t="shared" si="2"/>
        <v/>
      </c>
      <c r="F62" s="103" t="str">
        <f t="shared" si="2"/>
        <v/>
      </c>
      <c r="G62" s="103" t="str">
        <f t="shared" si="2"/>
        <v/>
      </c>
      <c r="H62" s="103" t="str">
        <f t="shared" si="2"/>
        <v/>
      </c>
      <c r="I62" s="103" t="str">
        <f t="shared" si="2"/>
        <v/>
      </c>
      <c r="J62" s="103" t="str">
        <f t="shared" si="2"/>
        <v/>
      </c>
      <c r="K62" s="103" t="str">
        <f t="shared" si="2"/>
        <v/>
      </c>
      <c r="L62" s="103" t="str">
        <f t="shared" si="2"/>
        <v/>
      </c>
      <c r="M62" s="103" t="str">
        <f t="shared" si="1"/>
        <v/>
      </c>
      <c r="N62" s="103" t="str">
        <f t="shared" si="1"/>
        <v/>
      </c>
      <c r="O62" s="103" t="str">
        <f t="shared" si="1"/>
        <v/>
      </c>
      <c r="P62" s="103" t="str">
        <f t="shared" si="1"/>
        <v/>
      </c>
      <c r="Q62" s="103" t="str">
        <f t="shared" si="1"/>
        <v/>
      </c>
      <c r="R62" s="103" t="str">
        <f t="shared" si="1"/>
        <v/>
      </c>
      <c r="S62" s="103" t="str">
        <f t="shared" si="1"/>
        <v/>
      </c>
      <c r="T62" s="103" t="str">
        <f t="shared" si="1"/>
        <v/>
      </c>
      <c r="U62" s="103" t="str">
        <f t="shared" si="1"/>
        <v/>
      </c>
      <c r="V62" s="103" t="str">
        <f t="shared" si="1"/>
        <v/>
      </c>
      <c r="W62" s="103" t="str">
        <f t="shared" si="1"/>
        <v/>
      </c>
      <c r="X62" s="103" t="str">
        <f t="shared" si="1"/>
        <v/>
      </c>
      <c r="Y62" s="103" t="str">
        <f t="shared" si="1"/>
        <v/>
      </c>
      <c r="Z62" s="103" t="str">
        <f t="shared" si="1"/>
        <v/>
      </c>
      <c r="AA62" s="103" t="str">
        <f t="shared" si="1"/>
        <v/>
      </c>
      <c r="AB62" s="103" t="str">
        <f t="shared" si="1"/>
        <v/>
      </c>
      <c r="AC62" s="103" t="str">
        <f t="shared" si="1"/>
        <v/>
      </c>
      <c r="AD62" s="103" t="str">
        <f t="shared" si="1"/>
        <v/>
      </c>
      <c r="AE62" s="103" t="str">
        <f t="shared" si="1"/>
        <v/>
      </c>
    </row>
    <row r="63" spans="1:31" x14ac:dyDescent="0.3">
      <c r="A63" s="102">
        <v>13</v>
      </c>
      <c r="B63" s="103" t="str">
        <f t="shared" si="2"/>
        <v/>
      </c>
      <c r="C63" s="103" t="str">
        <f t="shared" si="2"/>
        <v/>
      </c>
      <c r="D63" s="103" t="str">
        <f t="shared" si="2"/>
        <v/>
      </c>
      <c r="E63" s="103" t="str">
        <f t="shared" si="2"/>
        <v/>
      </c>
      <c r="F63" s="103" t="str">
        <f t="shared" si="2"/>
        <v/>
      </c>
      <c r="G63" s="103" t="str">
        <f t="shared" si="2"/>
        <v/>
      </c>
      <c r="H63" s="103" t="str">
        <f t="shared" si="2"/>
        <v/>
      </c>
      <c r="I63" s="103" t="str">
        <f t="shared" si="2"/>
        <v/>
      </c>
      <c r="J63" s="103" t="str">
        <f t="shared" si="2"/>
        <v/>
      </c>
      <c r="K63" s="103" t="str">
        <f t="shared" si="2"/>
        <v/>
      </c>
      <c r="L63" s="103" t="str">
        <f t="shared" si="2"/>
        <v/>
      </c>
      <c r="M63" s="103" t="str">
        <f t="shared" si="1"/>
        <v/>
      </c>
      <c r="N63" s="103" t="str">
        <f t="shared" si="1"/>
        <v/>
      </c>
      <c r="O63" s="103" t="str">
        <f t="shared" si="1"/>
        <v/>
      </c>
      <c r="P63" s="103" t="str">
        <f t="shared" si="1"/>
        <v/>
      </c>
      <c r="Q63" s="103" t="str">
        <f t="shared" si="1"/>
        <v/>
      </c>
      <c r="R63" s="103" t="str">
        <f t="shared" si="1"/>
        <v/>
      </c>
      <c r="S63" s="103" t="str">
        <f t="shared" si="1"/>
        <v/>
      </c>
      <c r="T63" s="103" t="str">
        <f t="shared" si="1"/>
        <v/>
      </c>
      <c r="U63" s="103" t="str">
        <f t="shared" si="1"/>
        <v/>
      </c>
      <c r="V63" s="103" t="str">
        <f t="shared" si="1"/>
        <v/>
      </c>
      <c r="W63" s="103" t="str">
        <f t="shared" si="1"/>
        <v/>
      </c>
      <c r="X63" s="103" t="str">
        <f t="shared" si="1"/>
        <v/>
      </c>
      <c r="Y63" s="103" t="str">
        <f t="shared" si="1"/>
        <v/>
      </c>
      <c r="Z63" s="103" t="str">
        <f t="shared" si="1"/>
        <v/>
      </c>
      <c r="AA63" s="103" t="str">
        <f t="shared" si="1"/>
        <v/>
      </c>
      <c r="AB63" s="103" t="str">
        <f t="shared" si="1"/>
        <v/>
      </c>
      <c r="AC63" s="103" t="str">
        <f t="shared" si="1"/>
        <v/>
      </c>
      <c r="AD63" s="103" t="str">
        <f t="shared" ref="AD63:AE63" si="3">IF(AD15&gt;0,LN(AD15),"")</f>
        <v/>
      </c>
      <c r="AE63" s="103" t="str">
        <f t="shared" si="3"/>
        <v/>
      </c>
    </row>
    <row r="64" spans="1:31" x14ac:dyDescent="0.3">
      <c r="A64" s="102">
        <v>14</v>
      </c>
      <c r="B64" s="103" t="str">
        <f t="shared" si="2"/>
        <v/>
      </c>
      <c r="C64" s="103" t="str">
        <f t="shared" si="2"/>
        <v/>
      </c>
      <c r="D64" s="103" t="str">
        <f t="shared" si="2"/>
        <v/>
      </c>
      <c r="E64" s="103" t="str">
        <f t="shared" si="2"/>
        <v/>
      </c>
      <c r="F64" s="103" t="str">
        <f t="shared" si="2"/>
        <v/>
      </c>
      <c r="G64" s="103" t="str">
        <f t="shared" si="2"/>
        <v/>
      </c>
      <c r="H64" s="103" t="str">
        <f t="shared" si="2"/>
        <v/>
      </c>
      <c r="I64" s="103" t="str">
        <f t="shared" si="2"/>
        <v/>
      </c>
      <c r="J64" s="103" t="str">
        <f t="shared" si="2"/>
        <v/>
      </c>
      <c r="K64" s="103" t="str">
        <f t="shared" si="2"/>
        <v/>
      </c>
      <c r="L64" s="103" t="str">
        <f t="shared" si="2"/>
        <v/>
      </c>
      <c r="M64" s="103" t="str">
        <f t="shared" si="2"/>
        <v/>
      </c>
      <c r="N64" s="103" t="str">
        <f t="shared" si="2"/>
        <v/>
      </c>
      <c r="O64" s="103" t="str">
        <f t="shared" si="2"/>
        <v/>
      </c>
      <c r="P64" s="103" t="str">
        <f t="shared" si="2"/>
        <v/>
      </c>
      <c r="Q64" s="103" t="str">
        <f t="shared" si="2"/>
        <v/>
      </c>
      <c r="R64" s="103" t="str">
        <f t="shared" ref="R64:AE67" si="4">IF(R16&gt;0,LN(R16),"")</f>
        <v/>
      </c>
      <c r="S64" s="103" t="str">
        <f t="shared" si="4"/>
        <v/>
      </c>
      <c r="T64" s="103" t="str">
        <f t="shared" si="4"/>
        <v/>
      </c>
      <c r="U64" s="103" t="str">
        <f t="shared" si="4"/>
        <v/>
      </c>
      <c r="V64" s="103" t="str">
        <f t="shared" si="4"/>
        <v/>
      </c>
      <c r="W64" s="103" t="str">
        <f t="shared" si="4"/>
        <v/>
      </c>
      <c r="X64" s="103" t="str">
        <f t="shared" si="4"/>
        <v/>
      </c>
      <c r="Y64" s="103" t="str">
        <f t="shared" si="4"/>
        <v/>
      </c>
      <c r="Z64" s="103" t="str">
        <f t="shared" si="4"/>
        <v/>
      </c>
      <c r="AA64" s="103" t="str">
        <f t="shared" si="4"/>
        <v/>
      </c>
      <c r="AB64" s="103" t="str">
        <f t="shared" si="4"/>
        <v/>
      </c>
      <c r="AC64" s="103" t="str">
        <f t="shared" si="4"/>
        <v/>
      </c>
      <c r="AD64" s="103" t="str">
        <f t="shared" si="4"/>
        <v/>
      </c>
      <c r="AE64" s="103" t="str">
        <f t="shared" si="4"/>
        <v/>
      </c>
    </row>
    <row r="65" spans="1:31" x14ac:dyDescent="0.3">
      <c r="A65" s="102">
        <v>15</v>
      </c>
      <c r="B65" s="103" t="str">
        <f t="shared" si="2"/>
        <v/>
      </c>
      <c r="C65" s="103" t="str">
        <f t="shared" si="2"/>
        <v/>
      </c>
      <c r="D65" s="103" t="str">
        <f t="shared" si="2"/>
        <v/>
      </c>
      <c r="E65" s="103" t="str">
        <f t="shared" si="2"/>
        <v/>
      </c>
      <c r="F65" s="103" t="str">
        <f t="shared" si="2"/>
        <v/>
      </c>
      <c r="G65" s="103" t="str">
        <f t="shared" si="2"/>
        <v/>
      </c>
      <c r="H65" s="103" t="str">
        <f t="shared" si="2"/>
        <v/>
      </c>
      <c r="I65" s="103" t="str">
        <f t="shared" si="2"/>
        <v/>
      </c>
      <c r="J65" s="103" t="str">
        <f t="shared" si="2"/>
        <v/>
      </c>
      <c r="K65" s="103" t="str">
        <f t="shared" si="2"/>
        <v/>
      </c>
      <c r="L65" s="103" t="str">
        <f t="shared" si="2"/>
        <v/>
      </c>
      <c r="M65" s="103" t="str">
        <f t="shared" si="2"/>
        <v/>
      </c>
      <c r="N65" s="103" t="str">
        <f t="shared" si="2"/>
        <v/>
      </c>
      <c r="O65" s="103" t="str">
        <f t="shared" si="2"/>
        <v/>
      </c>
      <c r="P65" s="103" t="str">
        <f t="shared" si="2"/>
        <v/>
      </c>
      <c r="Q65" s="103" t="str">
        <f t="shared" si="2"/>
        <v/>
      </c>
      <c r="R65" s="103" t="str">
        <f t="shared" si="4"/>
        <v/>
      </c>
      <c r="S65" s="103" t="str">
        <f t="shared" si="4"/>
        <v/>
      </c>
      <c r="T65" s="103" t="str">
        <f t="shared" si="4"/>
        <v/>
      </c>
      <c r="U65" s="103" t="str">
        <f t="shared" si="4"/>
        <v/>
      </c>
      <c r="V65" s="103" t="str">
        <f t="shared" si="4"/>
        <v/>
      </c>
      <c r="W65" s="103" t="str">
        <f t="shared" si="4"/>
        <v/>
      </c>
      <c r="X65" s="103" t="str">
        <f t="shared" si="4"/>
        <v/>
      </c>
      <c r="Y65" s="103" t="str">
        <f t="shared" si="4"/>
        <v/>
      </c>
      <c r="Z65" s="103" t="str">
        <f t="shared" si="4"/>
        <v/>
      </c>
      <c r="AA65" s="103" t="str">
        <f t="shared" si="4"/>
        <v/>
      </c>
      <c r="AB65" s="103" t="str">
        <f t="shared" si="4"/>
        <v/>
      </c>
      <c r="AC65" s="103" t="str">
        <f t="shared" si="4"/>
        <v/>
      </c>
      <c r="AD65" s="103" t="str">
        <f t="shared" si="4"/>
        <v/>
      </c>
      <c r="AE65" s="103" t="str">
        <f t="shared" si="4"/>
        <v/>
      </c>
    </row>
    <row r="66" spans="1:31" x14ac:dyDescent="0.3">
      <c r="A66" s="102">
        <v>16</v>
      </c>
      <c r="B66" s="103" t="str">
        <f t="shared" si="2"/>
        <v/>
      </c>
      <c r="C66" s="103" t="str">
        <f t="shared" si="2"/>
        <v/>
      </c>
      <c r="D66" s="103" t="str">
        <f t="shared" si="2"/>
        <v/>
      </c>
      <c r="E66" s="103" t="str">
        <f t="shared" si="2"/>
        <v/>
      </c>
      <c r="F66" s="103" t="str">
        <f t="shared" si="2"/>
        <v/>
      </c>
      <c r="G66" s="103" t="str">
        <f t="shared" si="2"/>
        <v/>
      </c>
      <c r="H66" s="103" t="str">
        <f t="shared" si="2"/>
        <v/>
      </c>
      <c r="I66" s="103" t="str">
        <f t="shared" si="2"/>
        <v/>
      </c>
      <c r="J66" s="103" t="str">
        <f t="shared" si="2"/>
        <v/>
      </c>
      <c r="K66" s="103" t="str">
        <f t="shared" si="2"/>
        <v/>
      </c>
      <c r="L66" s="103" t="str">
        <f t="shared" si="2"/>
        <v/>
      </c>
      <c r="M66" s="103" t="str">
        <f t="shared" si="2"/>
        <v/>
      </c>
      <c r="N66" s="103" t="str">
        <f t="shared" si="2"/>
        <v/>
      </c>
      <c r="O66" s="103" t="str">
        <f t="shared" si="2"/>
        <v/>
      </c>
      <c r="P66" s="103" t="str">
        <f t="shared" si="2"/>
        <v/>
      </c>
      <c r="Q66" s="103" t="str">
        <f t="shared" si="2"/>
        <v/>
      </c>
      <c r="R66" s="103" t="str">
        <f t="shared" si="4"/>
        <v/>
      </c>
      <c r="S66" s="103" t="str">
        <f t="shared" si="4"/>
        <v/>
      </c>
      <c r="T66" s="103" t="str">
        <f t="shared" si="4"/>
        <v/>
      </c>
      <c r="U66" s="103" t="str">
        <f t="shared" si="4"/>
        <v/>
      </c>
      <c r="V66" s="103" t="str">
        <f t="shared" si="4"/>
        <v/>
      </c>
      <c r="W66" s="103" t="str">
        <f t="shared" si="4"/>
        <v/>
      </c>
      <c r="X66" s="103" t="str">
        <f t="shared" si="4"/>
        <v/>
      </c>
      <c r="Y66" s="103" t="str">
        <f t="shared" si="4"/>
        <v/>
      </c>
      <c r="Z66" s="103" t="str">
        <f t="shared" si="4"/>
        <v/>
      </c>
      <c r="AA66" s="103" t="str">
        <f t="shared" si="4"/>
        <v/>
      </c>
      <c r="AB66" s="103" t="str">
        <f t="shared" si="4"/>
        <v/>
      </c>
      <c r="AC66" s="103" t="str">
        <f t="shared" si="4"/>
        <v/>
      </c>
      <c r="AD66" s="103" t="str">
        <f t="shared" si="4"/>
        <v/>
      </c>
      <c r="AE66" s="103" t="str">
        <f t="shared" si="4"/>
        <v/>
      </c>
    </row>
    <row r="67" spans="1:31" x14ac:dyDescent="0.3">
      <c r="A67" s="102">
        <v>17</v>
      </c>
      <c r="B67" s="103" t="str">
        <f t="shared" si="2"/>
        <v/>
      </c>
      <c r="C67" s="103" t="str">
        <f t="shared" si="2"/>
        <v/>
      </c>
      <c r="D67" s="103" t="str">
        <f t="shared" si="2"/>
        <v/>
      </c>
      <c r="E67" s="103" t="str">
        <f t="shared" si="2"/>
        <v/>
      </c>
      <c r="F67" s="103" t="str">
        <f t="shared" si="2"/>
        <v/>
      </c>
      <c r="G67" s="103" t="str">
        <f t="shared" si="2"/>
        <v/>
      </c>
      <c r="H67" s="103" t="str">
        <f t="shared" si="2"/>
        <v/>
      </c>
      <c r="I67" s="103" t="str">
        <f t="shared" si="2"/>
        <v/>
      </c>
      <c r="J67" s="103" t="str">
        <f t="shared" si="2"/>
        <v/>
      </c>
      <c r="K67" s="103" t="str">
        <f t="shared" si="2"/>
        <v/>
      </c>
      <c r="L67" s="103" t="str">
        <f t="shared" si="2"/>
        <v/>
      </c>
      <c r="M67" s="103" t="str">
        <f t="shared" si="2"/>
        <v/>
      </c>
      <c r="N67" s="103" t="str">
        <f t="shared" si="2"/>
        <v/>
      </c>
      <c r="O67" s="103" t="str">
        <f t="shared" si="2"/>
        <v/>
      </c>
      <c r="P67" s="103" t="str">
        <f t="shared" si="2"/>
        <v/>
      </c>
      <c r="Q67" s="103" t="str">
        <f t="shared" si="2"/>
        <v/>
      </c>
      <c r="R67" s="103" t="str">
        <f t="shared" si="4"/>
        <v/>
      </c>
      <c r="S67" s="103" t="str">
        <f t="shared" si="4"/>
        <v/>
      </c>
      <c r="T67" s="103" t="str">
        <f t="shared" si="4"/>
        <v/>
      </c>
      <c r="U67" s="103" t="str">
        <f t="shared" si="4"/>
        <v/>
      </c>
      <c r="V67" s="103" t="str">
        <f t="shared" si="4"/>
        <v/>
      </c>
      <c r="W67" s="103" t="str">
        <f t="shared" si="4"/>
        <v/>
      </c>
      <c r="X67" s="103" t="str">
        <f t="shared" si="4"/>
        <v/>
      </c>
      <c r="Y67" s="103" t="str">
        <f t="shared" si="4"/>
        <v/>
      </c>
      <c r="Z67" s="103" t="str">
        <f t="shared" si="4"/>
        <v/>
      </c>
      <c r="AA67" s="103" t="str">
        <f t="shared" si="4"/>
        <v/>
      </c>
      <c r="AB67" s="103" t="str">
        <f t="shared" si="4"/>
        <v/>
      </c>
      <c r="AC67" s="103" t="str">
        <f t="shared" si="4"/>
        <v/>
      </c>
      <c r="AD67" s="103" t="str">
        <f t="shared" si="4"/>
        <v/>
      </c>
      <c r="AE67" s="103" t="str">
        <f t="shared" si="4"/>
        <v/>
      </c>
    </row>
    <row r="68" spans="1:31" x14ac:dyDescent="0.3">
      <c r="A68" s="102">
        <v>18</v>
      </c>
      <c r="B68" s="103" t="str">
        <f t="shared" ref="B68:AE76" si="5">IF(B20&gt;0,LN(B20),"")</f>
        <v/>
      </c>
      <c r="C68" s="103" t="str">
        <f t="shared" si="5"/>
        <v/>
      </c>
      <c r="D68" s="103" t="str">
        <f t="shared" si="5"/>
        <v/>
      </c>
      <c r="E68" s="103" t="str">
        <f t="shared" si="5"/>
        <v/>
      </c>
      <c r="F68" s="103" t="str">
        <f t="shared" si="5"/>
        <v/>
      </c>
      <c r="G68" s="103" t="str">
        <f t="shared" si="5"/>
        <v/>
      </c>
      <c r="H68" s="103" t="str">
        <f t="shared" si="5"/>
        <v/>
      </c>
      <c r="I68" s="103" t="str">
        <f t="shared" si="5"/>
        <v/>
      </c>
      <c r="J68" s="103" t="str">
        <f t="shared" si="5"/>
        <v/>
      </c>
      <c r="K68" s="103" t="str">
        <f t="shared" si="5"/>
        <v/>
      </c>
      <c r="L68" s="103" t="str">
        <f t="shared" si="5"/>
        <v/>
      </c>
      <c r="M68" s="103" t="str">
        <f t="shared" si="5"/>
        <v/>
      </c>
      <c r="N68" s="103" t="str">
        <f t="shared" si="5"/>
        <v/>
      </c>
      <c r="O68" s="103" t="str">
        <f t="shared" si="5"/>
        <v/>
      </c>
      <c r="P68" s="103" t="str">
        <f t="shared" si="5"/>
        <v/>
      </c>
      <c r="Q68" s="103" t="str">
        <f t="shared" si="5"/>
        <v/>
      </c>
      <c r="R68" s="103" t="str">
        <f t="shared" si="5"/>
        <v/>
      </c>
      <c r="S68" s="103" t="str">
        <f t="shared" si="5"/>
        <v/>
      </c>
      <c r="T68" s="103" t="str">
        <f t="shared" si="5"/>
        <v/>
      </c>
      <c r="U68" s="103" t="str">
        <f t="shared" si="5"/>
        <v/>
      </c>
      <c r="V68" s="103" t="str">
        <f t="shared" si="5"/>
        <v/>
      </c>
      <c r="W68" s="103" t="str">
        <f t="shared" si="5"/>
        <v/>
      </c>
      <c r="X68" s="103" t="str">
        <f t="shared" si="5"/>
        <v/>
      </c>
      <c r="Y68" s="103" t="str">
        <f t="shared" si="5"/>
        <v/>
      </c>
      <c r="Z68" s="103" t="str">
        <f t="shared" si="5"/>
        <v/>
      </c>
      <c r="AA68" s="103" t="str">
        <f t="shared" si="5"/>
        <v/>
      </c>
      <c r="AB68" s="103" t="str">
        <f t="shared" si="5"/>
        <v/>
      </c>
      <c r="AC68" s="103" t="str">
        <f t="shared" si="5"/>
        <v/>
      </c>
      <c r="AD68" s="103" t="str">
        <f t="shared" si="5"/>
        <v/>
      </c>
      <c r="AE68" s="103" t="str">
        <f t="shared" si="5"/>
        <v/>
      </c>
    </row>
    <row r="69" spans="1:31" x14ac:dyDescent="0.3">
      <c r="A69" s="102">
        <v>19</v>
      </c>
      <c r="B69" s="103" t="str">
        <f t="shared" si="5"/>
        <v/>
      </c>
      <c r="C69" s="103" t="str">
        <f t="shared" si="5"/>
        <v/>
      </c>
      <c r="D69" s="103" t="str">
        <f t="shared" si="5"/>
        <v/>
      </c>
      <c r="E69" s="103" t="str">
        <f t="shared" si="5"/>
        <v/>
      </c>
      <c r="F69" s="103" t="str">
        <f t="shared" si="5"/>
        <v/>
      </c>
      <c r="G69" s="103" t="str">
        <f t="shared" si="5"/>
        <v/>
      </c>
      <c r="H69" s="103" t="str">
        <f t="shared" si="5"/>
        <v/>
      </c>
      <c r="I69" s="103" t="str">
        <f t="shared" si="5"/>
        <v/>
      </c>
      <c r="J69" s="103" t="str">
        <f t="shared" si="5"/>
        <v/>
      </c>
      <c r="K69" s="103" t="str">
        <f t="shared" si="5"/>
        <v/>
      </c>
      <c r="L69" s="103" t="str">
        <f t="shared" si="5"/>
        <v/>
      </c>
      <c r="M69" s="103" t="str">
        <f t="shared" si="5"/>
        <v/>
      </c>
      <c r="N69" s="103" t="str">
        <f t="shared" si="5"/>
        <v/>
      </c>
      <c r="O69" s="103" t="str">
        <f t="shared" si="5"/>
        <v/>
      </c>
      <c r="P69" s="103" t="str">
        <f t="shared" si="5"/>
        <v/>
      </c>
      <c r="Q69" s="103" t="str">
        <f t="shared" si="5"/>
        <v/>
      </c>
      <c r="R69" s="103" t="str">
        <f t="shared" si="5"/>
        <v/>
      </c>
      <c r="S69" s="103" t="str">
        <f t="shared" si="5"/>
        <v/>
      </c>
      <c r="T69" s="103" t="str">
        <f t="shared" si="5"/>
        <v/>
      </c>
      <c r="U69" s="103" t="str">
        <f t="shared" si="5"/>
        <v/>
      </c>
      <c r="V69" s="103" t="str">
        <f t="shared" si="5"/>
        <v/>
      </c>
      <c r="W69" s="103" t="str">
        <f t="shared" si="5"/>
        <v/>
      </c>
      <c r="X69" s="103" t="str">
        <f t="shared" si="5"/>
        <v/>
      </c>
      <c r="Y69" s="103" t="str">
        <f t="shared" si="5"/>
        <v/>
      </c>
      <c r="Z69" s="103" t="str">
        <f t="shared" si="5"/>
        <v/>
      </c>
      <c r="AA69" s="103" t="str">
        <f t="shared" si="5"/>
        <v/>
      </c>
      <c r="AB69" s="103" t="str">
        <f t="shared" si="5"/>
        <v/>
      </c>
      <c r="AC69" s="103" t="str">
        <f t="shared" si="5"/>
        <v/>
      </c>
      <c r="AD69" s="103" t="str">
        <f t="shared" si="5"/>
        <v/>
      </c>
      <c r="AE69" s="103" t="str">
        <f t="shared" si="5"/>
        <v/>
      </c>
    </row>
    <row r="70" spans="1:31" x14ac:dyDescent="0.3">
      <c r="A70" s="102">
        <v>20</v>
      </c>
      <c r="B70" s="103" t="str">
        <f t="shared" si="5"/>
        <v/>
      </c>
      <c r="C70" s="103" t="str">
        <f t="shared" si="5"/>
        <v/>
      </c>
      <c r="D70" s="103" t="str">
        <f t="shared" si="5"/>
        <v/>
      </c>
      <c r="E70" s="103" t="str">
        <f t="shared" si="5"/>
        <v/>
      </c>
      <c r="F70" s="103" t="str">
        <f t="shared" si="5"/>
        <v/>
      </c>
      <c r="G70" s="103" t="str">
        <f t="shared" si="5"/>
        <v/>
      </c>
      <c r="H70" s="103" t="str">
        <f t="shared" si="5"/>
        <v/>
      </c>
      <c r="I70" s="103" t="str">
        <f t="shared" si="5"/>
        <v/>
      </c>
      <c r="J70" s="103" t="str">
        <f t="shared" si="5"/>
        <v/>
      </c>
      <c r="K70" s="103" t="str">
        <f t="shared" si="5"/>
        <v/>
      </c>
      <c r="L70" s="103" t="str">
        <f t="shared" si="5"/>
        <v/>
      </c>
      <c r="M70" s="103" t="str">
        <f t="shared" si="5"/>
        <v/>
      </c>
      <c r="N70" s="103" t="str">
        <f t="shared" si="5"/>
        <v/>
      </c>
      <c r="O70" s="103" t="str">
        <f t="shared" si="5"/>
        <v/>
      </c>
      <c r="P70" s="103" t="str">
        <f t="shared" si="5"/>
        <v/>
      </c>
      <c r="Q70" s="103" t="str">
        <f t="shared" si="5"/>
        <v/>
      </c>
      <c r="R70" s="103" t="str">
        <f t="shared" si="5"/>
        <v/>
      </c>
      <c r="S70" s="103" t="str">
        <f t="shared" si="5"/>
        <v/>
      </c>
      <c r="T70" s="103" t="str">
        <f t="shared" si="5"/>
        <v/>
      </c>
      <c r="U70" s="103" t="str">
        <f t="shared" si="5"/>
        <v/>
      </c>
      <c r="V70" s="103" t="str">
        <f t="shared" si="5"/>
        <v/>
      </c>
      <c r="W70" s="103" t="str">
        <f t="shared" si="5"/>
        <v/>
      </c>
      <c r="X70" s="103" t="str">
        <f t="shared" si="5"/>
        <v/>
      </c>
      <c r="Y70" s="103" t="str">
        <f t="shared" si="5"/>
        <v/>
      </c>
      <c r="Z70" s="103" t="str">
        <f t="shared" si="5"/>
        <v/>
      </c>
      <c r="AA70" s="103" t="str">
        <f t="shared" si="5"/>
        <v/>
      </c>
      <c r="AB70" s="103" t="str">
        <f t="shared" si="5"/>
        <v/>
      </c>
      <c r="AC70" s="103" t="str">
        <f t="shared" si="5"/>
        <v/>
      </c>
      <c r="AD70" s="103" t="str">
        <f t="shared" si="5"/>
        <v/>
      </c>
      <c r="AE70" s="103" t="str">
        <f t="shared" si="5"/>
        <v/>
      </c>
    </row>
    <row r="71" spans="1:31" x14ac:dyDescent="0.3">
      <c r="A71" s="102">
        <v>21</v>
      </c>
      <c r="B71" s="103" t="str">
        <f t="shared" si="5"/>
        <v/>
      </c>
      <c r="C71" s="103" t="str">
        <f t="shared" si="5"/>
        <v/>
      </c>
      <c r="D71" s="103" t="str">
        <f t="shared" si="5"/>
        <v/>
      </c>
      <c r="E71" s="103" t="str">
        <f t="shared" si="5"/>
        <v/>
      </c>
      <c r="F71" s="103" t="str">
        <f t="shared" si="5"/>
        <v/>
      </c>
      <c r="G71" s="103" t="str">
        <f t="shared" si="5"/>
        <v/>
      </c>
      <c r="H71" s="103" t="str">
        <f t="shared" si="5"/>
        <v/>
      </c>
      <c r="I71" s="103" t="str">
        <f t="shared" si="5"/>
        <v/>
      </c>
      <c r="J71" s="103" t="str">
        <f t="shared" si="5"/>
        <v/>
      </c>
      <c r="K71" s="103" t="str">
        <f t="shared" si="5"/>
        <v/>
      </c>
      <c r="L71" s="103" t="str">
        <f t="shared" si="5"/>
        <v/>
      </c>
      <c r="M71" s="103" t="str">
        <f t="shared" si="5"/>
        <v/>
      </c>
      <c r="N71" s="103" t="str">
        <f t="shared" si="5"/>
        <v/>
      </c>
      <c r="O71" s="103" t="str">
        <f t="shared" si="5"/>
        <v/>
      </c>
      <c r="P71" s="103" t="str">
        <f t="shared" si="5"/>
        <v/>
      </c>
      <c r="Q71" s="103" t="str">
        <f t="shared" si="5"/>
        <v/>
      </c>
      <c r="R71" s="103" t="str">
        <f t="shared" si="5"/>
        <v/>
      </c>
      <c r="S71" s="103" t="str">
        <f t="shared" si="5"/>
        <v/>
      </c>
      <c r="T71" s="103" t="str">
        <f t="shared" si="5"/>
        <v/>
      </c>
      <c r="U71" s="103" t="str">
        <f t="shared" si="5"/>
        <v/>
      </c>
      <c r="V71" s="103" t="str">
        <f t="shared" si="5"/>
        <v/>
      </c>
      <c r="W71" s="103" t="str">
        <f t="shared" si="5"/>
        <v/>
      </c>
      <c r="X71" s="103" t="str">
        <f t="shared" si="5"/>
        <v/>
      </c>
      <c r="Y71" s="103" t="str">
        <f t="shared" si="5"/>
        <v/>
      </c>
      <c r="Z71" s="103" t="str">
        <f t="shared" si="5"/>
        <v/>
      </c>
      <c r="AA71" s="103" t="str">
        <f t="shared" si="5"/>
        <v/>
      </c>
      <c r="AB71" s="103" t="str">
        <f t="shared" si="5"/>
        <v/>
      </c>
      <c r="AC71" s="103" t="str">
        <f t="shared" si="5"/>
        <v/>
      </c>
      <c r="AD71" s="103" t="str">
        <f t="shared" si="5"/>
        <v/>
      </c>
      <c r="AE71" s="103" t="str">
        <f t="shared" si="5"/>
        <v/>
      </c>
    </row>
    <row r="72" spans="1:31" x14ac:dyDescent="0.3">
      <c r="A72" s="102">
        <v>22</v>
      </c>
      <c r="B72" s="103" t="str">
        <f t="shared" si="5"/>
        <v/>
      </c>
      <c r="C72" s="103" t="str">
        <f t="shared" si="5"/>
        <v/>
      </c>
      <c r="D72" s="103" t="str">
        <f t="shared" si="5"/>
        <v/>
      </c>
      <c r="E72" s="103" t="str">
        <f t="shared" si="5"/>
        <v/>
      </c>
      <c r="F72" s="103" t="str">
        <f t="shared" si="5"/>
        <v/>
      </c>
      <c r="G72" s="103" t="str">
        <f t="shared" si="5"/>
        <v/>
      </c>
      <c r="H72" s="103" t="str">
        <f t="shared" si="5"/>
        <v/>
      </c>
      <c r="I72" s="103" t="str">
        <f t="shared" si="5"/>
        <v/>
      </c>
      <c r="J72" s="103" t="str">
        <f t="shared" si="5"/>
        <v/>
      </c>
      <c r="K72" s="103" t="str">
        <f t="shared" si="5"/>
        <v/>
      </c>
      <c r="L72" s="103" t="str">
        <f t="shared" si="5"/>
        <v/>
      </c>
      <c r="M72" s="103" t="str">
        <f t="shared" si="5"/>
        <v/>
      </c>
      <c r="N72" s="103" t="str">
        <f t="shared" si="5"/>
        <v/>
      </c>
      <c r="O72" s="103" t="str">
        <f t="shared" si="5"/>
        <v/>
      </c>
      <c r="P72" s="103" t="str">
        <f t="shared" si="5"/>
        <v/>
      </c>
      <c r="Q72" s="103" t="str">
        <f t="shared" si="5"/>
        <v/>
      </c>
      <c r="R72" s="103" t="str">
        <f t="shared" si="5"/>
        <v/>
      </c>
      <c r="S72" s="103" t="str">
        <f t="shared" si="5"/>
        <v/>
      </c>
      <c r="T72" s="103" t="str">
        <f t="shared" si="5"/>
        <v/>
      </c>
      <c r="U72" s="103" t="str">
        <f t="shared" si="5"/>
        <v/>
      </c>
      <c r="V72" s="103" t="str">
        <f t="shared" si="5"/>
        <v/>
      </c>
      <c r="W72" s="103" t="str">
        <f t="shared" si="5"/>
        <v/>
      </c>
      <c r="X72" s="103" t="str">
        <f t="shared" si="5"/>
        <v/>
      </c>
      <c r="Y72" s="103" t="str">
        <f t="shared" si="5"/>
        <v/>
      </c>
      <c r="Z72" s="103" t="str">
        <f t="shared" si="5"/>
        <v/>
      </c>
      <c r="AA72" s="103" t="str">
        <f t="shared" si="5"/>
        <v/>
      </c>
      <c r="AB72" s="103" t="str">
        <f t="shared" si="5"/>
        <v/>
      </c>
      <c r="AC72" s="103" t="str">
        <f t="shared" si="5"/>
        <v/>
      </c>
      <c r="AD72" s="103" t="str">
        <f t="shared" si="5"/>
        <v/>
      </c>
      <c r="AE72" s="103" t="str">
        <f t="shared" si="5"/>
        <v/>
      </c>
    </row>
    <row r="73" spans="1:31" x14ac:dyDescent="0.3">
      <c r="A73" s="102">
        <v>23</v>
      </c>
      <c r="B73" s="103" t="str">
        <f t="shared" si="5"/>
        <v/>
      </c>
      <c r="C73" s="103" t="str">
        <f t="shared" si="5"/>
        <v/>
      </c>
      <c r="D73" s="103" t="str">
        <f t="shared" si="5"/>
        <v/>
      </c>
      <c r="E73" s="103" t="str">
        <f t="shared" si="5"/>
        <v/>
      </c>
      <c r="F73" s="103" t="str">
        <f t="shared" si="5"/>
        <v/>
      </c>
      <c r="G73" s="103" t="str">
        <f t="shared" si="5"/>
        <v/>
      </c>
      <c r="H73" s="103" t="str">
        <f t="shared" si="5"/>
        <v/>
      </c>
      <c r="I73" s="103" t="str">
        <f t="shared" si="5"/>
        <v/>
      </c>
      <c r="J73" s="103" t="str">
        <f t="shared" si="5"/>
        <v/>
      </c>
      <c r="K73" s="103" t="str">
        <f t="shared" si="5"/>
        <v/>
      </c>
      <c r="L73" s="103" t="str">
        <f t="shared" si="5"/>
        <v/>
      </c>
      <c r="M73" s="103" t="str">
        <f t="shared" si="5"/>
        <v/>
      </c>
      <c r="N73" s="103" t="str">
        <f t="shared" si="5"/>
        <v/>
      </c>
      <c r="O73" s="103" t="str">
        <f t="shared" si="5"/>
        <v/>
      </c>
      <c r="P73" s="103" t="str">
        <f t="shared" si="5"/>
        <v/>
      </c>
      <c r="Q73" s="103" t="str">
        <f t="shared" si="5"/>
        <v/>
      </c>
      <c r="R73" s="103" t="str">
        <f t="shared" si="5"/>
        <v/>
      </c>
      <c r="S73" s="103" t="str">
        <f t="shared" si="5"/>
        <v/>
      </c>
      <c r="T73" s="103" t="str">
        <f t="shared" si="5"/>
        <v/>
      </c>
      <c r="U73" s="103" t="str">
        <f t="shared" si="5"/>
        <v/>
      </c>
      <c r="V73" s="103" t="str">
        <f t="shared" si="5"/>
        <v/>
      </c>
      <c r="W73" s="103" t="str">
        <f t="shared" si="5"/>
        <v/>
      </c>
      <c r="X73" s="103" t="str">
        <f t="shared" si="5"/>
        <v/>
      </c>
      <c r="Y73" s="103" t="str">
        <f t="shared" si="5"/>
        <v/>
      </c>
      <c r="Z73" s="103" t="str">
        <f t="shared" si="5"/>
        <v/>
      </c>
      <c r="AA73" s="103" t="str">
        <f t="shared" si="5"/>
        <v/>
      </c>
      <c r="AB73" s="103" t="str">
        <f t="shared" si="5"/>
        <v/>
      </c>
      <c r="AC73" s="103" t="str">
        <f t="shared" si="5"/>
        <v/>
      </c>
      <c r="AD73" s="103" t="str">
        <f t="shared" si="5"/>
        <v/>
      </c>
      <c r="AE73" s="103" t="str">
        <f t="shared" si="5"/>
        <v/>
      </c>
    </row>
    <row r="74" spans="1:31" x14ac:dyDescent="0.3">
      <c r="A74" s="102">
        <v>24</v>
      </c>
      <c r="B74" s="103" t="str">
        <f t="shared" si="5"/>
        <v/>
      </c>
      <c r="C74" s="103" t="str">
        <f t="shared" si="5"/>
        <v/>
      </c>
      <c r="D74" s="103" t="str">
        <f t="shared" si="5"/>
        <v/>
      </c>
      <c r="E74" s="103" t="str">
        <f t="shared" si="5"/>
        <v/>
      </c>
      <c r="F74" s="103" t="str">
        <f t="shared" si="5"/>
        <v/>
      </c>
      <c r="G74" s="103" t="str">
        <f t="shared" si="5"/>
        <v/>
      </c>
      <c r="H74" s="103" t="str">
        <f t="shared" si="5"/>
        <v/>
      </c>
      <c r="I74" s="103" t="str">
        <f t="shared" si="5"/>
        <v/>
      </c>
      <c r="J74" s="103" t="str">
        <f t="shared" si="5"/>
        <v/>
      </c>
      <c r="K74" s="103" t="str">
        <f t="shared" si="5"/>
        <v/>
      </c>
      <c r="L74" s="103" t="str">
        <f t="shared" si="5"/>
        <v/>
      </c>
      <c r="M74" s="103" t="str">
        <f t="shared" si="5"/>
        <v/>
      </c>
      <c r="N74" s="103" t="str">
        <f t="shared" si="5"/>
        <v/>
      </c>
      <c r="O74" s="103" t="str">
        <f t="shared" si="5"/>
        <v/>
      </c>
      <c r="P74" s="103" t="str">
        <f t="shared" si="5"/>
        <v/>
      </c>
      <c r="Q74" s="103" t="str">
        <f t="shared" si="5"/>
        <v/>
      </c>
      <c r="R74" s="103" t="str">
        <f t="shared" si="5"/>
        <v/>
      </c>
      <c r="S74" s="103" t="str">
        <f t="shared" si="5"/>
        <v/>
      </c>
      <c r="T74" s="103" t="str">
        <f t="shared" si="5"/>
        <v/>
      </c>
      <c r="U74" s="103" t="str">
        <f t="shared" si="5"/>
        <v/>
      </c>
      <c r="V74" s="103" t="str">
        <f t="shared" si="5"/>
        <v/>
      </c>
      <c r="W74" s="103" t="str">
        <f t="shared" si="5"/>
        <v/>
      </c>
      <c r="X74" s="103" t="str">
        <f t="shared" si="5"/>
        <v/>
      </c>
      <c r="Y74" s="103" t="str">
        <f t="shared" si="5"/>
        <v/>
      </c>
      <c r="Z74" s="103" t="str">
        <f t="shared" si="5"/>
        <v/>
      </c>
      <c r="AA74" s="103" t="str">
        <f t="shared" si="5"/>
        <v/>
      </c>
      <c r="AB74" s="103" t="str">
        <f t="shared" si="5"/>
        <v/>
      </c>
      <c r="AC74" s="103" t="str">
        <f t="shared" si="5"/>
        <v/>
      </c>
      <c r="AD74" s="103" t="str">
        <f t="shared" si="5"/>
        <v/>
      </c>
      <c r="AE74" s="103" t="str">
        <f t="shared" si="5"/>
        <v/>
      </c>
    </row>
    <row r="75" spans="1:31" x14ac:dyDescent="0.3">
      <c r="A75" s="102">
        <v>25</v>
      </c>
      <c r="B75" s="103" t="str">
        <f t="shared" si="5"/>
        <v/>
      </c>
      <c r="C75" s="103" t="str">
        <f t="shared" si="5"/>
        <v/>
      </c>
      <c r="D75" s="103" t="str">
        <f t="shared" si="5"/>
        <v/>
      </c>
      <c r="E75" s="103" t="str">
        <f t="shared" si="5"/>
        <v/>
      </c>
      <c r="F75" s="103" t="str">
        <f t="shared" si="5"/>
        <v/>
      </c>
      <c r="G75" s="103" t="str">
        <f t="shared" si="5"/>
        <v/>
      </c>
      <c r="H75" s="103" t="str">
        <f t="shared" si="5"/>
        <v/>
      </c>
      <c r="I75" s="103" t="str">
        <f t="shared" si="5"/>
        <v/>
      </c>
      <c r="J75" s="103" t="str">
        <f t="shared" si="5"/>
        <v/>
      </c>
      <c r="K75" s="103" t="str">
        <f t="shared" si="5"/>
        <v/>
      </c>
      <c r="L75" s="103" t="str">
        <f t="shared" si="5"/>
        <v/>
      </c>
      <c r="M75" s="103" t="str">
        <f t="shared" si="5"/>
        <v/>
      </c>
      <c r="N75" s="103" t="str">
        <f t="shared" si="5"/>
        <v/>
      </c>
      <c r="O75" s="103" t="str">
        <f t="shared" si="5"/>
        <v/>
      </c>
      <c r="P75" s="103" t="str">
        <f t="shared" si="5"/>
        <v/>
      </c>
      <c r="Q75" s="103" t="str">
        <f t="shared" si="5"/>
        <v/>
      </c>
      <c r="R75" s="103" t="str">
        <f t="shared" si="5"/>
        <v/>
      </c>
      <c r="S75" s="103" t="str">
        <f t="shared" si="5"/>
        <v/>
      </c>
      <c r="T75" s="103" t="str">
        <f t="shared" si="5"/>
        <v/>
      </c>
      <c r="U75" s="103" t="str">
        <f t="shared" si="5"/>
        <v/>
      </c>
      <c r="V75" s="103" t="str">
        <f t="shared" si="5"/>
        <v/>
      </c>
      <c r="W75" s="103" t="str">
        <f t="shared" si="5"/>
        <v/>
      </c>
      <c r="X75" s="103" t="str">
        <f t="shared" si="5"/>
        <v/>
      </c>
      <c r="Y75" s="103" t="str">
        <f t="shared" si="5"/>
        <v/>
      </c>
      <c r="Z75" s="103" t="str">
        <f t="shared" si="5"/>
        <v/>
      </c>
      <c r="AA75" s="103" t="str">
        <f t="shared" si="5"/>
        <v/>
      </c>
      <c r="AB75" s="103" t="str">
        <f t="shared" si="5"/>
        <v/>
      </c>
      <c r="AC75" s="103" t="str">
        <f t="shared" si="5"/>
        <v/>
      </c>
      <c r="AD75" s="103" t="str">
        <f t="shared" si="5"/>
        <v/>
      </c>
      <c r="AE75" s="103" t="str">
        <f t="shared" si="5"/>
        <v/>
      </c>
    </row>
    <row r="76" spans="1:31" x14ac:dyDescent="0.3">
      <c r="A76" s="102">
        <v>26</v>
      </c>
      <c r="B76" s="103" t="str">
        <f t="shared" si="5"/>
        <v/>
      </c>
      <c r="C76" s="103" t="str">
        <f t="shared" si="5"/>
        <v/>
      </c>
      <c r="D76" s="103" t="str">
        <f t="shared" si="5"/>
        <v/>
      </c>
      <c r="E76" s="103" t="str">
        <f t="shared" si="5"/>
        <v/>
      </c>
      <c r="F76" s="103" t="str">
        <f t="shared" si="5"/>
        <v/>
      </c>
      <c r="G76" s="103" t="str">
        <f t="shared" si="5"/>
        <v/>
      </c>
      <c r="H76" s="103" t="str">
        <f t="shared" si="5"/>
        <v/>
      </c>
      <c r="I76" s="103" t="str">
        <f t="shared" si="5"/>
        <v/>
      </c>
      <c r="J76" s="103" t="str">
        <f t="shared" si="5"/>
        <v/>
      </c>
      <c r="K76" s="103" t="str">
        <f t="shared" si="5"/>
        <v/>
      </c>
      <c r="L76" s="103" t="str">
        <f t="shared" si="5"/>
        <v/>
      </c>
      <c r="M76" s="103" t="str">
        <f t="shared" si="5"/>
        <v/>
      </c>
      <c r="N76" s="103" t="str">
        <f t="shared" si="5"/>
        <v/>
      </c>
      <c r="O76" s="103" t="str">
        <f t="shared" si="5"/>
        <v/>
      </c>
      <c r="P76" s="103" t="str">
        <f t="shared" si="5"/>
        <v/>
      </c>
      <c r="Q76" s="103" t="str">
        <f t="shared" ref="Q76:AE76" si="6">IF(Q28&gt;0,LN(Q28),"")</f>
        <v/>
      </c>
      <c r="R76" s="103" t="str">
        <f t="shared" si="6"/>
        <v/>
      </c>
      <c r="S76" s="103" t="str">
        <f t="shared" si="6"/>
        <v/>
      </c>
      <c r="T76" s="103" t="str">
        <f t="shared" si="6"/>
        <v/>
      </c>
      <c r="U76" s="103" t="str">
        <f t="shared" si="6"/>
        <v/>
      </c>
      <c r="V76" s="103" t="str">
        <f t="shared" si="6"/>
        <v/>
      </c>
      <c r="W76" s="103" t="str">
        <f t="shared" si="6"/>
        <v/>
      </c>
      <c r="X76" s="103" t="str">
        <f t="shared" si="6"/>
        <v/>
      </c>
      <c r="Y76" s="103" t="str">
        <f t="shared" si="6"/>
        <v/>
      </c>
      <c r="Z76" s="103" t="str">
        <f t="shared" si="6"/>
        <v/>
      </c>
      <c r="AA76" s="103" t="str">
        <f t="shared" si="6"/>
        <v/>
      </c>
      <c r="AB76" s="103" t="str">
        <f t="shared" si="6"/>
        <v/>
      </c>
      <c r="AC76" s="103" t="str">
        <f t="shared" si="6"/>
        <v/>
      </c>
      <c r="AD76" s="103" t="str">
        <f t="shared" si="6"/>
        <v/>
      </c>
      <c r="AE76" s="103" t="str">
        <f t="shared" si="6"/>
        <v/>
      </c>
    </row>
    <row r="77" spans="1:31" x14ac:dyDescent="0.3">
      <c r="A77" s="102">
        <v>27</v>
      </c>
      <c r="B77" s="103" t="str">
        <f t="shared" ref="B77:AE85" si="7">IF(B29&gt;0,LN(B29),"")</f>
        <v/>
      </c>
      <c r="C77" s="103" t="str">
        <f t="shared" si="7"/>
        <v/>
      </c>
      <c r="D77" s="103" t="str">
        <f t="shared" si="7"/>
        <v/>
      </c>
      <c r="E77" s="103" t="str">
        <f t="shared" si="7"/>
        <v/>
      </c>
      <c r="F77" s="103" t="str">
        <f t="shared" si="7"/>
        <v/>
      </c>
      <c r="G77" s="103" t="str">
        <f t="shared" si="7"/>
        <v/>
      </c>
      <c r="H77" s="103" t="str">
        <f t="shared" si="7"/>
        <v/>
      </c>
      <c r="I77" s="103" t="str">
        <f t="shared" si="7"/>
        <v/>
      </c>
      <c r="J77" s="103" t="str">
        <f t="shared" si="7"/>
        <v/>
      </c>
      <c r="K77" s="103" t="str">
        <f t="shared" si="7"/>
        <v/>
      </c>
      <c r="L77" s="103" t="str">
        <f t="shared" si="7"/>
        <v/>
      </c>
      <c r="M77" s="103" t="str">
        <f t="shared" si="7"/>
        <v/>
      </c>
      <c r="N77" s="103" t="str">
        <f t="shared" si="7"/>
        <v/>
      </c>
      <c r="O77" s="103" t="str">
        <f t="shared" si="7"/>
        <v/>
      </c>
      <c r="P77" s="103" t="str">
        <f t="shared" si="7"/>
        <v/>
      </c>
      <c r="Q77" s="103" t="str">
        <f t="shared" si="7"/>
        <v/>
      </c>
      <c r="R77" s="103" t="str">
        <f t="shared" si="7"/>
        <v/>
      </c>
      <c r="S77" s="103" t="str">
        <f t="shared" si="7"/>
        <v/>
      </c>
      <c r="T77" s="103" t="str">
        <f t="shared" si="7"/>
        <v/>
      </c>
      <c r="U77" s="103" t="str">
        <f t="shared" si="7"/>
        <v/>
      </c>
      <c r="V77" s="103" t="str">
        <f t="shared" si="7"/>
        <v/>
      </c>
      <c r="W77" s="103" t="str">
        <f t="shared" si="7"/>
        <v/>
      </c>
      <c r="X77" s="103" t="str">
        <f t="shared" si="7"/>
        <v/>
      </c>
      <c r="Y77" s="103" t="str">
        <f t="shared" si="7"/>
        <v/>
      </c>
      <c r="Z77" s="103" t="str">
        <f t="shared" si="7"/>
        <v/>
      </c>
      <c r="AA77" s="103" t="str">
        <f t="shared" si="7"/>
        <v/>
      </c>
      <c r="AB77" s="103" t="str">
        <f t="shared" si="7"/>
        <v/>
      </c>
      <c r="AC77" s="103" t="str">
        <f t="shared" si="7"/>
        <v/>
      </c>
      <c r="AD77" s="103" t="str">
        <f t="shared" si="7"/>
        <v/>
      </c>
      <c r="AE77" s="103" t="str">
        <f t="shared" si="7"/>
        <v/>
      </c>
    </row>
    <row r="78" spans="1:31" x14ac:dyDescent="0.3">
      <c r="A78" s="102">
        <v>28</v>
      </c>
      <c r="B78" s="103" t="str">
        <f t="shared" si="7"/>
        <v/>
      </c>
      <c r="C78" s="103" t="str">
        <f t="shared" si="7"/>
        <v/>
      </c>
      <c r="D78" s="103" t="str">
        <f t="shared" si="7"/>
        <v/>
      </c>
      <c r="E78" s="103" t="str">
        <f t="shared" si="7"/>
        <v/>
      </c>
      <c r="F78" s="103" t="str">
        <f t="shared" si="7"/>
        <v/>
      </c>
      <c r="G78" s="103" t="str">
        <f t="shared" si="7"/>
        <v/>
      </c>
      <c r="H78" s="103" t="str">
        <f t="shared" si="7"/>
        <v/>
      </c>
      <c r="I78" s="103" t="str">
        <f t="shared" si="7"/>
        <v/>
      </c>
      <c r="J78" s="103" t="str">
        <f t="shared" si="7"/>
        <v/>
      </c>
      <c r="K78" s="103" t="str">
        <f t="shared" si="7"/>
        <v/>
      </c>
      <c r="L78" s="103" t="str">
        <f t="shared" si="7"/>
        <v/>
      </c>
      <c r="M78" s="103" t="str">
        <f t="shared" si="7"/>
        <v/>
      </c>
      <c r="N78" s="103" t="str">
        <f t="shared" si="7"/>
        <v/>
      </c>
      <c r="O78" s="103" t="str">
        <f t="shared" si="7"/>
        <v/>
      </c>
      <c r="P78" s="103" t="str">
        <f t="shared" si="7"/>
        <v/>
      </c>
      <c r="Q78" s="103" t="str">
        <f t="shared" si="7"/>
        <v/>
      </c>
      <c r="R78" s="103" t="str">
        <f t="shared" si="7"/>
        <v/>
      </c>
      <c r="S78" s="103" t="str">
        <f t="shared" si="7"/>
        <v/>
      </c>
      <c r="T78" s="103" t="str">
        <f t="shared" si="7"/>
        <v/>
      </c>
      <c r="U78" s="103" t="str">
        <f t="shared" si="7"/>
        <v/>
      </c>
      <c r="V78" s="103" t="str">
        <f t="shared" si="7"/>
        <v/>
      </c>
      <c r="W78" s="103" t="str">
        <f t="shared" si="7"/>
        <v/>
      </c>
      <c r="X78" s="103" t="str">
        <f t="shared" si="7"/>
        <v/>
      </c>
      <c r="Y78" s="103" t="str">
        <f t="shared" si="7"/>
        <v/>
      </c>
      <c r="Z78" s="103" t="str">
        <f t="shared" si="7"/>
        <v/>
      </c>
      <c r="AA78" s="103" t="str">
        <f t="shared" si="7"/>
        <v/>
      </c>
      <c r="AB78" s="103" t="str">
        <f t="shared" si="7"/>
        <v/>
      </c>
      <c r="AC78" s="103" t="str">
        <f t="shared" si="7"/>
        <v/>
      </c>
      <c r="AD78" s="103" t="str">
        <f t="shared" si="7"/>
        <v/>
      </c>
      <c r="AE78" s="103" t="str">
        <f t="shared" si="7"/>
        <v/>
      </c>
    </row>
    <row r="79" spans="1:31" x14ac:dyDescent="0.3">
      <c r="A79" s="102">
        <v>29</v>
      </c>
      <c r="B79" s="103" t="str">
        <f t="shared" si="7"/>
        <v/>
      </c>
      <c r="C79" s="103" t="str">
        <f t="shared" si="7"/>
        <v/>
      </c>
      <c r="D79" s="103" t="str">
        <f t="shared" si="7"/>
        <v/>
      </c>
      <c r="E79" s="103" t="str">
        <f t="shared" si="7"/>
        <v/>
      </c>
      <c r="F79" s="103" t="str">
        <f t="shared" si="7"/>
        <v/>
      </c>
      <c r="G79" s="103" t="str">
        <f t="shared" si="7"/>
        <v/>
      </c>
      <c r="H79" s="103" t="str">
        <f t="shared" si="7"/>
        <v/>
      </c>
      <c r="I79" s="103" t="str">
        <f t="shared" si="7"/>
        <v/>
      </c>
      <c r="J79" s="103" t="str">
        <f t="shared" si="7"/>
        <v/>
      </c>
      <c r="K79" s="103" t="str">
        <f t="shared" si="7"/>
        <v/>
      </c>
      <c r="L79" s="103" t="str">
        <f t="shared" si="7"/>
        <v/>
      </c>
      <c r="M79" s="103" t="str">
        <f t="shared" si="7"/>
        <v/>
      </c>
      <c r="N79" s="103" t="str">
        <f t="shared" si="7"/>
        <v/>
      </c>
      <c r="O79" s="103" t="str">
        <f t="shared" si="7"/>
        <v/>
      </c>
      <c r="P79" s="103" t="str">
        <f t="shared" si="7"/>
        <v/>
      </c>
      <c r="Q79" s="103" t="str">
        <f t="shared" si="7"/>
        <v/>
      </c>
      <c r="R79" s="103" t="str">
        <f t="shared" si="7"/>
        <v/>
      </c>
      <c r="S79" s="103" t="str">
        <f t="shared" si="7"/>
        <v/>
      </c>
      <c r="T79" s="103" t="str">
        <f t="shared" si="7"/>
        <v/>
      </c>
      <c r="U79" s="103" t="str">
        <f t="shared" si="7"/>
        <v/>
      </c>
      <c r="V79" s="103" t="str">
        <f t="shared" si="7"/>
        <v/>
      </c>
      <c r="W79" s="103" t="str">
        <f t="shared" si="7"/>
        <v/>
      </c>
      <c r="X79" s="103" t="str">
        <f t="shared" si="7"/>
        <v/>
      </c>
      <c r="Y79" s="103" t="str">
        <f t="shared" si="7"/>
        <v/>
      </c>
      <c r="Z79" s="103" t="str">
        <f t="shared" si="7"/>
        <v/>
      </c>
      <c r="AA79" s="103" t="str">
        <f t="shared" si="7"/>
        <v/>
      </c>
      <c r="AB79" s="103" t="str">
        <f t="shared" si="7"/>
        <v/>
      </c>
      <c r="AC79" s="103" t="str">
        <f t="shared" si="7"/>
        <v/>
      </c>
      <c r="AD79" s="103" t="str">
        <f t="shared" si="7"/>
        <v/>
      </c>
      <c r="AE79" s="103" t="str">
        <f t="shared" si="7"/>
        <v/>
      </c>
    </row>
    <row r="80" spans="1:31" x14ac:dyDescent="0.3">
      <c r="A80" s="102">
        <v>30</v>
      </c>
      <c r="B80" s="103" t="str">
        <f t="shared" si="7"/>
        <v/>
      </c>
      <c r="C80" s="103" t="str">
        <f t="shared" si="7"/>
        <v/>
      </c>
      <c r="D80" s="103" t="str">
        <f t="shared" si="7"/>
        <v/>
      </c>
      <c r="E80" s="103" t="str">
        <f t="shared" si="7"/>
        <v/>
      </c>
      <c r="F80" s="103" t="str">
        <f t="shared" si="7"/>
        <v/>
      </c>
      <c r="G80" s="103" t="str">
        <f t="shared" si="7"/>
        <v/>
      </c>
      <c r="H80" s="103" t="str">
        <f t="shared" si="7"/>
        <v/>
      </c>
      <c r="I80" s="103" t="str">
        <f t="shared" si="7"/>
        <v/>
      </c>
      <c r="J80" s="103" t="str">
        <f t="shared" si="7"/>
        <v/>
      </c>
      <c r="K80" s="103" t="str">
        <f t="shared" si="7"/>
        <v/>
      </c>
      <c r="L80" s="103" t="str">
        <f t="shared" si="7"/>
        <v/>
      </c>
      <c r="M80" s="103" t="str">
        <f t="shared" si="7"/>
        <v/>
      </c>
      <c r="N80" s="103" t="str">
        <f t="shared" si="7"/>
        <v/>
      </c>
      <c r="O80" s="103" t="str">
        <f t="shared" si="7"/>
        <v/>
      </c>
      <c r="P80" s="103" t="str">
        <f t="shared" si="7"/>
        <v/>
      </c>
      <c r="Q80" s="103" t="str">
        <f t="shared" si="7"/>
        <v/>
      </c>
      <c r="R80" s="103" t="str">
        <f t="shared" si="7"/>
        <v/>
      </c>
      <c r="S80" s="103" t="str">
        <f t="shared" si="7"/>
        <v/>
      </c>
      <c r="T80" s="103" t="str">
        <f t="shared" si="7"/>
        <v/>
      </c>
      <c r="U80" s="103" t="str">
        <f t="shared" si="7"/>
        <v/>
      </c>
      <c r="V80" s="103" t="str">
        <f t="shared" si="7"/>
        <v/>
      </c>
      <c r="W80" s="103" t="str">
        <f t="shared" si="7"/>
        <v/>
      </c>
      <c r="X80" s="103" t="str">
        <f t="shared" si="7"/>
        <v/>
      </c>
      <c r="Y80" s="103" t="str">
        <f t="shared" si="7"/>
        <v/>
      </c>
      <c r="Z80" s="103" t="str">
        <f t="shared" si="7"/>
        <v/>
      </c>
      <c r="AA80" s="103" t="str">
        <f t="shared" si="7"/>
        <v/>
      </c>
      <c r="AB80" s="103" t="str">
        <f t="shared" si="7"/>
        <v/>
      </c>
      <c r="AC80" s="103" t="str">
        <f t="shared" si="7"/>
        <v/>
      </c>
      <c r="AD80" s="103" t="str">
        <f t="shared" si="7"/>
        <v/>
      </c>
      <c r="AE80" s="103" t="str">
        <f t="shared" si="7"/>
        <v/>
      </c>
    </row>
    <row r="81" spans="1:31" x14ac:dyDescent="0.3">
      <c r="A81" s="102">
        <v>31</v>
      </c>
      <c r="B81" s="103" t="str">
        <f t="shared" si="7"/>
        <v/>
      </c>
      <c r="C81" s="103" t="str">
        <f t="shared" si="7"/>
        <v/>
      </c>
      <c r="D81" s="103" t="str">
        <f t="shared" si="7"/>
        <v/>
      </c>
      <c r="E81" s="103" t="str">
        <f t="shared" si="7"/>
        <v/>
      </c>
      <c r="F81" s="103" t="str">
        <f t="shared" si="7"/>
        <v/>
      </c>
      <c r="G81" s="103" t="str">
        <f t="shared" si="7"/>
        <v/>
      </c>
      <c r="H81" s="103" t="str">
        <f t="shared" si="7"/>
        <v/>
      </c>
      <c r="I81" s="103" t="str">
        <f t="shared" si="7"/>
        <v/>
      </c>
      <c r="J81" s="103" t="str">
        <f t="shared" si="7"/>
        <v/>
      </c>
      <c r="K81" s="103" t="str">
        <f t="shared" si="7"/>
        <v/>
      </c>
      <c r="L81" s="103" t="str">
        <f t="shared" si="7"/>
        <v/>
      </c>
      <c r="M81" s="103" t="str">
        <f t="shared" si="7"/>
        <v/>
      </c>
      <c r="N81" s="103" t="str">
        <f t="shared" si="7"/>
        <v/>
      </c>
      <c r="O81" s="103" t="str">
        <f t="shared" si="7"/>
        <v/>
      </c>
      <c r="P81" s="103" t="str">
        <f t="shared" si="7"/>
        <v/>
      </c>
      <c r="Q81" s="103" t="str">
        <f t="shared" si="7"/>
        <v/>
      </c>
      <c r="R81" s="103" t="str">
        <f t="shared" si="7"/>
        <v/>
      </c>
      <c r="S81" s="103" t="str">
        <f t="shared" si="7"/>
        <v/>
      </c>
      <c r="T81" s="103" t="str">
        <f t="shared" si="7"/>
        <v/>
      </c>
      <c r="U81" s="103" t="str">
        <f t="shared" si="7"/>
        <v/>
      </c>
      <c r="V81" s="103" t="str">
        <f t="shared" si="7"/>
        <v/>
      </c>
      <c r="W81" s="103" t="str">
        <f t="shared" si="7"/>
        <v/>
      </c>
      <c r="X81" s="103" t="str">
        <f t="shared" si="7"/>
        <v/>
      </c>
      <c r="Y81" s="103" t="str">
        <f t="shared" si="7"/>
        <v/>
      </c>
      <c r="Z81" s="103" t="str">
        <f t="shared" si="7"/>
        <v/>
      </c>
      <c r="AA81" s="103" t="str">
        <f t="shared" si="7"/>
        <v/>
      </c>
      <c r="AB81" s="103" t="str">
        <f t="shared" si="7"/>
        <v/>
      </c>
      <c r="AC81" s="103" t="str">
        <f t="shared" si="7"/>
        <v/>
      </c>
      <c r="AD81" s="103" t="str">
        <f t="shared" si="7"/>
        <v/>
      </c>
      <c r="AE81" s="103" t="str">
        <f t="shared" si="7"/>
        <v/>
      </c>
    </row>
    <row r="82" spans="1:31" x14ac:dyDescent="0.3">
      <c r="A82" s="102">
        <v>32</v>
      </c>
      <c r="B82" s="103" t="str">
        <f t="shared" si="7"/>
        <v/>
      </c>
      <c r="C82" s="103" t="str">
        <f t="shared" si="7"/>
        <v/>
      </c>
      <c r="D82" s="103" t="str">
        <f t="shared" si="7"/>
        <v/>
      </c>
      <c r="E82" s="103" t="str">
        <f t="shared" si="7"/>
        <v/>
      </c>
      <c r="F82" s="103" t="str">
        <f t="shared" si="7"/>
        <v/>
      </c>
      <c r="G82" s="103" t="str">
        <f t="shared" si="7"/>
        <v/>
      </c>
      <c r="H82" s="103" t="str">
        <f t="shared" si="7"/>
        <v/>
      </c>
      <c r="I82" s="103" t="str">
        <f t="shared" si="7"/>
        <v/>
      </c>
      <c r="J82" s="103" t="str">
        <f t="shared" si="7"/>
        <v/>
      </c>
      <c r="K82" s="103" t="str">
        <f t="shared" si="7"/>
        <v/>
      </c>
      <c r="L82" s="103" t="str">
        <f t="shared" si="7"/>
        <v/>
      </c>
      <c r="M82" s="103" t="str">
        <f t="shared" si="7"/>
        <v/>
      </c>
      <c r="N82" s="103" t="str">
        <f t="shared" si="7"/>
        <v/>
      </c>
      <c r="O82" s="103" t="str">
        <f t="shared" si="7"/>
        <v/>
      </c>
      <c r="P82" s="103" t="str">
        <f t="shared" si="7"/>
        <v/>
      </c>
      <c r="Q82" s="103" t="str">
        <f t="shared" si="7"/>
        <v/>
      </c>
      <c r="R82" s="103" t="str">
        <f t="shared" si="7"/>
        <v/>
      </c>
      <c r="S82" s="103" t="str">
        <f t="shared" si="7"/>
        <v/>
      </c>
      <c r="T82" s="103" t="str">
        <f t="shared" si="7"/>
        <v/>
      </c>
      <c r="U82" s="103" t="str">
        <f t="shared" si="7"/>
        <v/>
      </c>
      <c r="V82" s="103" t="str">
        <f t="shared" si="7"/>
        <v/>
      </c>
      <c r="W82" s="103" t="str">
        <f t="shared" si="7"/>
        <v/>
      </c>
      <c r="X82" s="103" t="str">
        <f t="shared" si="7"/>
        <v/>
      </c>
      <c r="Y82" s="103" t="str">
        <f t="shared" si="7"/>
        <v/>
      </c>
      <c r="Z82" s="103" t="str">
        <f t="shared" si="7"/>
        <v/>
      </c>
      <c r="AA82" s="103" t="str">
        <f t="shared" si="7"/>
        <v/>
      </c>
      <c r="AB82" s="103" t="str">
        <f t="shared" si="7"/>
        <v/>
      </c>
      <c r="AC82" s="103" t="str">
        <f t="shared" si="7"/>
        <v/>
      </c>
      <c r="AD82" s="103" t="str">
        <f t="shared" si="7"/>
        <v/>
      </c>
      <c r="AE82" s="103" t="str">
        <f t="shared" si="7"/>
        <v/>
      </c>
    </row>
    <row r="83" spans="1:31" x14ac:dyDescent="0.3">
      <c r="A83" s="102">
        <v>33</v>
      </c>
      <c r="B83" s="103" t="str">
        <f t="shared" si="7"/>
        <v/>
      </c>
      <c r="C83" s="103" t="str">
        <f t="shared" si="7"/>
        <v/>
      </c>
      <c r="D83" s="103" t="str">
        <f t="shared" si="7"/>
        <v/>
      </c>
      <c r="E83" s="103" t="str">
        <f t="shared" si="7"/>
        <v/>
      </c>
      <c r="F83" s="103" t="str">
        <f t="shared" si="7"/>
        <v/>
      </c>
      <c r="G83" s="103" t="str">
        <f t="shared" si="7"/>
        <v/>
      </c>
      <c r="H83" s="103" t="str">
        <f t="shared" si="7"/>
        <v/>
      </c>
      <c r="I83" s="103" t="str">
        <f t="shared" si="7"/>
        <v/>
      </c>
      <c r="J83" s="103" t="str">
        <f t="shared" si="7"/>
        <v/>
      </c>
      <c r="K83" s="103" t="str">
        <f t="shared" si="7"/>
        <v/>
      </c>
      <c r="L83" s="103" t="str">
        <f t="shared" si="7"/>
        <v/>
      </c>
      <c r="M83" s="103" t="str">
        <f t="shared" si="7"/>
        <v/>
      </c>
      <c r="N83" s="103" t="str">
        <f t="shared" si="7"/>
        <v/>
      </c>
      <c r="O83" s="103" t="str">
        <f t="shared" si="7"/>
        <v/>
      </c>
      <c r="P83" s="103" t="str">
        <f t="shared" si="7"/>
        <v/>
      </c>
      <c r="Q83" s="103" t="str">
        <f t="shared" si="7"/>
        <v/>
      </c>
      <c r="R83" s="103" t="str">
        <f t="shared" si="7"/>
        <v/>
      </c>
      <c r="S83" s="103" t="str">
        <f t="shared" si="7"/>
        <v/>
      </c>
      <c r="T83" s="103" t="str">
        <f t="shared" si="7"/>
        <v/>
      </c>
      <c r="U83" s="103" t="str">
        <f t="shared" si="7"/>
        <v/>
      </c>
      <c r="V83" s="103" t="str">
        <f t="shared" si="7"/>
        <v/>
      </c>
      <c r="W83" s="103" t="str">
        <f t="shared" si="7"/>
        <v/>
      </c>
      <c r="X83" s="103" t="str">
        <f t="shared" si="7"/>
        <v/>
      </c>
      <c r="Y83" s="103" t="str">
        <f t="shared" si="7"/>
        <v/>
      </c>
      <c r="Z83" s="103" t="str">
        <f t="shared" si="7"/>
        <v/>
      </c>
      <c r="AA83" s="103" t="str">
        <f t="shared" si="7"/>
        <v/>
      </c>
      <c r="AB83" s="103" t="str">
        <f t="shared" si="7"/>
        <v/>
      </c>
      <c r="AC83" s="103" t="str">
        <f t="shared" si="7"/>
        <v/>
      </c>
      <c r="AD83" s="103" t="str">
        <f t="shared" si="7"/>
        <v/>
      </c>
      <c r="AE83" s="103" t="str">
        <f t="shared" si="7"/>
        <v/>
      </c>
    </row>
    <row r="84" spans="1:31" x14ac:dyDescent="0.3">
      <c r="A84" s="102">
        <v>34</v>
      </c>
      <c r="B84" s="103" t="str">
        <f t="shared" si="7"/>
        <v/>
      </c>
      <c r="C84" s="103" t="str">
        <f t="shared" si="7"/>
        <v/>
      </c>
      <c r="D84" s="103" t="str">
        <f t="shared" si="7"/>
        <v/>
      </c>
      <c r="E84" s="103" t="str">
        <f t="shared" si="7"/>
        <v/>
      </c>
      <c r="F84" s="103" t="str">
        <f t="shared" si="7"/>
        <v/>
      </c>
      <c r="G84" s="103" t="str">
        <f t="shared" si="7"/>
        <v/>
      </c>
      <c r="H84" s="103" t="str">
        <f t="shared" si="7"/>
        <v/>
      </c>
      <c r="I84" s="103" t="str">
        <f t="shared" si="7"/>
        <v/>
      </c>
      <c r="J84" s="103" t="str">
        <f t="shared" si="7"/>
        <v/>
      </c>
      <c r="K84" s="103" t="str">
        <f t="shared" si="7"/>
        <v/>
      </c>
      <c r="L84" s="103" t="str">
        <f t="shared" si="7"/>
        <v/>
      </c>
      <c r="M84" s="103" t="str">
        <f t="shared" si="7"/>
        <v/>
      </c>
      <c r="N84" s="103" t="str">
        <f t="shared" si="7"/>
        <v/>
      </c>
      <c r="O84" s="103" t="str">
        <f t="shared" si="7"/>
        <v/>
      </c>
      <c r="P84" s="103" t="str">
        <f t="shared" si="7"/>
        <v/>
      </c>
      <c r="Q84" s="103" t="str">
        <f t="shared" si="7"/>
        <v/>
      </c>
      <c r="R84" s="103" t="str">
        <f t="shared" si="7"/>
        <v/>
      </c>
      <c r="S84" s="103" t="str">
        <f t="shared" si="7"/>
        <v/>
      </c>
      <c r="T84" s="103" t="str">
        <f t="shared" si="7"/>
        <v/>
      </c>
      <c r="U84" s="103" t="str">
        <f t="shared" si="7"/>
        <v/>
      </c>
      <c r="V84" s="103" t="str">
        <f t="shared" si="7"/>
        <v/>
      </c>
      <c r="W84" s="103" t="str">
        <f t="shared" si="7"/>
        <v/>
      </c>
      <c r="X84" s="103" t="str">
        <f t="shared" si="7"/>
        <v/>
      </c>
      <c r="Y84" s="103" t="str">
        <f t="shared" si="7"/>
        <v/>
      </c>
      <c r="Z84" s="103" t="str">
        <f t="shared" si="7"/>
        <v/>
      </c>
      <c r="AA84" s="103" t="str">
        <f t="shared" si="7"/>
        <v/>
      </c>
      <c r="AB84" s="103" t="str">
        <f t="shared" si="7"/>
        <v/>
      </c>
      <c r="AC84" s="103" t="str">
        <f t="shared" si="7"/>
        <v/>
      </c>
      <c r="AD84" s="103" t="str">
        <f t="shared" si="7"/>
        <v/>
      </c>
      <c r="AE84" s="103" t="str">
        <f t="shared" si="7"/>
        <v/>
      </c>
    </row>
    <row r="85" spans="1:31" x14ac:dyDescent="0.3">
      <c r="A85" s="102">
        <v>35</v>
      </c>
      <c r="B85" s="103" t="str">
        <f t="shared" si="7"/>
        <v/>
      </c>
      <c r="C85" s="103" t="str">
        <f t="shared" si="7"/>
        <v/>
      </c>
      <c r="D85" s="103" t="str">
        <f t="shared" si="7"/>
        <v/>
      </c>
      <c r="E85" s="103" t="str">
        <f t="shared" si="7"/>
        <v/>
      </c>
      <c r="F85" s="103" t="str">
        <f t="shared" si="7"/>
        <v/>
      </c>
      <c r="G85" s="103" t="str">
        <f t="shared" si="7"/>
        <v/>
      </c>
      <c r="H85" s="103" t="str">
        <f t="shared" si="7"/>
        <v/>
      </c>
      <c r="I85" s="103" t="str">
        <f t="shared" si="7"/>
        <v/>
      </c>
      <c r="J85" s="103" t="str">
        <f t="shared" si="7"/>
        <v/>
      </c>
      <c r="K85" s="103" t="str">
        <f t="shared" si="7"/>
        <v/>
      </c>
      <c r="L85" s="103" t="str">
        <f t="shared" si="7"/>
        <v/>
      </c>
      <c r="M85" s="103" t="str">
        <f t="shared" si="7"/>
        <v/>
      </c>
      <c r="N85" s="103" t="str">
        <f t="shared" si="7"/>
        <v/>
      </c>
      <c r="O85" s="103" t="str">
        <f t="shared" si="7"/>
        <v/>
      </c>
      <c r="P85" s="103" t="str">
        <f t="shared" si="7"/>
        <v/>
      </c>
      <c r="Q85" s="103" t="str">
        <f t="shared" ref="Q85:AE85" si="8">IF(Q37&gt;0,LN(Q37),"")</f>
        <v/>
      </c>
      <c r="R85" s="103" t="str">
        <f t="shared" si="8"/>
        <v/>
      </c>
      <c r="S85" s="103" t="str">
        <f t="shared" si="8"/>
        <v/>
      </c>
      <c r="T85" s="103" t="str">
        <f t="shared" si="8"/>
        <v/>
      </c>
      <c r="U85" s="103" t="str">
        <f t="shared" si="8"/>
        <v/>
      </c>
      <c r="V85" s="103" t="str">
        <f t="shared" si="8"/>
        <v/>
      </c>
      <c r="W85" s="103" t="str">
        <f t="shared" si="8"/>
        <v/>
      </c>
      <c r="X85" s="103" t="str">
        <f t="shared" si="8"/>
        <v/>
      </c>
      <c r="Y85" s="103" t="str">
        <f t="shared" si="8"/>
        <v/>
      </c>
      <c r="Z85" s="103" t="str">
        <f t="shared" si="8"/>
        <v/>
      </c>
      <c r="AA85" s="103" t="str">
        <f t="shared" si="8"/>
        <v/>
      </c>
      <c r="AB85" s="103" t="str">
        <f t="shared" si="8"/>
        <v/>
      </c>
      <c r="AC85" s="103" t="str">
        <f t="shared" si="8"/>
        <v/>
      </c>
      <c r="AD85" s="103" t="str">
        <f t="shared" si="8"/>
        <v/>
      </c>
      <c r="AE85" s="103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58" t="s">
        <v>65</v>
      </c>
      <c r="B87" s="259"/>
      <c r="C87" s="34">
        <f>COUNT(B51:AE85)</f>
        <v>3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66</v>
      </c>
      <c r="D92" s="104">
        <f>AVERAGE(B51:AE85)</f>
        <v>-3.8307064146160781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3.6681390635018817E-2</v>
      </c>
    </row>
    <row r="103" spans="1:5" x14ac:dyDescent="0.3">
      <c r="A103" s="39" t="s">
        <v>67</v>
      </c>
    </row>
    <row r="108" spans="1:5" x14ac:dyDescent="0.3">
      <c r="A108" s="106" t="s">
        <v>68</v>
      </c>
      <c r="C108" s="105">
        <f>3</f>
        <v>3</v>
      </c>
    </row>
    <row r="110" spans="1:5" x14ac:dyDescent="0.3">
      <c r="A110" s="39" t="s">
        <v>69</v>
      </c>
    </row>
    <row r="114" spans="1:6" x14ac:dyDescent="0.3">
      <c r="A114" s="257" t="s">
        <v>70</v>
      </c>
      <c r="B114" s="257"/>
      <c r="C114" s="257"/>
      <c r="F114" s="34">
        <f>EXP(4*E102)+2*EXP(3*E102)+3*EXP(2*E102)-3</f>
        <v>3.6190534580882439</v>
      </c>
    </row>
    <row r="117" spans="1:6" x14ac:dyDescent="0.3">
      <c r="A117" s="255" t="s">
        <v>71</v>
      </c>
      <c r="B117" s="255"/>
      <c r="C117" s="255"/>
      <c r="F117" s="34">
        <f>C108*(EXP(E102)-1)^2</f>
        <v>4.1878590831898373E-3</v>
      </c>
    </row>
    <row r="121" spans="1:6" x14ac:dyDescent="0.3">
      <c r="C121" s="75">
        <f>F114/F117+3*(1-1/C108)</f>
        <v>866.17746781767505</v>
      </c>
    </row>
    <row r="124" spans="1:6" x14ac:dyDescent="0.3">
      <c r="A124" s="39" t="s">
        <v>72</v>
      </c>
    </row>
    <row r="125" spans="1:6" x14ac:dyDescent="0.3">
      <c r="F125" s="76">
        <f>SQRT(EXP(E102)-1)*(EXP(E102)+2)/SQRT(C108)</f>
        <v>0.33896409223967028</v>
      </c>
    </row>
    <row r="128" spans="1:6" x14ac:dyDescent="0.3">
      <c r="A128" s="260" t="s">
        <v>73</v>
      </c>
      <c r="B128" s="255"/>
      <c r="C128" s="255"/>
      <c r="D128" s="255"/>
    </row>
    <row r="130" spans="1:11" x14ac:dyDescent="0.3">
      <c r="A130" s="39" t="s">
        <v>74</v>
      </c>
      <c r="E130" s="34" t="s">
        <v>75</v>
      </c>
    </row>
    <row r="133" spans="1:11" x14ac:dyDescent="0.3">
      <c r="A133" s="256" t="s">
        <v>76</v>
      </c>
      <c r="B133" s="257"/>
      <c r="C133" s="257"/>
      <c r="D133" s="257"/>
      <c r="E133" s="257"/>
      <c r="F133" s="257"/>
      <c r="G133" s="257"/>
      <c r="H133" s="257"/>
      <c r="I133" s="257"/>
    </row>
    <row r="134" spans="1:11" x14ac:dyDescent="0.3">
      <c r="A134" s="255"/>
      <c r="B134" s="255"/>
      <c r="C134" s="255"/>
      <c r="D134" s="255"/>
      <c r="E134" s="255"/>
    </row>
    <row r="136" spans="1:11" x14ac:dyDescent="0.3">
      <c r="A136" s="256" t="s">
        <v>77</v>
      </c>
      <c r="B136" s="257"/>
      <c r="C136" s="257"/>
      <c r="D136" s="257"/>
      <c r="E136" s="257"/>
      <c r="F136" s="255"/>
      <c r="G136" s="255"/>
      <c r="H136" s="255"/>
      <c r="I136" s="255"/>
      <c r="J136" s="86">
        <v>3.484</v>
      </c>
      <c r="K136" s="106" t="s">
        <v>78</v>
      </c>
    </row>
    <row r="138" spans="1:11" x14ac:dyDescent="0.3">
      <c r="A138" s="256" t="s">
        <v>79</v>
      </c>
      <c r="B138" s="257"/>
      <c r="C138" s="257"/>
    </row>
    <row r="146" spans="1:5" x14ac:dyDescent="0.3">
      <c r="A146" s="34" t="s">
        <v>80</v>
      </c>
      <c r="D146" s="34">
        <f>EXP(D92+E102/2)</f>
        <v>2.2095844511362591E-2</v>
      </c>
    </row>
    <row r="149" spans="1:5" x14ac:dyDescent="0.3">
      <c r="A149" s="34" t="s">
        <v>81</v>
      </c>
      <c r="D149" s="34">
        <f>EXP(2*D92+E102)</f>
        <v>4.8822634467031239E-4</v>
      </c>
    </row>
    <row r="153" spans="1:5" x14ac:dyDescent="0.3">
      <c r="A153" s="34" t="s">
        <v>82</v>
      </c>
      <c r="D153" s="34">
        <f>EXP(E102)-1</f>
        <v>3.7362454787258637E-2</v>
      </c>
    </row>
    <row r="157" spans="1:5" x14ac:dyDescent="0.3">
      <c r="A157" s="34" t="s">
        <v>83</v>
      </c>
      <c r="E157" s="34">
        <f>(E102)/C87+(E102^2)/(2*(C87-1))</f>
        <v>1.256351131640265E-2</v>
      </c>
    </row>
    <row r="161" spans="1:8" x14ac:dyDescent="0.3">
      <c r="A161" s="34" t="s">
        <v>84</v>
      </c>
      <c r="H161" s="34">
        <f>SQRT(C108*D149*D153+C108^2*D149*E157)</f>
        <v>1.0484681160729764E-2</v>
      </c>
    </row>
    <row r="165" spans="1:8" x14ac:dyDescent="0.3">
      <c r="A165" s="34" t="s">
        <v>85</v>
      </c>
      <c r="D165" s="41">
        <f>D146+(J136/C108)*H161</f>
        <v>3.4272054232690086E-2</v>
      </c>
      <c r="E165" s="42"/>
    </row>
    <row r="170" spans="1:8" x14ac:dyDescent="0.3">
      <c r="A170" s="22"/>
      <c r="B170" s="43"/>
    </row>
  </sheetData>
  <sheetProtection algorithmName="SHA-512" hashValue="uosZcFAQSdljkttq+M1nUTLuTVTSv8M6C6h52AYqHtNuUxEVKIaSAsHQXWIdgyLGAN5sSuP4jv0GXH7izBi/9g==" saltValue="ic1j0Bwe7hTXypLDvtmwT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UPL Pooled_THC</vt:lpstr>
      <vt:lpstr>Lognormal_THC</vt:lpstr>
      <vt:lpstr>lognormal z-stat_THC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2023-09-07T05:25:56Z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