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s\0217382-EPA_MME\0217382.012-Iron&amp;Steel\Data_and_Tools\Integrated_I&amp;S\Docket\LEAN_ICR&amp;Rulemaking\"/>
    </mc:Choice>
  </mc:AlternateContent>
  <xr:revisionPtr revIDLastSave="0" documentId="13_ncr:1_{3050CD2D-1FC9-4CD5-AB06-3C4240681252}" xr6:coauthVersionLast="47" xr6:coauthVersionMax="47" xr10:uidLastSave="{00000000-0000-0000-0000-000000000000}"/>
  <workbookProtection workbookAlgorithmName="SHA-512" workbookHashValue="f9ONhkSdiaeYbLtbAuel8j4ezDovHavhaiVomAVPjWsAonpU3B7iPm3bZS3kEBHRk6c2OAO6RoXRl61hZ7VaPA==" workbookSaltValue="jsu6GjDeVApRweDUAx+SBw==" workbookSpinCount="100000" lockStructure="1"/>
  <bookViews>
    <workbookView xWindow="-108" yWindow="-108" windowWidth="23256" windowHeight="12576" tabRatio="836" activeTab="4" xr2:uid="{00000000-000D-0000-FFFF-FFFF00000000}"/>
  </bookViews>
  <sheets>
    <sheet name="Data" sheetId="44" r:id="rId1"/>
    <sheet name="Rank" sheetId="45" r:id="rId2"/>
    <sheet name="3xRDL" sheetId="46" r:id="rId3"/>
    <sheet name="Instructions" sheetId="65" r:id="rId4"/>
    <sheet name="Summary" sheetId="43" r:id="rId5"/>
    <sheet name="n&gt;3Distribution" sheetId="36" r:id="rId6"/>
    <sheet name="n=3Distribution" sheetId="60" r:id="rId7"/>
    <sheet name="UPL Pooled_THC_N" sheetId="62" r:id="rId8"/>
    <sheet name="THC_E_Lognormal Template" sheetId="63" r:id="rId9"/>
    <sheet name="THC_E_lognormal z-stat" sheetId="64" r:id="rId10"/>
  </sheets>
  <externalReferences>
    <externalReference r:id="rId11"/>
  </externalReferences>
  <definedNames>
    <definedName name="_xlnm._FilterDatabase" localSheetId="0" hidden="1">Data!$A$1:$AE$34</definedName>
    <definedName name="AVGPER">[1]PICKLISTS!$M$4:$M$5</definedName>
    <definedName name="CONTROL">[1]PICKLISTS!$H$4:$H$11</definedName>
    <definedName name="FUEL">[1]PICKLISTS!$E$4:$E$10</definedName>
    <definedName name="kilntype">[1]PICKLISTS!$D$4:$D$12</definedName>
    <definedName name="_xlnm.Print_Area" localSheetId="3">Instructions!$A$1:$A$87</definedName>
    <definedName name="secfuel">[1]PICKLISTS!$F$4:$F$12</definedName>
    <definedName name="YESNO">[1]PICKLISTS!$J$4:$J$5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" i="43" l="1"/>
  <c r="P3" i="43"/>
  <c r="R3" i="43" l="1"/>
  <c r="R4" i="43"/>
  <c r="G106" i="64"/>
  <c r="P106" i="64" s="1"/>
  <c r="V106" i="64" s="1"/>
  <c r="Y106" i="64" s="1"/>
  <c r="K3" i="43"/>
  <c r="J3" i="43"/>
  <c r="N108" i="64"/>
  <c r="B108" i="64"/>
  <c r="N107" i="64"/>
  <c r="G107" i="64"/>
  <c r="B107" i="64"/>
  <c r="N106" i="64"/>
  <c r="B106" i="64"/>
  <c r="N105" i="64"/>
  <c r="G105" i="64"/>
  <c r="B105" i="64"/>
  <c r="N104" i="64"/>
  <c r="G104" i="64"/>
  <c r="B104" i="64"/>
  <c r="N103" i="64"/>
  <c r="B103" i="64"/>
  <c r="N102" i="64"/>
  <c r="B102" i="64"/>
  <c r="N101" i="64"/>
  <c r="G101" i="64"/>
  <c r="P101" i="64" s="1"/>
  <c r="V101" i="64" s="1"/>
  <c r="Y101" i="64" s="1"/>
  <c r="B101" i="64"/>
  <c r="N100" i="64"/>
  <c r="B100" i="64"/>
  <c r="N99" i="64"/>
  <c r="G99" i="64"/>
  <c r="B99" i="64"/>
  <c r="N98" i="64"/>
  <c r="B98" i="64"/>
  <c r="N97" i="64"/>
  <c r="G97" i="64"/>
  <c r="B97" i="64"/>
  <c r="N96" i="64"/>
  <c r="G96" i="64"/>
  <c r="B96" i="64"/>
  <c r="N95" i="64"/>
  <c r="B95" i="64"/>
  <c r="N94" i="64"/>
  <c r="B94" i="64"/>
  <c r="N93" i="64"/>
  <c r="G93" i="64"/>
  <c r="P93" i="64" s="1"/>
  <c r="V93" i="64" s="1"/>
  <c r="Y93" i="64" s="1"/>
  <c r="B93" i="64"/>
  <c r="N92" i="64"/>
  <c r="B92" i="64"/>
  <c r="N91" i="64"/>
  <c r="G91" i="64"/>
  <c r="B91" i="64"/>
  <c r="N90" i="64"/>
  <c r="B90" i="64"/>
  <c r="N89" i="64"/>
  <c r="G89" i="64"/>
  <c r="B89" i="64"/>
  <c r="N88" i="64"/>
  <c r="G88" i="64"/>
  <c r="B88" i="64"/>
  <c r="N87" i="64"/>
  <c r="B87" i="64"/>
  <c r="N86" i="64"/>
  <c r="B86" i="64"/>
  <c r="N85" i="64"/>
  <c r="G85" i="64"/>
  <c r="P85" i="64" s="1"/>
  <c r="V85" i="64" s="1"/>
  <c r="Y85" i="64" s="1"/>
  <c r="B85" i="64"/>
  <c r="N84" i="64"/>
  <c r="B84" i="64"/>
  <c r="N83" i="64"/>
  <c r="G83" i="64"/>
  <c r="B83" i="64"/>
  <c r="N82" i="64"/>
  <c r="B82" i="64"/>
  <c r="N81" i="64"/>
  <c r="G81" i="64"/>
  <c r="P81" i="64" s="1"/>
  <c r="V81" i="64" s="1"/>
  <c r="Y81" i="64" s="1"/>
  <c r="B81" i="64"/>
  <c r="N80" i="64"/>
  <c r="G80" i="64"/>
  <c r="P80" i="64" s="1"/>
  <c r="V80" i="64" s="1"/>
  <c r="Y80" i="64" s="1"/>
  <c r="B80" i="64"/>
  <c r="N79" i="64"/>
  <c r="B79" i="64"/>
  <c r="N78" i="64"/>
  <c r="B78" i="64"/>
  <c r="N77" i="64"/>
  <c r="G77" i="64"/>
  <c r="P77" i="64" s="1"/>
  <c r="V77" i="64" s="1"/>
  <c r="Y77" i="64" s="1"/>
  <c r="B77" i="64"/>
  <c r="N76" i="64"/>
  <c r="B76" i="64"/>
  <c r="N75" i="64"/>
  <c r="G75" i="64"/>
  <c r="B75" i="64"/>
  <c r="N74" i="64"/>
  <c r="B74" i="64"/>
  <c r="N73" i="64"/>
  <c r="G73" i="64"/>
  <c r="P73" i="64" s="1"/>
  <c r="V73" i="64" s="1"/>
  <c r="Y73" i="64" s="1"/>
  <c r="B73" i="64"/>
  <c r="N72" i="64"/>
  <c r="G72" i="64"/>
  <c r="P72" i="64" s="1"/>
  <c r="V72" i="64" s="1"/>
  <c r="Y72" i="64" s="1"/>
  <c r="B72" i="64"/>
  <c r="N71" i="64"/>
  <c r="B71" i="64"/>
  <c r="N70" i="64"/>
  <c r="B70" i="64"/>
  <c r="N69" i="64"/>
  <c r="G69" i="64"/>
  <c r="P69" i="64" s="1"/>
  <c r="V69" i="64" s="1"/>
  <c r="Y69" i="64" s="1"/>
  <c r="B69" i="64"/>
  <c r="N68" i="64"/>
  <c r="B68" i="64"/>
  <c r="N67" i="64"/>
  <c r="G67" i="64"/>
  <c r="B67" i="64"/>
  <c r="N66" i="64"/>
  <c r="B66" i="64"/>
  <c r="N65" i="64"/>
  <c r="G65" i="64"/>
  <c r="P65" i="64" s="1"/>
  <c r="V65" i="64" s="1"/>
  <c r="Y65" i="64" s="1"/>
  <c r="B65" i="64"/>
  <c r="N64" i="64"/>
  <c r="G64" i="64"/>
  <c r="P64" i="64" s="1"/>
  <c r="V64" i="64" s="1"/>
  <c r="Y64" i="64" s="1"/>
  <c r="B64" i="64"/>
  <c r="N63" i="64"/>
  <c r="B63" i="64"/>
  <c r="N62" i="64"/>
  <c r="B62" i="64"/>
  <c r="N61" i="64"/>
  <c r="G61" i="64"/>
  <c r="P61" i="64" s="1"/>
  <c r="V61" i="64" s="1"/>
  <c r="Y61" i="64" s="1"/>
  <c r="B61" i="64"/>
  <c r="N60" i="64"/>
  <c r="B60" i="64"/>
  <c r="N59" i="64"/>
  <c r="G59" i="64"/>
  <c r="B59" i="64"/>
  <c r="N58" i="64"/>
  <c r="B58" i="64"/>
  <c r="N57" i="64"/>
  <c r="G57" i="64"/>
  <c r="P57" i="64" s="1"/>
  <c r="V57" i="64" s="1"/>
  <c r="Y57" i="64" s="1"/>
  <c r="B57" i="64"/>
  <c r="N56" i="64"/>
  <c r="G56" i="64"/>
  <c r="P56" i="64" s="1"/>
  <c r="V56" i="64" s="1"/>
  <c r="Y56" i="64" s="1"/>
  <c r="B56" i="64"/>
  <c r="N55" i="64"/>
  <c r="B55" i="64"/>
  <c r="N54" i="64"/>
  <c r="B54" i="64"/>
  <c r="N53" i="64"/>
  <c r="G53" i="64"/>
  <c r="P53" i="64" s="1"/>
  <c r="V53" i="64" s="1"/>
  <c r="Y53" i="64" s="1"/>
  <c r="B53" i="64"/>
  <c r="N52" i="64"/>
  <c r="B52" i="64"/>
  <c r="N51" i="64"/>
  <c r="G51" i="64"/>
  <c r="B51" i="64"/>
  <c r="N50" i="64"/>
  <c r="B50" i="64"/>
  <c r="N49" i="64"/>
  <c r="G49" i="64"/>
  <c r="P49" i="64" s="1"/>
  <c r="V49" i="64" s="1"/>
  <c r="Y49" i="64" s="1"/>
  <c r="B49" i="64"/>
  <c r="N48" i="64"/>
  <c r="G48" i="64"/>
  <c r="P48" i="64" s="1"/>
  <c r="V48" i="64" s="1"/>
  <c r="Y48" i="64" s="1"/>
  <c r="B48" i="64"/>
  <c r="N47" i="64"/>
  <c r="B47" i="64"/>
  <c r="N46" i="64"/>
  <c r="B46" i="64"/>
  <c r="B45" i="64"/>
  <c r="N45" i="64" s="1"/>
  <c r="B44" i="64"/>
  <c r="N44" i="64" s="1"/>
  <c r="N43" i="64"/>
  <c r="B43" i="64"/>
  <c r="N42" i="64"/>
  <c r="G42" i="64"/>
  <c r="P42" i="64" s="1"/>
  <c r="V42" i="64" s="1"/>
  <c r="Y42" i="64" s="1"/>
  <c r="B42" i="64"/>
  <c r="B41" i="64"/>
  <c r="N41" i="64" s="1"/>
  <c r="B40" i="64"/>
  <c r="N40" i="64" s="1"/>
  <c r="N39" i="64"/>
  <c r="B39" i="64"/>
  <c r="N38" i="64"/>
  <c r="G38" i="64"/>
  <c r="P38" i="64" s="1"/>
  <c r="V38" i="64" s="1"/>
  <c r="Y38" i="64" s="1"/>
  <c r="B38" i="64"/>
  <c r="B37" i="64"/>
  <c r="N37" i="64" s="1"/>
  <c r="B36" i="64"/>
  <c r="N36" i="64" s="1"/>
  <c r="N35" i="64"/>
  <c r="B35" i="64"/>
  <c r="N34" i="64"/>
  <c r="G34" i="64"/>
  <c r="P34" i="64" s="1"/>
  <c r="V34" i="64" s="1"/>
  <c r="Y34" i="64" s="1"/>
  <c r="B34" i="64"/>
  <c r="B33" i="64"/>
  <c r="N33" i="64" s="1"/>
  <c r="B32" i="64"/>
  <c r="N32" i="64" s="1"/>
  <c r="N31" i="64"/>
  <c r="G31" i="64"/>
  <c r="B31" i="64"/>
  <c r="N30" i="64"/>
  <c r="G30" i="64"/>
  <c r="P30" i="64" s="1"/>
  <c r="V30" i="64" s="1"/>
  <c r="Y30" i="64" s="1"/>
  <c r="B30" i="64"/>
  <c r="N29" i="64"/>
  <c r="G29" i="64"/>
  <c r="P29" i="64" s="1"/>
  <c r="V29" i="64" s="1"/>
  <c r="Y29" i="64" s="1"/>
  <c r="B29" i="64"/>
  <c r="B28" i="64"/>
  <c r="N28" i="64" s="1"/>
  <c r="B27" i="64"/>
  <c r="N27" i="64" s="1"/>
  <c r="N26" i="64"/>
  <c r="B26" i="64"/>
  <c r="G26" i="64" s="1"/>
  <c r="P26" i="64" s="1"/>
  <c r="V26" i="64" s="1"/>
  <c r="Y26" i="64" s="1"/>
  <c r="N25" i="64"/>
  <c r="B25" i="64"/>
  <c r="B24" i="64"/>
  <c r="N24" i="64" s="1"/>
  <c r="B23" i="64"/>
  <c r="N23" i="64" s="1"/>
  <c r="B22" i="64"/>
  <c r="N22" i="64" s="1"/>
  <c r="B21" i="64"/>
  <c r="N21" i="64" s="1"/>
  <c r="B20" i="64"/>
  <c r="N20" i="64" s="1"/>
  <c r="B19" i="64"/>
  <c r="N19" i="64" s="1"/>
  <c r="B18" i="64"/>
  <c r="N18" i="64" s="1"/>
  <c r="B17" i="64"/>
  <c r="N17" i="64" s="1"/>
  <c r="B16" i="64"/>
  <c r="N16" i="64" s="1"/>
  <c r="B15" i="64"/>
  <c r="N15" i="64" s="1"/>
  <c r="B14" i="64"/>
  <c r="N14" i="64" s="1"/>
  <c r="B13" i="64"/>
  <c r="N13" i="64" s="1"/>
  <c r="B12" i="64"/>
  <c r="N12" i="64" s="1"/>
  <c r="B11" i="64"/>
  <c r="N11" i="64" s="1"/>
  <c r="B10" i="64"/>
  <c r="N10" i="64" s="1"/>
  <c r="N9" i="64"/>
  <c r="G9" i="64"/>
  <c r="P9" i="64" s="1"/>
  <c r="V9" i="64" s="1"/>
  <c r="Y9" i="64" s="1"/>
  <c r="AD9" i="64" s="1"/>
  <c r="C108" i="63"/>
  <c r="AE85" i="63"/>
  <c r="AD85" i="63"/>
  <c r="AC85" i="63"/>
  <c r="AB85" i="63"/>
  <c r="AA85" i="63"/>
  <c r="Z85" i="63"/>
  <c r="Y85" i="63"/>
  <c r="X85" i="63"/>
  <c r="W85" i="63"/>
  <c r="V85" i="63"/>
  <c r="U85" i="63"/>
  <c r="T85" i="63"/>
  <c r="S85" i="63"/>
  <c r="R85" i="63"/>
  <c r="Q85" i="63"/>
  <c r="P85" i="63"/>
  <c r="O85" i="63"/>
  <c r="N85" i="63"/>
  <c r="M85" i="63"/>
  <c r="L85" i="63"/>
  <c r="K85" i="63"/>
  <c r="J85" i="63"/>
  <c r="I85" i="63"/>
  <c r="H85" i="63"/>
  <c r="G85" i="63"/>
  <c r="F85" i="63"/>
  <c r="E85" i="63"/>
  <c r="D85" i="63"/>
  <c r="C85" i="63"/>
  <c r="B85" i="63"/>
  <c r="AE84" i="63"/>
  <c r="AD84" i="63"/>
  <c r="AC84" i="63"/>
  <c r="AB84" i="63"/>
  <c r="AA84" i="63"/>
  <c r="Z84" i="63"/>
  <c r="Y84" i="63"/>
  <c r="X84" i="63"/>
  <c r="W84" i="63"/>
  <c r="V84" i="63"/>
  <c r="U84" i="63"/>
  <c r="T84" i="63"/>
  <c r="S84" i="63"/>
  <c r="R84" i="63"/>
  <c r="Q84" i="63"/>
  <c r="P84" i="63"/>
  <c r="O84" i="63"/>
  <c r="N84" i="63"/>
  <c r="M84" i="63"/>
  <c r="L84" i="63"/>
  <c r="K84" i="63"/>
  <c r="J84" i="63"/>
  <c r="I84" i="63"/>
  <c r="H84" i="63"/>
  <c r="G84" i="63"/>
  <c r="F84" i="63"/>
  <c r="E84" i="63"/>
  <c r="D84" i="63"/>
  <c r="C84" i="63"/>
  <c r="B84" i="63"/>
  <c r="AE83" i="63"/>
  <c r="AD83" i="63"/>
  <c r="AC83" i="63"/>
  <c r="AB83" i="63"/>
  <c r="AA83" i="63"/>
  <c r="Z83" i="63"/>
  <c r="Y83" i="63"/>
  <c r="X83" i="63"/>
  <c r="W83" i="63"/>
  <c r="V83" i="63"/>
  <c r="U83" i="63"/>
  <c r="T83" i="63"/>
  <c r="S83" i="63"/>
  <c r="R83" i="63"/>
  <c r="Q83" i="63"/>
  <c r="P83" i="63"/>
  <c r="O83" i="63"/>
  <c r="N83" i="63"/>
  <c r="M83" i="63"/>
  <c r="L83" i="63"/>
  <c r="K83" i="63"/>
  <c r="J83" i="63"/>
  <c r="I83" i="63"/>
  <c r="H83" i="63"/>
  <c r="G83" i="63"/>
  <c r="F83" i="63"/>
  <c r="E83" i="63"/>
  <c r="D83" i="63"/>
  <c r="C83" i="63"/>
  <c r="B83" i="63"/>
  <c r="AE82" i="63"/>
  <c r="AD82" i="63"/>
  <c r="AC82" i="63"/>
  <c r="AB82" i="63"/>
  <c r="AA82" i="63"/>
  <c r="Z82" i="63"/>
  <c r="Y82" i="63"/>
  <c r="X82" i="63"/>
  <c r="W82" i="63"/>
  <c r="V82" i="63"/>
  <c r="U82" i="63"/>
  <c r="T82" i="63"/>
  <c r="S82" i="63"/>
  <c r="R82" i="63"/>
  <c r="Q82" i="63"/>
  <c r="P82" i="63"/>
  <c r="O82" i="63"/>
  <c r="N82" i="63"/>
  <c r="M82" i="63"/>
  <c r="L82" i="63"/>
  <c r="K82" i="63"/>
  <c r="J82" i="63"/>
  <c r="I82" i="63"/>
  <c r="H82" i="63"/>
  <c r="G82" i="63"/>
  <c r="F82" i="63"/>
  <c r="E82" i="63"/>
  <c r="D82" i="63"/>
  <c r="C82" i="63"/>
  <c r="B82" i="63"/>
  <c r="AE81" i="63"/>
  <c r="AD81" i="63"/>
  <c r="AC81" i="63"/>
  <c r="AB81" i="63"/>
  <c r="AA81" i="63"/>
  <c r="Z81" i="63"/>
  <c r="Y81" i="63"/>
  <c r="X81" i="63"/>
  <c r="W81" i="63"/>
  <c r="V81" i="63"/>
  <c r="U81" i="63"/>
  <c r="T81" i="63"/>
  <c r="S81" i="63"/>
  <c r="R81" i="63"/>
  <c r="Q81" i="63"/>
  <c r="P81" i="63"/>
  <c r="O81" i="63"/>
  <c r="N81" i="63"/>
  <c r="M81" i="63"/>
  <c r="L81" i="63"/>
  <c r="K81" i="63"/>
  <c r="J81" i="63"/>
  <c r="I81" i="63"/>
  <c r="H81" i="63"/>
  <c r="G81" i="63"/>
  <c r="F81" i="63"/>
  <c r="E81" i="63"/>
  <c r="D81" i="63"/>
  <c r="C81" i="63"/>
  <c r="B81" i="63"/>
  <c r="AE80" i="63"/>
  <c r="AD80" i="63"/>
  <c r="AC80" i="63"/>
  <c r="AB80" i="63"/>
  <c r="AA80" i="63"/>
  <c r="Z80" i="63"/>
  <c r="Y80" i="63"/>
  <c r="X80" i="63"/>
  <c r="W80" i="63"/>
  <c r="V80" i="63"/>
  <c r="U80" i="63"/>
  <c r="T80" i="63"/>
  <c r="S80" i="63"/>
  <c r="R80" i="63"/>
  <c r="Q80" i="63"/>
  <c r="P80" i="63"/>
  <c r="O80" i="63"/>
  <c r="N80" i="63"/>
  <c r="M80" i="63"/>
  <c r="L80" i="63"/>
  <c r="K80" i="63"/>
  <c r="J80" i="63"/>
  <c r="I80" i="63"/>
  <c r="H80" i="63"/>
  <c r="G80" i="63"/>
  <c r="F80" i="63"/>
  <c r="E80" i="63"/>
  <c r="D80" i="63"/>
  <c r="C80" i="63"/>
  <c r="B80" i="63"/>
  <c r="AE79" i="63"/>
  <c r="AD79" i="63"/>
  <c r="AC79" i="63"/>
  <c r="AB79" i="63"/>
  <c r="AA79" i="63"/>
  <c r="Z79" i="63"/>
  <c r="Y79" i="63"/>
  <c r="X79" i="63"/>
  <c r="W79" i="63"/>
  <c r="V79" i="63"/>
  <c r="U79" i="63"/>
  <c r="T79" i="63"/>
  <c r="S79" i="63"/>
  <c r="R79" i="63"/>
  <c r="Q79" i="63"/>
  <c r="P79" i="63"/>
  <c r="O79" i="63"/>
  <c r="N79" i="63"/>
  <c r="M79" i="63"/>
  <c r="L79" i="63"/>
  <c r="K79" i="63"/>
  <c r="J79" i="63"/>
  <c r="I79" i="63"/>
  <c r="H79" i="63"/>
  <c r="G79" i="63"/>
  <c r="F79" i="63"/>
  <c r="E79" i="63"/>
  <c r="D79" i="63"/>
  <c r="C79" i="63"/>
  <c r="B79" i="63"/>
  <c r="AE78" i="63"/>
  <c r="AD78" i="63"/>
  <c r="AC78" i="63"/>
  <c r="AB78" i="63"/>
  <c r="AA78" i="63"/>
  <c r="Z78" i="63"/>
  <c r="Y78" i="63"/>
  <c r="X78" i="63"/>
  <c r="W78" i="63"/>
  <c r="V78" i="63"/>
  <c r="U78" i="63"/>
  <c r="T78" i="63"/>
  <c r="S78" i="63"/>
  <c r="R78" i="63"/>
  <c r="Q78" i="63"/>
  <c r="P78" i="63"/>
  <c r="O78" i="63"/>
  <c r="N78" i="63"/>
  <c r="M78" i="63"/>
  <c r="L78" i="63"/>
  <c r="K78" i="63"/>
  <c r="J78" i="63"/>
  <c r="I78" i="63"/>
  <c r="H78" i="63"/>
  <c r="G78" i="63"/>
  <c r="F78" i="63"/>
  <c r="E78" i="63"/>
  <c r="D78" i="63"/>
  <c r="C78" i="63"/>
  <c r="B78" i="63"/>
  <c r="AE77" i="63"/>
  <c r="AD77" i="63"/>
  <c r="AC77" i="63"/>
  <c r="AB77" i="63"/>
  <c r="AA77" i="63"/>
  <c r="Z77" i="63"/>
  <c r="Y77" i="63"/>
  <c r="X77" i="63"/>
  <c r="W77" i="63"/>
  <c r="V77" i="63"/>
  <c r="U77" i="63"/>
  <c r="T77" i="63"/>
  <c r="S77" i="63"/>
  <c r="R77" i="63"/>
  <c r="Q77" i="63"/>
  <c r="P77" i="63"/>
  <c r="O77" i="63"/>
  <c r="N77" i="63"/>
  <c r="M77" i="63"/>
  <c r="L77" i="63"/>
  <c r="K77" i="63"/>
  <c r="J77" i="63"/>
  <c r="I77" i="63"/>
  <c r="H77" i="63"/>
  <c r="G77" i="63"/>
  <c r="F77" i="63"/>
  <c r="E77" i="63"/>
  <c r="D77" i="63"/>
  <c r="C77" i="63"/>
  <c r="B77" i="63"/>
  <c r="AE76" i="63"/>
  <c r="AD76" i="63"/>
  <c r="AC76" i="63"/>
  <c r="AB76" i="63"/>
  <c r="AA76" i="63"/>
  <c r="Z76" i="63"/>
  <c r="Y76" i="63"/>
  <c r="X76" i="63"/>
  <c r="W76" i="63"/>
  <c r="V76" i="63"/>
  <c r="U76" i="63"/>
  <c r="T76" i="63"/>
  <c r="S76" i="63"/>
  <c r="R76" i="63"/>
  <c r="Q76" i="63"/>
  <c r="P76" i="63"/>
  <c r="O76" i="63"/>
  <c r="N76" i="63"/>
  <c r="M76" i="63"/>
  <c r="L76" i="63"/>
  <c r="K76" i="63"/>
  <c r="J76" i="63"/>
  <c r="I76" i="63"/>
  <c r="H76" i="63"/>
  <c r="G76" i="63"/>
  <c r="F76" i="63"/>
  <c r="E76" i="63"/>
  <c r="D76" i="63"/>
  <c r="C76" i="63"/>
  <c r="B76" i="63"/>
  <c r="AE75" i="63"/>
  <c r="AD75" i="63"/>
  <c r="AC75" i="63"/>
  <c r="AB75" i="63"/>
  <c r="AA75" i="63"/>
  <c r="Z75" i="63"/>
  <c r="Y75" i="63"/>
  <c r="X75" i="63"/>
  <c r="W75" i="63"/>
  <c r="V75" i="63"/>
  <c r="U75" i="63"/>
  <c r="T75" i="63"/>
  <c r="S75" i="63"/>
  <c r="R75" i="63"/>
  <c r="Q75" i="63"/>
  <c r="P75" i="63"/>
  <c r="O75" i="63"/>
  <c r="N75" i="63"/>
  <c r="M75" i="63"/>
  <c r="L75" i="63"/>
  <c r="K75" i="63"/>
  <c r="J75" i="63"/>
  <c r="I75" i="63"/>
  <c r="H75" i="63"/>
  <c r="G75" i="63"/>
  <c r="F75" i="63"/>
  <c r="E75" i="63"/>
  <c r="D75" i="63"/>
  <c r="C75" i="63"/>
  <c r="B75" i="63"/>
  <c r="AE74" i="63"/>
  <c r="AD74" i="63"/>
  <c r="AC74" i="63"/>
  <c r="AB74" i="63"/>
  <c r="AA74" i="63"/>
  <c r="Z74" i="63"/>
  <c r="Y74" i="63"/>
  <c r="X74" i="63"/>
  <c r="W74" i="63"/>
  <c r="V74" i="63"/>
  <c r="U74" i="63"/>
  <c r="T74" i="63"/>
  <c r="S74" i="63"/>
  <c r="R74" i="63"/>
  <c r="Q74" i="63"/>
  <c r="P74" i="63"/>
  <c r="O74" i="63"/>
  <c r="N74" i="63"/>
  <c r="M74" i="63"/>
  <c r="L74" i="63"/>
  <c r="K74" i="63"/>
  <c r="J74" i="63"/>
  <c r="I74" i="63"/>
  <c r="H74" i="63"/>
  <c r="G74" i="63"/>
  <c r="F74" i="63"/>
  <c r="E74" i="63"/>
  <c r="D74" i="63"/>
  <c r="C74" i="63"/>
  <c r="B74" i="63"/>
  <c r="AE73" i="63"/>
  <c r="AD73" i="63"/>
  <c r="AC73" i="63"/>
  <c r="AB73" i="63"/>
  <c r="AA73" i="63"/>
  <c r="Z73" i="63"/>
  <c r="Y73" i="63"/>
  <c r="X73" i="63"/>
  <c r="W73" i="63"/>
  <c r="V73" i="63"/>
  <c r="U73" i="63"/>
  <c r="T73" i="63"/>
  <c r="S73" i="63"/>
  <c r="R73" i="63"/>
  <c r="Q73" i="63"/>
  <c r="P73" i="63"/>
  <c r="O73" i="63"/>
  <c r="N73" i="63"/>
  <c r="M73" i="63"/>
  <c r="L73" i="63"/>
  <c r="K73" i="63"/>
  <c r="J73" i="63"/>
  <c r="I73" i="63"/>
  <c r="H73" i="63"/>
  <c r="G73" i="63"/>
  <c r="F73" i="63"/>
  <c r="E73" i="63"/>
  <c r="D73" i="63"/>
  <c r="C73" i="63"/>
  <c r="B73" i="63"/>
  <c r="AE72" i="63"/>
  <c r="AD72" i="63"/>
  <c r="AC72" i="63"/>
  <c r="AB72" i="63"/>
  <c r="AA72" i="63"/>
  <c r="Z72" i="63"/>
  <c r="Y72" i="63"/>
  <c r="X72" i="63"/>
  <c r="W72" i="63"/>
  <c r="V72" i="63"/>
  <c r="U72" i="63"/>
  <c r="T72" i="63"/>
  <c r="S72" i="63"/>
  <c r="R72" i="63"/>
  <c r="Q72" i="63"/>
  <c r="P72" i="63"/>
  <c r="O72" i="63"/>
  <c r="N72" i="63"/>
  <c r="M72" i="63"/>
  <c r="L72" i="63"/>
  <c r="K72" i="63"/>
  <c r="J72" i="63"/>
  <c r="I72" i="63"/>
  <c r="H72" i="63"/>
  <c r="G72" i="63"/>
  <c r="F72" i="63"/>
  <c r="E72" i="63"/>
  <c r="D72" i="63"/>
  <c r="C72" i="63"/>
  <c r="B72" i="63"/>
  <c r="AE71" i="63"/>
  <c r="AD71" i="63"/>
  <c r="AC71" i="63"/>
  <c r="AB71" i="63"/>
  <c r="AA71" i="63"/>
  <c r="Z71" i="63"/>
  <c r="Y71" i="63"/>
  <c r="X71" i="63"/>
  <c r="W71" i="63"/>
  <c r="V71" i="63"/>
  <c r="U71" i="63"/>
  <c r="T71" i="63"/>
  <c r="S71" i="63"/>
  <c r="R71" i="63"/>
  <c r="Q71" i="63"/>
  <c r="P71" i="63"/>
  <c r="O71" i="63"/>
  <c r="N71" i="63"/>
  <c r="M71" i="63"/>
  <c r="L71" i="63"/>
  <c r="K71" i="63"/>
  <c r="J71" i="63"/>
  <c r="I71" i="63"/>
  <c r="H71" i="63"/>
  <c r="G71" i="63"/>
  <c r="F71" i="63"/>
  <c r="E71" i="63"/>
  <c r="D71" i="63"/>
  <c r="C71" i="63"/>
  <c r="B71" i="63"/>
  <c r="AE70" i="63"/>
  <c r="AD70" i="63"/>
  <c r="AC70" i="63"/>
  <c r="AB70" i="63"/>
  <c r="AA70" i="63"/>
  <c r="Z70" i="63"/>
  <c r="Y70" i="63"/>
  <c r="X70" i="63"/>
  <c r="W70" i="63"/>
  <c r="V70" i="63"/>
  <c r="U70" i="63"/>
  <c r="T70" i="63"/>
  <c r="S70" i="63"/>
  <c r="R70" i="63"/>
  <c r="Q70" i="63"/>
  <c r="P70" i="63"/>
  <c r="O70" i="63"/>
  <c r="N70" i="63"/>
  <c r="M70" i="63"/>
  <c r="L70" i="63"/>
  <c r="K70" i="63"/>
  <c r="J70" i="63"/>
  <c r="I70" i="63"/>
  <c r="H70" i="63"/>
  <c r="G70" i="63"/>
  <c r="F70" i="63"/>
  <c r="E70" i="63"/>
  <c r="D70" i="63"/>
  <c r="C70" i="63"/>
  <c r="B70" i="63"/>
  <c r="AE69" i="63"/>
  <c r="AD69" i="63"/>
  <c r="AC69" i="63"/>
  <c r="AB69" i="63"/>
  <c r="AA69" i="63"/>
  <c r="Z69" i="63"/>
  <c r="Y69" i="63"/>
  <c r="X69" i="63"/>
  <c r="W69" i="63"/>
  <c r="V69" i="63"/>
  <c r="U69" i="63"/>
  <c r="T69" i="63"/>
  <c r="S69" i="63"/>
  <c r="R69" i="63"/>
  <c r="Q69" i="63"/>
  <c r="P69" i="63"/>
  <c r="O69" i="63"/>
  <c r="N69" i="63"/>
  <c r="M69" i="63"/>
  <c r="L69" i="63"/>
  <c r="K69" i="63"/>
  <c r="J69" i="63"/>
  <c r="I69" i="63"/>
  <c r="H69" i="63"/>
  <c r="G69" i="63"/>
  <c r="F69" i="63"/>
  <c r="E69" i="63"/>
  <c r="D69" i="63"/>
  <c r="C69" i="63"/>
  <c r="B69" i="63"/>
  <c r="AE68" i="63"/>
  <c r="AD68" i="63"/>
  <c r="AC68" i="63"/>
  <c r="AB68" i="63"/>
  <c r="AA68" i="63"/>
  <c r="Z68" i="63"/>
  <c r="Y68" i="63"/>
  <c r="X68" i="63"/>
  <c r="W68" i="63"/>
  <c r="V68" i="63"/>
  <c r="U68" i="63"/>
  <c r="T68" i="63"/>
  <c r="S68" i="63"/>
  <c r="R68" i="63"/>
  <c r="Q68" i="63"/>
  <c r="P68" i="63"/>
  <c r="O68" i="63"/>
  <c r="N68" i="63"/>
  <c r="M68" i="63"/>
  <c r="L68" i="63"/>
  <c r="K68" i="63"/>
  <c r="J68" i="63"/>
  <c r="I68" i="63"/>
  <c r="H68" i="63"/>
  <c r="G68" i="63"/>
  <c r="F68" i="63"/>
  <c r="E68" i="63"/>
  <c r="D68" i="63"/>
  <c r="C68" i="63"/>
  <c r="B68" i="63"/>
  <c r="AE67" i="63"/>
  <c r="AD67" i="63"/>
  <c r="AC67" i="63"/>
  <c r="AB67" i="63"/>
  <c r="AA67" i="63"/>
  <c r="Z67" i="63"/>
  <c r="Y67" i="63"/>
  <c r="X67" i="63"/>
  <c r="W67" i="63"/>
  <c r="V67" i="63"/>
  <c r="U67" i="63"/>
  <c r="T67" i="63"/>
  <c r="S67" i="63"/>
  <c r="R67" i="63"/>
  <c r="Q67" i="63"/>
  <c r="P67" i="63"/>
  <c r="O67" i="63"/>
  <c r="N67" i="63"/>
  <c r="M67" i="63"/>
  <c r="L67" i="63"/>
  <c r="K67" i="63"/>
  <c r="J67" i="63"/>
  <c r="I67" i="63"/>
  <c r="H67" i="63"/>
  <c r="G67" i="63"/>
  <c r="F67" i="63"/>
  <c r="E67" i="63"/>
  <c r="D67" i="63"/>
  <c r="C67" i="63"/>
  <c r="B67" i="63"/>
  <c r="AE66" i="63"/>
  <c r="AD66" i="63"/>
  <c r="AC66" i="63"/>
  <c r="AB66" i="63"/>
  <c r="AA66" i="63"/>
  <c r="Z66" i="63"/>
  <c r="Y66" i="63"/>
  <c r="X66" i="63"/>
  <c r="W66" i="63"/>
  <c r="V66" i="63"/>
  <c r="U66" i="63"/>
  <c r="T66" i="63"/>
  <c r="S66" i="63"/>
  <c r="R66" i="63"/>
  <c r="Q66" i="63"/>
  <c r="P66" i="63"/>
  <c r="O66" i="63"/>
  <c r="N66" i="63"/>
  <c r="M66" i="63"/>
  <c r="L66" i="63"/>
  <c r="K66" i="63"/>
  <c r="J66" i="63"/>
  <c r="I66" i="63"/>
  <c r="H66" i="63"/>
  <c r="G66" i="63"/>
  <c r="F66" i="63"/>
  <c r="E66" i="63"/>
  <c r="D66" i="63"/>
  <c r="C66" i="63"/>
  <c r="B66" i="63"/>
  <c r="AE65" i="63"/>
  <c r="AD65" i="63"/>
  <c r="AC65" i="63"/>
  <c r="AB65" i="63"/>
  <c r="AA65" i="63"/>
  <c r="Z65" i="63"/>
  <c r="Y65" i="63"/>
  <c r="X65" i="63"/>
  <c r="W65" i="63"/>
  <c r="V65" i="63"/>
  <c r="U65" i="63"/>
  <c r="T65" i="63"/>
  <c r="S65" i="63"/>
  <c r="R65" i="63"/>
  <c r="Q65" i="63"/>
  <c r="P65" i="63"/>
  <c r="O65" i="63"/>
  <c r="N65" i="63"/>
  <c r="M65" i="63"/>
  <c r="L65" i="63"/>
  <c r="K65" i="63"/>
  <c r="J65" i="63"/>
  <c r="I65" i="63"/>
  <c r="H65" i="63"/>
  <c r="G65" i="63"/>
  <c r="F65" i="63"/>
  <c r="E65" i="63"/>
  <c r="D65" i="63"/>
  <c r="C65" i="63"/>
  <c r="B65" i="63"/>
  <c r="AE64" i="63"/>
  <c r="AD64" i="63"/>
  <c r="AC64" i="63"/>
  <c r="AB64" i="63"/>
  <c r="AA64" i="63"/>
  <c r="Z64" i="63"/>
  <c r="Y64" i="63"/>
  <c r="X64" i="63"/>
  <c r="W64" i="63"/>
  <c r="V64" i="63"/>
  <c r="U64" i="63"/>
  <c r="T64" i="63"/>
  <c r="S64" i="63"/>
  <c r="R64" i="63"/>
  <c r="Q64" i="63"/>
  <c r="P64" i="63"/>
  <c r="O64" i="63"/>
  <c r="N64" i="63"/>
  <c r="M64" i="63"/>
  <c r="L64" i="63"/>
  <c r="K64" i="63"/>
  <c r="J64" i="63"/>
  <c r="I64" i="63"/>
  <c r="H64" i="63"/>
  <c r="G64" i="63"/>
  <c r="F64" i="63"/>
  <c r="E64" i="63"/>
  <c r="D64" i="63"/>
  <c r="C64" i="63"/>
  <c r="B64" i="63"/>
  <c r="AE63" i="63"/>
  <c r="AD63" i="63"/>
  <c r="AC63" i="63"/>
  <c r="AB63" i="63"/>
  <c r="AA63" i="63"/>
  <c r="Z63" i="63"/>
  <c r="Y63" i="63"/>
  <c r="X63" i="63"/>
  <c r="W63" i="63"/>
  <c r="V63" i="63"/>
  <c r="U63" i="63"/>
  <c r="T63" i="63"/>
  <c r="S63" i="63"/>
  <c r="R63" i="63"/>
  <c r="Q63" i="63"/>
  <c r="P63" i="63"/>
  <c r="O63" i="63"/>
  <c r="N63" i="63"/>
  <c r="M63" i="63"/>
  <c r="L63" i="63"/>
  <c r="K63" i="63"/>
  <c r="J63" i="63"/>
  <c r="I63" i="63"/>
  <c r="H63" i="63"/>
  <c r="G63" i="63"/>
  <c r="F63" i="63"/>
  <c r="E63" i="63"/>
  <c r="D63" i="63"/>
  <c r="C63" i="63"/>
  <c r="B63" i="63"/>
  <c r="AE62" i="63"/>
  <c r="AD62" i="63"/>
  <c r="AC62" i="63"/>
  <c r="AB62" i="63"/>
  <c r="AA62" i="63"/>
  <c r="Z62" i="63"/>
  <c r="Y62" i="63"/>
  <c r="X62" i="63"/>
  <c r="W62" i="63"/>
  <c r="V62" i="63"/>
  <c r="U62" i="63"/>
  <c r="T62" i="63"/>
  <c r="S62" i="63"/>
  <c r="R62" i="63"/>
  <c r="Q62" i="63"/>
  <c r="P62" i="63"/>
  <c r="O62" i="63"/>
  <c r="N62" i="63"/>
  <c r="M62" i="63"/>
  <c r="L62" i="63"/>
  <c r="K62" i="63"/>
  <c r="J62" i="63"/>
  <c r="I62" i="63"/>
  <c r="H62" i="63"/>
  <c r="G62" i="63"/>
  <c r="F62" i="63"/>
  <c r="E62" i="63"/>
  <c r="D62" i="63"/>
  <c r="C62" i="63"/>
  <c r="B62" i="63"/>
  <c r="AE61" i="63"/>
  <c r="AD61" i="63"/>
  <c r="AC61" i="63"/>
  <c r="AB61" i="63"/>
  <c r="AA61" i="63"/>
  <c r="Z61" i="63"/>
  <c r="Y61" i="63"/>
  <c r="X61" i="63"/>
  <c r="W61" i="63"/>
  <c r="V61" i="63"/>
  <c r="U61" i="63"/>
  <c r="T61" i="63"/>
  <c r="S61" i="63"/>
  <c r="R61" i="63"/>
  <c r="Q61" i="63"/>
  <c r="P61" i="63"/>
  <c r="O61" i="63"/>
  <c r="N61" i="63"/>
  <c r="M61" i="63"/>
  <c r="L61" i="63"/>
  <c r="K61" i="63"/>
  <c r="J61" i="63"/>
  <c r="I61" i="63"/>
  <c r="H61" i="63"/>
  <c r="G61" i="63"/>
  <c r="F61" i="63"/>
  <c r="E61" i="63"/>
  <c r="D61" i="63"/>
  <c r="C61" i="63"/>
  <c r="B61" i="63"/>
  <c r="AE60" i="63"/>
  <c r="AD60" i="63"/>
  <c r="AC60" i="63"/>
  <c r="AB60" i="63"/>
  <c r="AA60" i="63"/>
  <c r="Z60" i="63"/>
  <c r="Y60" i="63"/>
  <c r="X60" i="63"/>
  <c r="W60" i="63"/>
  <c r="V60" i="63"/>
  <c r="U60" i="63"/>
  <c r="T60" i="63"/>
  <c r="S60" i="63"/>
  <c r="R60" i="63"/>
  <c r="Q60" i="63"/>
  <c r="P60" i="63"/>
  <c r="O60" i="63"/>
  <c r="N60" i="63"/>
  <c r="M60" i="63"/>
  <c r="L60" i="63"/>
  <c r="K60" i="63"/>
  <c r="J60" i="63"/>
  <c r="I60" i="63"/>
  <c r="H60" i="63"/>
  <c r="G60" i="63"/>
  <c r="F60" i="63"/>
  <c r="E60" i="63"/>
  <c r="D60" i="63"/>
  <c r="C60" i="63"/>
  <c r="B60" i="63"/>
  <c r="AE59" i="63"/>
  <c r="AD59" i="63"/>
  <c r="AC59" i="63"/>
  <c r="AB59" i="63"/>
  <c r="AA59" i="63"/>
  <c r="Z59" i="63"/>
  <c r="Y59" i="63"/>
  <c r="X59" i="63"/>
  <c r="W59" i="63"/>
  <c r="V59" i="63"/>
  <c r="U59" i="63"/>
  <c r="T59" i="63"/>
  <c r="S59" i="63"/>
  <c r="R59" i="63"/>
  <c r="Q59" i="63"/>
  <c r="P59" i="63"/>
  <c r="O59" i="63"/>
  <c r="N59" i="63"/>
  <c r="M59" i="63"/>
  <c r="L59" i="63"/>
  <c r="K59" i="63"/>
  <c r="J59" i="63"/>
  <c r="I59" i="63"/>
  <c r="H59" i="63"/>
  <c r="G59" i="63"/>
  <c r="F59" i="63"/>
  <c r="E59" i="63"/>
  <c r="D59" i="63"/>
  <c r="C59" i="63"/>
  <c r="B59" i="63"/>
  <c r="AE58" i="63"/>
  <c r="AD58" i="63"/>
  <c r="AC58" i="63"/>
  <c r="AB58" i="63"/>
  <c r="AA58" i="63"/>
  <c r="Z58" i="63"/>
  <c r="Y58" i="63"/>
  <c r="X58" i="63"/>
  <c r="W58" i="63"/>
  <c r="V58" i="63"/>
  <c r="U58" i="63"/>
  <c r="T58" i="63"/>
  <c r="S58" i="63"/>
  <c r="R58" i="63"/>
  <c r="Q58" i="63"/>
  <c r="P58" i="63"/>
  <c r="O58" i="63"/>
  <c r="N58" i="63"/>
  <c r="M58" i="63"/>
  <c r="L58" i="63"/>
  <c r="K58" i="63"/>
  <c r="J58" i="63"/>
  <c r="I58" i="63"/>
  <c r="H58" i="63"/>
  <c r="G58" i="63"/>
  <c r="F58" i="63"/>
  <c r="E58" i="63"/>
  <c r="D58" i="63"/>
  <c r="C58" i="63"/>
  <c r="B58" i="63"/>
  <c r="AE57" i="63"/>
  <c r="AD57" i="63"/>
  <c r="AC57" i="63"/>
  <c r="AB57" i="63"/>
  <c r="AA57" i="63"/>
  <c r="Z57" i="63"/>
  <c r="Y57" i="63"/>
  <c r="X57" i="63"/>
  <c r="W57" i="63"/>
  <c r="V57" i="63"/>
  <c r="U57" i="63"/>
  <c r="T57" i="63"/>
  <c r="S57" i="63"/>
  <c r="R57" i="63"/>
  <c r="Q57" i="63"/>
  <c r="P57" i="63"/>
  <c r="O57" i="63"/>
  <c r="N57" i="63"/>
  <c r="M57" i="63"/>
  <c r="L57" i="63"/>
  <c r="K57" i="63"/>
  <c r="J57" i="63"/>
  <c r="I57" i="63"/>
  <c r="H57" i="63"/>
  <c r="G57" i="63"/>
  <c r="F57" i="63"/>
  <c r="E57" i="63"/>
  <c r="D57" i="63"/>
  <c r="C57" i="63"/>
  <c r="B57" i="63"/>
  <c r="AE56" i="63"/>
  <c r="AD56" i="63"/>
  <c r="AC56" i="63"/>
  <c r="AB56" i="63"/>
  <c r="AA56" i="63"/>
  <c r="Z56" i="63"/>
  <c r="Y56" i="63"/>
  <c r="X56" i="63"/>
  <c r="W56" i="63"/>
  <c r="V56" i="63"/>
  <c r="U56" i="63"/>
  <c r="T56" i="63"/>
  <c r="S56" i="63"/>
  <c r="R56" i="63"/>
  <c r="Q56" i="63"/>
  <c r="P56" i="63"/>
  <c r="O56" i="63"/>
  <c r="N56" i="63"/>
  <c r="M56" i="63"/>
  <c r="L56" i="63"/>
  <c r="K56" i="63"/>
  <c r="J56" i="63"/>
  <c r="I56" i="63"/>
  <c r="H56" i="63"/>
  <c r="G56" i="63"/>
  <c r="F56" i="63"/>
  <c r="E56" i="63"/>
  <c r="D56" i="63"/>
  <c r="C56" i="63"/>
  <c r="B56" i="63"/>
  <c r="AE55" i="63"/>
  <c r="AD55" i="63"/>
  <c r="AC55" i="63"/>
  <c r="AB55" i="63"/>
  <c r="AA55" i="63"/>
  <c r="Z55" i="63"/>
  <c r="Y55" i="63"/>
  <c r="X55" i="63"/>
  <c r="W55" i="63"/>
  <c r="V55" i="63"/>
  <c r="U55" i="63"/>
  <c r="T55" i="63"/>
  <c r="S55" i="63"/>
  <c r="R55" i="63"/>
  <c r="Q55" i="63"/>
  <c r="P55" i="63"/>
  <c r="O55" i="63"/>
  <c r="N55" i="63"/>
  <c r="M55" i="63"/>
  <c r="L55" i="63"/>
  <c r="K55" i="63"/>
  <c r="J55" i="63"/>
  <c r="I55" i="63"/>
  <c r="H55" i="63"/>
  <c r="G55" i="63"/>
  <c r="F55" i="63"/>
  <c r="E55" i="63"/>
  <c r="D55" i="63"/>
  <c r="C55" i="63"/>
  <c r="B55" i="63"/>
  <c r="AE54" i="63"/>
  <c r="AD54" i="63"/>
  <c r="AC54" i="63"/>
  <c r="AB54" i="63"/>
  <c r="AA54" i="63"/>
  <c r="Z54" i="63"/>
  <c r="Y54" i="63"/>
  <c r="X54" i="63"/>
  <c r="W54" i="63"/>
  <c r="V54" i="63"/>
  <c r="U54" i="63"/>
  <c r="T54" i="63"/>
  <c r="S54" i="63"/>
  <c r="R54" i="63"/>
  <c r="Q54" i="63"/>
  <c r="P54" i="63"/>
  <c r="O54" i="63"/>
  <c r="N54" i="63"/>
  <c r="M54" i="63"/>
  <c r="L54" i="63"/>
  <c r="K54" i="63"/>
  <c r="J54" i="63"/>
  <c r="I54" i="63"/>
  <c r="H54" i="63"/>
  <c r="G54" i="63"/>
  <c r="F54" i="63"/>
  <c r="E54" i="63"/>
  <c r="D54" i="63"/>
  <c r="C54" i="63"/>
  <c r="B54" i="63"/>
  <c r="AE53" i="63"/>
  <c r="AD53" i="63"/>
  <c r="AC53" i="63"/>
  <c r="AB53" i="63"/>
  <c r="AA53" i="63"/>
  <c r="Z53" i="63"/>
  <c r="Y53" i="63"/>
  <c r="X53" i="63"/>
  <c r="W53" i="63"/>
  <c r="V53" i="63"/>
  <c r="U53" i="63"/>
  <c r="T53" i="63"/>
  <c r="S53" i="63"/>
  <c r="R53" i="63"/>
  <c r="Q53" i="63"/>
  <c r="P53" i="63"/>
  <c r="O53" i="63"/>
  <c r="N53" i="63"/>
  <c r="M53" i="63"/>
  <c r="L53" i="63"/>
  <c r="K53" i="63"/>
  <c r="J53" i="63"/>
  <c r="I53" i="63"/>
  <c r="H53" i="63"/>
  <c r="G53" i="63"/>
  <c r="F53" i="63"/>
  <c r="E53" i="63"/>
  <c r="D53" i="63"/>
  <c r="C53" i="63"/>
  <c r="B53" i="63"/>
  <c r="AE52" i="63"/>
  <c r="AD52" i="63"/>
  <c r="AC52" i="63"/>
  <c r="AB52" i="63"/>
  <c r="AA52" i="63"/>
  <c r="Z52" i="63"/>
  <c r="Y52" i="63"/>
  <c r="X52" i="63"/>
  <c r="W52" i="63"/>
  <c r="V52" i="63"/>
  <c r="U52" i="63"/>
  <c r="T52" i="63"/>
  <c r="S52" i="63"/>
  <c r="R52" i="63"/>
  <c r="Q52" i="63"/>
  <c r="P52" i="63"/>
  <c r="O52" i="63"/>
  <c r="N52" i="63"/>
  <c r="M52" i="63"/>
  <c r="L52" i="63"/>
  <c r="K52" i="63"/>
  <c r="J52" i="63"/>
  <c r="I52" i="63"/>
  <c r="H52" i="63"/>
  <c r="G52" i="63"/>
  <c r="F52" i="63"/>
  <c r="E52" i="63"/>
  <c r="D52" i="63"/>
  <c r="C52" i="63"/>
  <c r="B52" i="63"/>
  <c r="AE51" i="63"/>
  <c r="AD51" i="63"/>
  <c r="AC51" i="63"/>
  <c r="AB51" i="63"/>
  <c r="AA51" i="63"/>
  <c r="Z51" i="63"/>
  <c r="Y51" i="63"/>
  <c r="X51" i="63"/>
  <c r="W51" i="63"/>
  <c r="V51" i="63"/>
  <c r="U51" i="63"/>
  <c r="T51" i="63"/>
  <c r="S51" i="63"/>
  <c r="R51" i="63"/>
  <c r="Q51" i="63"/>
  <c r="P51" i="63"/>
  <c r="O51" i="63"/>
  <c r="N51" i="63"/>
  <c r="M51" i="63"/>
  <c r="L51" i="63"/>
  <c r="K51" i="63"/>
  <c r="J51" i="63"/>
  <c r="I51" i="63"/>
  <c r="H51" i="63"/>
  <c r="G51" i="63"/>
  <c r="F51" i="63"/>
  <c r="E51" i="63"/>
  <c r="D51" i="63"/>
  <c r="C42" i="63" s="1"/>
  <c r="C51" i="63"/>
  <c r="B51" i="63"/>
  <c r="AE50" i="63"/>
  <c r="AD50" i="63"/>
  <c r="AC50" i="63"/>
  <c r="AB50" i="63"/>
  <c r="AA50" i="63"/>
  <c r="Z50" i="63"/>
  <c r="Y50" i="63"/>
  <c r="X50" i="63"/>
  <c r="W50" i="63"/>
  <c r="V50" i="63"/>
  <c r="U50" i="63"/>
  <c r="T50" i="63"/>
  <c r="S50" i="63"/>
  <c r="R50" i="63"/>
  <c r="Q50" i="63"/>
  <c r="P50" i="63"/>
  <c r="O50" i="63"/>
  <c r="N50" i="63"/>
  <c r="M50" i="63"/>
  <c r="L50" i="63"/>
  <c r="K50" i="63"/>
  <c r="J50" i="63"/>
  <c r="I50" i="63"/>
  <c r="H50" i="63"/>
  <c r="G50" i="63"/>
  <c r="F50" i="63"/>
  <c r="E50" i="63"/>
  <c r="D50" i="63"/>
  <c r="C50" i="63"/>
  <c r="B50" i="63"/>
  <c r="B45" i="63"/>
  <c r="B48" i="63" s="1"/>
  <c r="F44" i="63"/>
  <c r="F43" i="63"/>
  <c r="B43" i="63"/>
  <c r="B42" i="63"/>
  <c r="B41" i="63"/>
  <c r="B46" i="63" s="1"/>
  <c r="Y5" i="44"/>
  <c r="S4" i="43"/>
  <c r="O4" i="43"/>
  <c r="Y6" i="44"/>
  <c r="Y7" i="44"/>
  <c r="Y8" i="44"/>
  <c r="Y9" i="44"/>
  <c r="Y10" i="44"/>
  <c r="G25" i="64" l="1"/>
  <c r="P25" i="64" s="1"/>
  <c r="V25" i="64" s="1"/>
  <c r="Y25" i="64" s="1"/>
  <c r="G46" i="64"/>
  <c r="P46" i="64" s="1"/>
  <c r="V46" i="64" s="1"/>
  <c r="Y46" i="64" s="1"/>
  <c r="G54" i="64"/>
  <c r="P54" i="64" s="1"/>
  <c r="V54" i="64" s="1"/>
  <c r="Y54" i="64" s="1"/>
  <c r="G62" i="64"/>
  <c r="P62" i="64" s="1"/>
  <c r="V62" i="64" s="1"/>
  <c r="Y62" i="64" s="1"/>
  <c r="G70" i="64"/>
  <c r="P70" i="64" s="1"/>
  <c r="V70" i="64" s="1"/>
  <c r="Y70" i="64" s="1"/>
  <c r="G78" i="64"/>
  <c r="P78" i="64" s="1"/>
  <c r="V78" i="64" s="1"/>
  <c r="Y78" i="64" s="1"/>
  <c r="G86" i="64"/>
  <c r="P86" i="64" s="1"/>
  <c r="V86" i="64" s="1"/>
  <c r="Y86" i="64" s="1"/>
  <c r="G94" i="64"/>
  <c r="P94" i="64" s="1"/>
  <c r="V94" i="64" s="1"/>
  <c r="Y94" i="64" s="1"/>
  <c r="G102" i="64"/>
  <c r="P102" i="64" s="1"/>
  <c r="V102" i="64" s="1"/>
  <c r="Y102" i="64" s="1"/>
  <c r="G52" i="64"/>
  <c r="P52" i="64" s="1"/>
  <c r="V52" i="64" s="1"/>
  <c r="Y52" i="64" s="1"/>
  <c r="G68" i="64"/>
  <c r="P68" i="64" s="1"/>
  <c r="V68" i="64" s="1"/>
  <c r="Y68" i="64" s="1"/>
  <c r="G76" i="64"/>
  <c r="G100" i="64"/>
  <c r="G108" i="64"/>
  <c r="P108" i="64" s="1"/>
  <c r="V108" i="64" s="1"/>
  <c r="Y108" i="64" s="1"/>
  <c r="G43" i="64"/>
  <c r="P43" i="64" s="1"/>
  <c r="V43" i="64" s="1"/>
  <c r="Y43" i="64" s="1"/>
  <c r="G47" i="64"/>
  <c r="G55" i="64"/>
  <c r="G63" i="64"/>
  <c r="P63" i="64" s="1"/>
  <c r="V63" i="64" s="1"/>
  <c r="Y63" i="64" s="1"/>
  <c r="G71" i="64"/>
  <c r="P71" i="64" s="1"/>
  <c r="V71" i="64" s="1"/>
  <c r="Y71" i="64" s="1"/>
  <c r="G79" i="64"/>
  <c r="G87" i="64"/>
  <c r="G95" i="64"/>
  <c r="P95" i="64" s="1"/>
  <c r="V95" i="64" s="1"/>
  <c r="Y95" i="64" s="1"/>
  <c r="G103" i="64"/>
  <c r="P103" i="64" s="1"/>
  <c r="V103" i="64" s="1"/>
  <c r="Y103" i="64" s="1"/>
  <c r="G60" i="64"/>
  <c r="G84" i="64"/>
  <c r="G92" i="64"/>
  <c r="P92" i="64" s="1"/>
  <c r="V92" i="64" s="1"/>
  <c r="Y92" i="64" s="1"/>
  <c r="G35" i="64"/>
  <c r="P35" i="64" s="1"/>
  <c r="V35" i="64" s="1"/>
  <c r="Y35" i="64" s="1"/>
  <c r="G39" i="64"/>
  <c r="G50" i="64"/>
  <c r="P50" i="64" s="1"/>
  <c r="V50" i="64" s="1"/>
  <c r="Y50" i="64" s="1"/>
  <c r="G58" i="64"/>
  <c r="P58" i="64" s="1"/>
  <c r="V58" i="64" s="1"/>
  <c r="Y58" i="64" s="1"/>
  <c r="G66" i="64"/>
  <c r="P66" i="64" s="1"/>
  <c r="V66" i="64" s="1"/>
  <c r="Y66" i="64" s="1"/>
  <c r="G74" i="64"/>
  <c r="P74" i="64" s="1"/>
  <c r="V74" i="64" s="1"/>
  <c r="Y74" i="64" s="1"/>
  <c r="G82" i="64"/>
  <c r="P82" i="64" s="1"/>
  <c r="V82" i="64" s="1"/>
  <c r="Y82" i="64" s="1"/>
  <c r="G90" i="64"/>
  <c r="P90" i="64" s="1"/>
  <c r="V90" i="64" s="1"/>
  <c r="Y90" i="64" s="1"/>
  <c r="G98" i="64"/>
  <c r="P98" i="64" s="1"/>
  <c r="V98" i="64" s="1"/>
  <c r="Y98" i="64" s="1"/>
  <c r="C45" i="63"/>
  <c r="B44" i="63"/>
  <c r="D47" i="63" s="1"/>
  <c r="B47" i="63"/>
  <c r="C41" i="63"/>
  <c r="C46" i="63" s="1"/>
  <c r="C47" i="63" s="1"/>
  <c r="G28" i="64"/>
  <c r="P28" i="64" s="1"/>
  <c r="V28" i="64" s="1"/>
  <c r="Y28" i="64" s="1"/>
  <c r="G37" i="64"/>
  <c r="P37" i="64" s="1"/>
  <c r="V37" i="64" s="1"/>
  <c r="Y37" i="64" s="1"/>
  <c r="G45" i="64"/>
  <c r="P45" i="64" s="1"/>
  <c r="V45" i="64" s="1"/>
  <c r="Y45" i="64" s="1"/>
  <c r="G27" i="64"/>
  <c r="P27" i="64" s="1"/>
  <c r="V27" i="64" s="1"/>
  <c r="Y27" i="64" s="1"/>
  <c r="G32" i="64"/>
  <c r="P32" i="64" s="1"/>
  <c r="V32" i="64" s="1"/>
  <c r="Y32" i="64" s="1"/>
  <c r="G40" i="64"/>
  <c r="P40" i="64" s="1"/>
  <c r="V40" i="64" s="1"/>
  <c r="Y40" i="64" s="1"/>
  <c r="P88" i="64"/>
  <c r="V88" i="64" s="1"/>
  <c r="Y88" i="64" s="1"/>
  <c r="P96" i="64"/>
  <c r="V96" i="64" s="1"/>
  <c r="Y96" i="64" s="1"/>
  <c r="P104" i="64"/>
  <c r="V104" i="64" s="1"/>
  <c r="Y104" i="64" s="1"/>
  <c r="P51" i="64"/>
  <c r="V51" i="64" s="1"/>
  <c r="Y51" i="64" s="1"/>
  <c r="P59" i="64"/>
  <c r="V59" i="64" s="1"/>
  <c r="Y59" i="64" s="1"/>
  <c r="P67" i="64"/>
  <c r="V67" i="64" s="1"/>
  <c r="Y67" i="64" s="1"/>
  <c r="P75" i="64"/>
  <c r="V75" i="64" s="1"/>
  <c r="Y75" i="64" s="1"/>
  <c r="P83" i="64"/>
  <c r="V83" i="64" s="1"/>
  <c r="Y83" i="64" s="1"/>
  <c r="P91" i="64"/>
  <c r="V91" i="64" s="1"/>
  <c r="Y91" i="64" s="1"/>
  <c r="P99" i="64"/>
  <c r="V99" i="64" s="1"/>
  <c r="Y99" i="64" s="1"/>
  <c r="P107" i="64"/>
  <c r="V107" i="64" s="1"/>
  <c r="Y107" i="64" s="1"/>
  <c r="G10" i="64"/>
  <c r="P10" i="64" s="1"/>
  <c r="V10" i="64" s="1"/>
  <c r="Y10" i="64" s="1"/>
  <c r="AD10" i="64" s="1"/>
  <c r="G11" i="64"/>
  <c r="P11" i="64" s="1"/>
  <c r="V11" i="64" s="1"/>
  <c r="Y11" i="64" s="1"/>
  <c r="G12" i="64"/>
  <c r="P12" i="64" s="1"/>
  <c r="V12" i="64" s="1"/>
  <c r="Y12" i="64" s="1"/>
  <c r="G13" i="64"/>
  <c r="P13" i="64" s="1"/>
  <c r="V13" i="64" s="1"/>
  <c r="Y13" i="64" s="1"/>
  <c r="G14" i="64"/>
  <c r="P14" i="64" s="1"/>
  <c r="V14" i="64" s="1"/>
  <c r="Y14" i="64" s="1"/>
  <c r="G15" i="64"/>
  <c r="P15" i="64" s="1"/>
  <c r="V15" i="64" s="1"/>
  <c r="Y15" i="64" s="1"/>
  <c r="G16" i="64"/>
  <c r="P16" i="64" s="1"/>
  <c r="V16" i="64" s="1"/>
  <c r="Y16" i="64" s="1"/>
  <c r="G17" i="64"/>
  <c r="P17" i="64" s="1"/>
  <c r="V17" i="64" s="1"/>
  <c r="Y17" i="64" s="1"/>
  <c r="G18" i="64"/>
  <c r="P18" i="64" s="1"/>
  <c r="V18" i="64" s="1"/>
  <c r="Y18" i="64" s="1"/>
  <c r="G19" i="64"/>
  <c r="P19" i="64" s="1"/>
  <c r="V19" i="64" s="1"/>
  <c r="Y19" i="64" s="1"/>
  <c r="G20" i="64"/>
  <c r="P20" i="64" s="1"/>
  <c r="V20" i="64" s="1"/>
  <c r="Y20" i="64" s="1"/>
  <c r="G21" i="64"/>
  <c r="P21" i="64" s="1"/>
  <c r="V21" i="64" s="1"/>
  <c r="Y21" i="64" s="1"/>
  <c r="G22" i="64"/>
  <c r="P22" i="64" s="1"/>
  <c r="V22" i="64" s="1"/>
  <c r="Y22" i="64" s="1"/>
  <c r="G23" i="64"/>
  <c r="P23" i="64" s="1"/>
  <c r="V23" i="64" s="1"/>
  <c r="Y23" i="64" s="1"/>
  <c r="G24" i="64"/>
  <c r="P24" i="64" s="1"/>
  <c r="V24" i="64" s="1"/>
  <c r="Y24" i="64" s="1"/>
  <c r="G33" i="64"/>
  <c r="P33" i="64" s="1"/>
  <c r="V33" i="64" s="1"/>
  <c r="Y33" i="64" s="1"/>
  <c r="G41" i="64"/>
  <c r="P41" i="64" s="1"/>
  <c r="V41" i="64" s="1"/>
  <c r="Y41" i="64" s="1"/>
  <c r="P89" i="64"/>
  <c r="V89" i="64" s="1"/>
  <c r="Y89" i="64" s="1"/>
  <c r="P97" i="64"/>
  <c r="V97" i="64" s="1"/>
  <c r="Y97" i="64" s="1"/>
  <c r="P105" i="64"/>
  <c r="V105" i="64" s="1"/>
  <c r="Y105" i="64" s="1"/>
  <c r="G36" i="64"/>
  <c r="P36" i="64" s="1"/>
  <c r="V36" i="64" s="1"/>
  <c r="Y36" i="64" s="1"/>
  <c r="G44" i="64"/>
  <c r="P44" i="64" s="1"/>
  <c r="V44" i="64" s="1"/>
  <c r="Y44" i="64" s="1"/>
  <c r="P60" i="64"/>
  <c r="V60" i="64" s="1"/>
  <c r="Y60" i="64" s="1"/>
  <c r="P76" i="64"/>
  <c r="V76" i="64" s="1"/>
  <c r="Y76" i="64" s="1"/>
  <c r="P84" i="64"/>
  <c r="V84" i="64" s="1"/>
  <c r="Y84" i="64" s="1"/>
  <c r="P100" i="64"/>
  <c r="V100" i="64" s="1"/>
  <c r="Y100" i="64" s="1"/>
  <c r="P31" i="64"/>
  <c r="V31" i="64" s="1"/>
  <c r="Y31" i="64" s="1"/>
  <c r="P39" i="64"/>
  <c r="V39" i="64" s="1"/>
  <c r="Y39" i="64" s="1"/>
  <c r="P47" i="64"/>
  <c r="V47" i="64" s="1"/>
  <c r="Y47" i="64" s="1"/>
  <c r="P55" i="64"/>
  <c r="V55" i="64" s="1"/>
  <c r="Y55" i="64" s="1"/>
  <c r="P79" i="64"/>
  <c r="V79" i="64" s="1"/>
  <c r="Y79" i="64" s="1"/>
  <c r="P87" i="64"/>
  <c r="V87" i="64" s="1"/>
  <c r="Y87" i="64" s="1"/>
  <c r="C87" i="63"/>
  <c r="D92" i="63"/>
  <c r="E102" i="63"/>
  <c r="F117" i="63" s="1"/>
  <c r="E3" i="45"/>
  <c r="E2" i="45"/>
  <c r="A2" i="45"/>
  <c r="A3" i="45"/>
  <c r="B42" i="62"/>
  <c r="AE10" i="64" l="1"/>
  <c r="C48" i="63"/>
  <c r="C43" i="63"/>
  <c r="C44" i="63" s="1"/>
  <c r="E47" i="63" s="1"/>
  <c r="F47" i="63" s="1"/>
  <c r="AE9" i="64"/>
  <c r="AD11" i="64"/>
  <c r="AE11" i="64" s="1"/>
  <c r="F114" i="63"/>
  <c r="C121" i="63" s="1"/>
  <c r="E157" i="63"/>
  <c r="D153" i="63"/>
  <c r="F125" i="63"/>
  <c r="D149" i="63"/>
  <c r="D146" i="63"/>
  <c r="E4" i="45"/>
  <c r="AC2" i="44"/>
  <c r="AD12" i="64" l="1"/>
  <c r="AE12" i="64" s="1"/>
  <c r="H161" i="63"/>
  <c r="AD13" i="64"/>
  <c r="D165" i="63"/>
  <c r="L3" i="43" s="1"/>
  <c r="D79" i="62"/>
  <c r="K4" i="43" s="1"/>
  <c r="B74" i="62"/>
  <c r="J4" i="43" s="1"/>
  <c r="AE67" i="62"/>
  <c r="AD67" i="62"/>
  <c r="AC67" i="62"/>
  <c r="AB67" i="62"/>
  <c r="AA67" i="62"/>
  <c r="Z67" i="62"/>
  <c r="Y67" i="62"/>
  <c r="X67" i="62"/>
  <c r="W67" i="62"/>
  <c r="V67" i="62"/>
  <c r="U67" i="62"/>
  <c r="T67" i="62"/>
  <c r="S67" i="62"/>
  <c r="R67" i="62"/>
  <c r="Q67" i="62"/>
  <c r="P67" i="62"/>
  <c r="O67" i="62"/>
  <c r="N67" i="62"/>
  <c r="M67" i="62"/>
  <c r="L67" i="62"/>
  <c r="K67" i="62"/>
  <c r="J67" i="62"/>
  <c r="I67" i="62"/>
  <c r="H67" i="62"/>
  <c r="G67" i="62"/>
  <c r="F67" i="62"/>
  <c r="E67" i="62"/>
  <c r="D67" i="62"/>
  <c r="C67" i="62"/>
  <c r="B67" i="62"/>
  <c r="B52" i="62"/>
  <c r="AE50" i="62"/>
  <c r="AD50" i="62"/>
  <c r="AC50" i="62"/>
  <c r="AB50" i="62"/>
  <c r="AA50" i="62"/>
  <c r="Z50" i="62"/>
  <c r="Y50" i="62"/>
  <c r="X50" i="62"/>
  <c r="W50" i="62"/>
  <c r="V50" i="62"/>
  <c r="U50" i="62"/>
  <c r="T50" i="62"/>
  <c r="S50" i="62"/>
  <c r="R50" i="62"/>
  <c r="Q50" i="62"/>
  <c r="P50" i="62"/>
  <c r="O50" i="62"/>
  <c r="N50" i="62"/>
  <c r="M50" i="62"/>
  <c r="L50" i="62"/>
  <c r="K50" i="62"/>
  <c r="J50" i="62"/>
  <c r="I50" i="62"/>
  <c r="H50" i="62"/>
  <c r="G50" i="62"/>
  <c r="F50" i="62"/>
  <c r="E50" i="62"/>
  <c r="D50" i="62"/>
  <c r="C50" i="62"/>
  <c r="B50" i="62"/>
  <c r="B55" i="62" s="1"/>
  <c r="B45" i="62"/>
  <c r="B47" i="62" s="1"/>
  <c r="B41" i="62"/>
  <c r="B46" i="62" s="1"/>
  <c r="A4" i="45"/>
  <c r="AE13" i="64" l="1"/>
  <c r="AD14" i="64"/>
  <c r="B88" i="62"/>
  <c r="B92" i="62" s="1"/>
  <c r="C98" i="62" s="1"/>
  <c r="B60" i="62"/>
  <c r="H104" i="62" s="1"/>
  <c r="B43" i="62"/>
  <c r="B44" i="62" s="1"/>
  <c r="C47" i="62" s="1"/>
  <c r="S19" i="60"/>
  <c r="R19" i="60"/>
  <c r="Q19" i="60"/>
  <c r="P19" i="60"/>
  <c r="O19" i="60"/>
  <c r="N19" i="60"/>
  <c r="M19" i="60"/>
  <c r="L19" i="60"/>
  <c r="L23" i="60" s="1"/>
  <c r="K19" i="60"/>
  <c r="J19" i="60"/>
  <c r="I19" i="60"/>
  <c r="H19" i="60"/>
  <c r="G19" i="60"/>
  <c r="F19" i="60"/>
  <c r="E19" i="60"/>
  <c r="D19" i="60"/>
  <c r="D23" i="60" s="1"/>
  <c r="C19" i="60"/>
  <c r="B19" i="60"/>
  <c r="S15" i="60"/>
  <c r="S17" i="60" s="1"/>
  <c r="R15" i="60"/>
  <c r="R17" i="60" s="1"/>
  <c r="Q15" i="60"/>
  <c r="Q17" i="60" s="1"/>
  <c r="P15" i="60"/>
  <c r="P17" i="60" s="1"/>
  <c r="O15" i="60"/>
  <c r="O20" i="60" s="1"/>
  <c r="N15" i="60"/>
  <c r="N20" i="60" s="1"/>
  <c r="M15" i="60"/>
  <c r="M20" i="60" s="1"/>
  <c r="L15" i="60"/>
  <c r="L20" i="60" s="1"/>
  <c r="K15" i="60"/>
  <c r="K17" i="60" s="1"/>
  <c r="J15" i="60"/>
  <c r="J17" i="60" s="1"/>
  <c r="I15" i="60"/>
  <c r="I17" i="60" s="1"/>
  <c r="H15" i="60"/>
  <c r="H17" i="60" s="1"/>
  <c r="G15" i="60"/>
  <c r="G20" i="60" s="1"/>
  <c r="F15" i="60"/>
  <c r="F20" i="60" s="1"/>
  <c r="E15" i="60"/>
  <c r="E20" i="60" s="1"/>
  <c r="D15" i="60"/>
  <c r="D20" i="60" s="1"/>
  <c r="C15" i="60"/>
  <c r="C17" i="60" s="1"/>
  <c r="B15" i="60"/>
  <c r="B17" i="60" s="1"/>
  <c r="R11" i="60"/>
  <c r="M11" i="60"/>
  <c r="J11" i="60"/>
  <c r="E11" i="60"/>
  <c r="AL8" i="60"/>
  <c r="AI8" i="60"/>
  <c r="AD8" i="60"/>
  <c r="AA8" i="60"/>
  <c r="V8" i="60"/>
  <c r="S8" i="60"/>
  <c r="R8" i="60"/>
  <c r="Q8" i="60"/>
  <c r="P8" i="60"/>
  <c r="O8" i="60"/>
  <c r="N8" i="60"/>
  <c r="M8" i="60"/>
  <c r="L8" i="60"/>
  <c r="K8" i="60"/>
  <c r="J8" i="60"/>
  <c r="I8" i="60"/>
  <c r="H8" i="60"/>
  <c r="G8" i="60"/>
  <c r="F8" i="60"/>
  <c r="E8" i="60"/>
  <c r="D8" i="60"/>
  <c r="C8" i="60"/>
  <c r="B8" i="60"/>
  <c r="S7" i="60"/>
  <c r="S11" i="60" s="1"/>
  <c r="R7" i="60"/>
  <c r="R12" i="60" s="1"/>
  <c r="Q7" i="60"/>
  <c r="Q11" i="60" s="1"/>
  <c r="P7" i="60"/>
  <c r="P11" i="60" s="1"/>
  <c r="O7" i="60"/>
  <c r="O12" i="60" s="1"/>
  <c r="N7" i="60"/>
  <c r="N11" i="60" s="1"/>
  <c r="M7" i="60"/>
  <c r="M12" i="60" s="1"/>
  <c r="L7" i="60"/>
  <c r="L12" i="60" s="1"/>
  <c r="K7" i="60"/>
  <c r="K11" i="60" s="1"/>
  <c r="J7" i="60"/>
  <c r="J12" i="60" s="1"/>
  <c r="I7" i="60"/>
  <c r="I11" i="60" s="1"/>
  <c r="H7" i="60"/>
  <c r="H11" i="60" s="1"/>
  <c r="G7" i="60"/>
  <c r="G12" i="60" s="1"/>
  <c r="F7" i="60"/>
  <c r="F10" i="60" s="1"/>
  <c r="F16" i="60" s="1"/>
  <c r="E7" i="60"/>
  <c r="E12" i="60" s="1"/>
  <c r="D7" i="60"/>
  <c r="D12" i="60" s="1"/>
  <c r="C7" i="60"/>
  <c r="C11" i="60" s="1"/>
  <c r="B7" i="60"/>
  <c r="B12" i="60" s="1"/>
  <c r="AL5" i="60"/>
  <c r="AK5" i="60"/>
  <c r="AJ5" i="60"/>
  <c r="AI5" i="60"/>
  <c r="AI15" i="60" s="1"/>
  <c r="AH5" i="60"/>
  <c r="AG5" i="60"/>
  <c r="AF5" i="60"/>
  <c r="AE5" i="60"/>
  <c r="AD5" i="60"/>
  <c r="AC5" i="60"/>
  <c r="AB5" i="60"/>
  <c r="AA5" i="60"/>
  <c r="AA15" i="60" s="1"/>
  <c r="Z5" i="60"/>
  <c r="Y5" i="60"/>
  <c r="X5" i="60"/>
  <c r="W5" i="60"/>
  <c r="V5" i="60"/>
  <c r="U5" i="60"/>
  <c r="AL4" i="60"/>
  <c r="AK4" i="60"/>
  <c r="AJ4" i="60"/>
  <c r="AI4" i="60"/>
  <c r="AH4" i="60"/>
  <c r="AG4" i="60"/>
  <c r="AF4" i="60"/>
  <c r="AE4" i="60"/>
  <c r="AD4" i="60"/>
  <c r="AC4" i="60"/>
  <c r="AB4" i="60"/>
  <c r="AA4" i="60"/>
  <c r="Z4" i="60"/>
  <c r="Y4" i="60"/>
  <c r="X4" i="60"/>
  <c r="W4" i="60"/>
  <c r="V4" i="60"/>
  <c r="U4" i="60"/>
  <c r="AL3" i="60"/>
  <c r="AK3" i="60"/>
  <c r="AJ3" i="60"/>
  <c r="AJ19" i="60" s="1"/>
  <c r="AI3" i="60"/>
  <c r="AI19" i="60" s="1"/>
  <c r="AH3" i="60"/>
  <c r="AH19" i="60" s="1"/>
  <c r="AG3" i="60"/>
  <c r="AG19" i="60" s="1"/>
  <c r="AF3" i="60"/>
  <c r="AE3" i="60"/>
  <c r="AE19" i="60" s="1"/>
  <c r="AD3" i="60"/>
  <c r="AC3" i="60"/>
  <c r="AB3" i="60"/>
  <c r="AB19" i="60" s="1"/>
  <c r="AA3" i="60"/>
  <c r="AA19" i="60" s="1"/>
  <c r="Z3" i="60"/>
  <c r="Z19" i="60" s="1"/>
  <c r="Y3" i="60"/>
  <c r="Y19" i="60" s="1"/>
  <c r="X3" i="60"/>
  <c r="W3" i="60"/>
  <c r="V3" i="60"/>
  <c r="U3" i="60"/>
  <c r="AE14" i="64" l="1"/>
  <c r="AD15" i="64"/>
  <c r="F107" i="62"/>
  <c r="L4" i="43" s="1"/>
  <c r="B11" i="60"/>
  <c r="S21" i="60"/>
  <c r="AG12" i="60"/>
  <c r="E23" i="60"/>
  <c r="AA17" i="60"/>
  <c r="AA20" i="60"/>
  <c r="AI17" i="60"/>
  <c r="AI20" i="60"/>
  <c r="F23" i="60"/>
  <c r="N23" i="60"/>
  <c r="M23" i="60"/>
  <c r="G23" i="60"/>
  <c r="O23" i="60"/>
  <c r="H21" i="60"/>
  <c r="AH11" i="60"/>
  <c r="X11" i="60"/>
  <c r="AF11" i="60"/>
  <c r="AA21" i="60"/>
  <c r="AA23" i="60"/>
  <c r="AI21" i="60"/>
  <c r="AI23" i="60"/>
  <c r="AG11" i="60"/>
  <c r="R21" i="60"/>
  <c r="AE7" i="60"/>
  <c r="AE12" i="60" s="1"/>
  <c r="N10" i="60"/>
  <c r="N16" i="60" s="1"/>
  <c r="N18" i="60" s="1"/>
  <c r="N12" i="60"/>
  <c r="Y7" i="60"/>
  <c r="Y12" i="60" s="1"/>
  <c r="AG7" i="60"/>
  <c r="U8" i="60"/>
  <c r="AC8" i="60"/>
  <c r="AK8" i="60"/>
  <c r="H10" i="60"/>
  <c r="H16" i="60" s="1"/>
  <c r="H18" i="60" s="1"/>
  <c r="P10" i="60"/>
  <c r="AG10" i="60"/>
  <c r="D11" i="60"/>
  <c r="L11" i="60"/>
  <c r="H12" i="60"/>
  <c r="P12" i="60"/>
  <c r="U15" i="60"/>
  <c r="AC15" i="60"/>
  <c r="AK15" i="60"/>
  <c r="P16" i="60"/>
  <c r="P18" i="60" s="1"/>
  <c r="D17" i="60"/>
  <c r="L17" i="60"/>
  <c r="U19" i="60"/>
  <c r="AC19" i="60"/>
  <c r="AK19" i="60"/>
  <c r="H20" i="60"/>
  <c r="P20" i="60"/>
  <c r="P23" i="60" s="1"/>
  <c r="P24" i="60" s="1"/>
  <c r="D21" i="60"/>
  <c r="L21" i="60"/>
  <c r="H23" i="60"/>
  <c r="V19" i="60"/>
  <c r="AD19" i="60"/>
  <c r="AL19" i="60"/>
  <c r="I20" i="60"/>
  <c r="I21" i="60" s="1"/>
  <c r="Q20" i="60"/>
  <c r="Q21" i="60" s="1"/>
  <c r="E21" i="60"/>
  <c r="M21" i="60"/>
  <c r="Q23" i="60"/>
  <c r="AH7" i="60"/>
  <c r="AH12" i="60" s="1"/>
  <c r="Z10" i="60"/>
  <c r="AA7" i="60"/>
  <c r="AA11" i="60" s="1"/>
  <c r="AI7" i="60"/>
  <c r="AI11" i="60" s="1"/>
  <c r="W8" i="60"/>
  <c r="AE8" i="60"/>
  <c r="B10" i="60"/>
  <c r="J10" i="60"/>
  <c r="J16" i="60" s="1"/>
  <c r="J18" i="60" s="1"/>
  <c r="R10" i="60"/>
  <c r="F11" i="60"/>
  <c r="W15" i="60"/>
  <c r="AE15" i="60"/>
  <c r="R16" i="60"/>
  <c r="R18" i="60" s="1"/>
  <c r="F17" i="60"/>
  <c r="F18" i="60" s="1"/>
  <c r="N17" i="60"/>
  <c r="W19" i="60"/>
  <c r="B20" i="60"/>
  <c r="B21" i="60" s="1"/>
  <c r="J20" i="60"/>
  <c r="J21" i="60" s="1"/>
  <c r="R20" i="60"/>
  <c r="F21" i="60"/>
  <c r="N21" i="60"/>
  <c r="R23" i="60"/>
  <c r="I12" i="60"/>
  <c r="AB7" i="60"/>
  <c r="AB10" i="60" s="1"/>
  <c r="AJ7" i="60"/>
  <c r="AJ11" i="60" s="1"/>
  <c r="X8" i="60"/>
  <c r="AF8" i="60"/>
  <c r="C10" i="60"/>
  <c r="K10" i="60"/>
  <c r="K16" i="60" s="1"/>
  <c r="K18" i="60" s="1"/>
  <c r="S10" i="60"/>
  <c r="S16" i="60" s="1"/>
  <c r="S18" i="60" s="1"/>
  <c r="AJ10" i="60"/>
  <c r="G11" i="60"/>
  <c r="O11" i="60"/>
  <c r="C12" i="60"/>
  <c r="K12" i="60"/>
  <c r="S12" i="60"/>
  <c r="X15" i="60"/>
  <c r="AF15" i="60"/>
  <c r="C16" i="60"/>
  <c r="C18" i="60" s="1"/>
  <c r="G17" i="60"/>
  <c r="O17" i="60"/>
  <c r="X19" i="60"/>
  <c r="AF19" i="60"/>
  <c r="C20" i="60"/>
  <c r="C21" i="60" s="1"/>
  <c r="K20" i="60"/>
  <c r="K23" i="60" s="1"/>
  <c r="S20" i="60"/>
  <c r="G21" i="60"/>
  <c r="O21" i="60"/>
  <c r="C23" i="60"/>
  <c r="S23" i="60"/>
  <c r="I10" i="60"/>
  <c r="I16" i="60" s="1"/>
  <c r="I18" i="60" s="1"/>
  <c r="Q10" i="60"/>
  <c r="Q16" i="60" s="1"/>
  <c r="Q18" i="60" s="1"/>
  <c r="AH10" i="60"/>
  <c r="Q12" i="60"/>
  <c r="V15" i="60"/>
  <c r="AL15" i="60"/>
  <c r="E17" i="60"/>
  <c r="U7" i="60"/>
  <c r="U10" i="60" s="1"/>
  <c r="AC7" i="60"/>
  <c r="AC11" i="60" s="1"/>
  <c r="AK7" i="60"/>
  <c r="AK11" i="60" s="1"/>
  <c r="Y8" i="60"/>
  <c r="AG8" i="60"/>
  <c r="D10" i="60"/>
  <c r="D16" i="60" s="1"/>
  <c r="D18" i="60" s="1"/>
  <c r="L10" i="60"/>
  <c r="Y15" i="60"/>
  <c r="AG15" i="60"/>
  <c r="L16" i="60"/>
  <c r="L18" i="60" s="1"/>
  <c r="Z7" i="60"/>
  <c r="Z12" i="60" s="1"/>
  <c r="AD15" i="60"/>
  <c r="M17" i="60"/>
  <c r="V7" i="60"/>
  <c r="V11" i="60" s="1"/>
  <c r="AD7" i="60"/>
  <c r="AD11" i="60" s="1"/>
  <c r="AL7" i="60"/>
  <c r="AL11" i="60" s="1"/>
  <c r="Z8" i="60"/>
  <c r="AH8" i="60"/>
  <c r="E10" i="60"/>
  <c r="M10" i="60"/>
  <c r="Z15" i="60"/>
  <c r="AH15" i="60"/>
  <c r="E16" i="60"/>
  <c r="E18" i="60" s="1"/>
  <c r="M16" i="60"/>
  <c r="W7" i="60"/>
  <c r="W12" i="60" s="1"/>
  <c r="F12" i="60"/>
  <c r="X7" i="60"/>
  <c r="X12" i="60" s="1"/>
  <c r="AF7" i="60"/>
  <c r="AF10" i="60" s="1"/>
  <c r="AB8" i="60"/>
  <c r="AJ8" i="60"/>
  <c r="G10" i="60"/>
  <c r="G16" i="60" s="1"/>
  <c r="G18" i="60" s="1"/>
  <c r="O10" i="60"/>
  <c r="O16" i="60" s="1"/>
  <c r="O18" i="60" s="1"/>
  <c r="AB15" i="60"/>
  <c r="AJ15" i="60"/>
  <c r="S3" i="43"/>
  <c r="AE15" i="64" l="1"/>
  <c r="AD16" i="64"/>
  <c r="B16" i="60"/>
  <c r="B18" i="60" s="1"/>
  <c r="B23" i="60"/>
  <c r="AE20" i="60"/>
  <c r="AE17" i="60"/>
  <c r="U20" i="60"/>
  <c r="U23" i="60" s="1"/>
  <c r="U17" i="60"/>
  <c r="AL20" i="60"/>
  <c r="AL23" i="60" s="1"/>
  <c r="S24" i="60" s="1"/>
  <c r="AL17" i="60"/>
  <c r="Z17" i="60"/>
  <c r="Z16" i="60"/>
  <c r="Z20" i="60"/>
  <c r="V20" i="60"/>
  <c r="V17" i="60"/>
  <c r="AI10" i="60"/>
  <c r="AI16" i="60" s="1"/>
  <c r="AI18" i="60" s="1"/>
  <c r="AL12" i="60"/>
  <c r="W10" i="60"/>
  <c r="AD20" i="60"/>
  <c r="AD17" i="60"/>
  <c r="AA10" i="60"/>
  <c r="AA16" i="60" s="1"/>
  <c r="AA18" i="60" s="1"/>
  <c r="AL21" i="60"/>
  <c r="AK20" i="60"/>
  <c r="AK23" i="60" s="1"/>
  <c r="R24" i="60" s="1"/>
  <c r="AK17" i="60"/>
  <c r="Y10" i="60"/>
  <c r="Y11" i="60"/>
  <c r="AD12" i="60"/>
  <c r="AF12" i="60"/>
  <c r="AD23" i="60"/>
  <c r="K24" i="60" s="1"/>
  <c r="AD21" i="60"/>
  <c r="AC20" i="60"/>
  <c r="AC17" i="60"/>
  <c r="AE10" i="60"/>
  <c r="AE16" i="60" s="1"/>
  <c r="AE18" i="60" s="1"/>
  <c r="V12" i="60"/>
  <c r="P21" i="60"/>
  <c r="AJ12" i="60"/>
  <c r="AF20" i="60"/>
  <c r="AF21" i="60" s="1"/>
  <c r="AF16" i="60"/>
  <c r="AF17" i="60"/>
  <c r="I23" i="60"/>
  <c r="U21" i="60"/>
  <c r="AK12" i="60"/>
  <c r="AD10" i="60"/>
  <c r="AD16" i="60" s="1"/>
  <c r="AD18" i="60" s="1"/>
  <c r="AB17" i="60"/>
  <c r="AB20" i="60"/>
  <c r="AB16" i="60"/>
  <c r="AB18" i="60" s="1"/>
  <c r="AF23" i="60"/>
  <c r="M24" i="60" s="1"/>
  <c r="X20" i="60"/>
  <c r="X17" i="60"/>
  <c r="W21" i="60"/>
  <c r="AI12" i="60"/>
  <c r="H24" i="60"/>
  <c r="AC12" i="60"/>
  <c r="AL10" i="60"/>
  <c r="AL16" i="60" s="1"/>
  <c r="AL18" i="60" s="1"/>
  <c r="X10" i="60"/>
  <c r="X16" i="60" s="1"/>
  <c r="X18" i="60" s="1"/>
  <c r="Z11" i="60"/>
  <c r="K21" i="60"/>
  <c r="AK10" i="60"/>
  <c r="AK16" i="60" s="1"/>
  <c r="AK18" i="60" s="1"/>
  <c r="AJ17" i="60"/>
  <c r="AJ20" i="60"/>
  <c r="AJ16" i="60"/>
  <c r="AB12" i="60"/>
  <c r="V10" i="60"/>
  <c r="V16" i="60" s="1"/>
  <c r="V18" i="60" s="1"/>
  <c r="AB11" i="60"/>
  <c r="W20" i="60"/>
  <c r="W23" i="60" s="1"/>
  <c r="D24" i="60" s="1"/>
  <c r="W17" i="60"/>
  <c r="W16" i="60"/>
  <c r="W18" i="60" s="1"/>
  <c r="M18" i="60"/>
  <c r="AG17" i="60"/>
  <c r="AG20" i="60"/>
  <c r="AG16" i="60"/>
  <c r="AG18" i="60" s="1"/>
  <c r="Y17" i="60"/>
  <c r="Y20" i="60"/>
  <c r="Y16" i="60"/>
  <c r="Y18" i="60" s="1"/>
  <c r="X23" i="60"/>
  <c r="E24" i="60" s="1"/>
  <c r="X21" i="60"/>
  <c r="J23" i="60"/>
  <c r="AA12" i="60"/>
  <c r="U12" i="60"/>
  <c r="AC10" i="60"/>
  <c r="AC16" i="60" s="1"/>
  <c r="AC18" i="60" s="1"/>
  <c r="AC23" i="60"/>
  <c r="AC21" i="60"/>
  <c r="AH17" i="60"/>
  <c r="AH16" i="60"/>
  <c r="AH20" i="60"/>
  <c r="C24" i="60"/>
  <c r="AE11" i="60"/>
  <c r="U11" i="60"/>
  <c r="U16" i="60" s="1"/>
  <c r="U18" i="60" s="1"/>
  <c r="V23" i="60"/>
  <c r="V21" i="60"/>
  <c r="W11" i="60"/>
  <c r="AC3" i="44"/>
  <c r="O3" i="43" s="1"/>
  <c r="AC4" i="44"/>
  <c r="AE16" i="64" l="1"/>
  <c r="AD17" i="64"/>
  <c r="B24" i="60"/>
  <c r="AH21" i="60"/>
  <c r="AH23" i="60"/>
  <c r="O24" i="60" s="1"/>
  <c r="AH18" i="60"/>
  <c r="J24" i="60"/>
  <c r="AG21" i="60"/>
  <c r="AG23" i="60"/>
  <c r="N24" i="60" s="1"/>
  <c r="AK21" i="60"/>
  <c r="AJ18" i="60"/>
  <c r="AJ21" i="60"/>
  <c r="AJ23" i="60"/>
  <c r="Q24" i="60" s="1"/>
  <c r="Z21" i="60"/>
  <c r="Z23" i="60"/>
  <c r="G24" i="60" s="1"/>
  <c r="Z18" i="60"/>
  <c r="Y23" i="60"/>
  <c r="F24" i="60" s="1"/>
  <c r="Y21" i="60"/>
  <c r="I24" i="60"/>
  <c r="AB21" i="60"/>
  <c r="AB23" i="60"/>
  <c r="AE23" i="60"/>
  <c r="L24" i="60" s="1"/>
  <c r="AE21" i="60"/>
  <c r="AF18" i="60"/>
  <c r="AE17" i="64" l="1"/>
  <c r="AD18" i="64"/>
  <c r="A1" i="45"/>
  <c r="AE18" i="64" l="1"/>
  <c r="AD19" i="64"/>
  <c r="C19" i="46"/>
  <c r="G7" i="46"/>
  <c r="F7" i="46"/>
  <c r="E7" i="46"/>
  <c r="D7" i="46"/>
  <c r="C7" i="46"/>
  <c r="B7" i="46"/>
  <c r="AE19" i="64" l="1"/>
  <c r="AD20" i="64"/>
  <c r="B45" i="36"/>
  <c r="B42" i="36"/>
  <c r="B41" i="36"/>
  <c r="B46" i="36" s="1"/>
  <c r="BK37" i="36"/>
  <c r="BJ37" i="36"/>
  <c r="BI37" i="36"/>
  <c r="BH37" i="36"/>
  <c r="BG37" i="36"/>
  <c r="BF37" i="36"/>
  <c r="BE37" i="36"/>
  <c r="BD37" i="36"/>
  <c r="BC37" i="36"/>
  <c r="BB37" i="36"/>
  <c r="BA37" i="36"/>
  <c r="AZ37" i="36"/>
  <c r="AY37" i="36"/>
  <c r="AX37" i="36"/>
  <c r="AW37" i="36"/>
  <c r="AV37" i="36"/>
  <c r="AU37" i="36"/>
  <c r="AT37" i="36"/>
  <c r="AS37" i="36"/>
  <c r="AR37" i="36"/>
  <c r="AQ37" i="36"/>
  <c r="AP37" i="36"/>
  <c r="AO37" i="36"/>
  <c r="AN37" i="36"/>
  <c r="AM37" i="36"/>
  <c r="AL37" i="36"/>
  <c r="AK37" i="36"/>
  <c r="AJ37" i="36"/>
  <c r="AI37" i="36"/>
  <c r="AH37" i="36"/>
  <c r="BK36" i="36"/>
  <c r="BJ36" i="36"/>
  <c r="BI36" i="36"/>
  <c r="BH36" i="36"/>
  <c r="BG36" i="36"/>
  <c r="BF36" i="36"/>
  <c r="BE36" i="36"/>
  <c r="BD36" i="36"/>
  <c r="BC36" i="36"/>
  <c r="BB36" i="36"/>
  <c r="BA36" i="36"/>
  <c r="AZ36" i="36"/>
  <c r="AY36" i="36"/>
  <c r="AX36" i="36"/>
  <c r="AW36" i="36"/>
  <c r="AV36" i="36"/>
  <c r="AU36" i="36"/>
  <c r="AT36" i="36"/>
  <c r="AS36" i="36"/>
  <c r="AR36" i="36"/>
  <c r="AQ36" i="36"/>
  <c r="AP36" i="36"/>
  <c r="AO36" i="36"/>
  <c r="AN36" i="36"/>
  <c r="AM36" i="36"/>
  <c r="AL36" i="36"/>
  <c r="AK36" i="36"/>
  <c r="AJ36" i="36"/>
  <c r="AI36" i="36"/>
  <c r="AH36" i="36"/>
  <c r="BK35" i="36"/>
  <c r="BJ35" i="36"/>
  <c r="BI35" i="36"/>
  <c r="BH35" i="36"/>
  <c r="BG35" i="36"/>
  <c r="BF35" i="36"/>
  <c r="BE35" i="36"/>
  <c r="BD35" i="36"/>
  <c r="BC35" i="36"/>
  <c r="BB35" i="36"/>
  <c r="BA35" i="36"/>
  <c r="AZ35" i="36"/>
  <c r="AY35" i="36"/>
  <c r="AX35" i="36"/>
  <c r="AW35" i="36"/>
  <c r="AV35" i="36"/>
  <c r="AU35" i="36"/>
  <c r="AT35" i="36"/>
  <c r="AS35" i="36"/>
  <c r="AR35" i="36"/>
  <c r="AQ35" i="36"/>
  <c r="AP35" i="36"/>
  <c r="AO35" i="36"/>
  <c r="AN35" i="36"/>
  <c r="AM35" i="36"/>
  <c r="AL35" i="36"/>
  <c r="AK35" i="36"/>
  <c r="AJ35" i="36"/>
  <c r="AI35" i="36"/>
  <c r="AH35" i="36"/>
  <c r="BK34" i="36"/>
  <c r="BJ34" i="36"/>
  <c r="BI34" i="36"/>
  <c r="BH34" i="36"/>
  <c r="BG34" i="36"/>
  <c r="BF34" i="36"/>
  <c r="BE34" i="36"/>
  <c r="BD34" i="36"/>
  <c r="BC34" i="36"/>
  <c r="BB34" i="36"/>
  <c r="BA34" i="36"/>
  <c r="AZ34" i="36"/>
  <c r="AY34" i="36"/>
  <c r="AX34" i="36"/>
  <c r="AW34" i="36"/>
  <c r="AV34" i="36"/>
  <c r="AU34" i="36"/>
  <c r="AT34" i="36"/>
  <c r="AS34" i="36"/>
  <c r="AR34" i="36"/>
  <c r="AQ34" i="36"/>
  <c r="AP34" i="36"/>
  <c r="AO34" i="36"/>
  <c r="AN34" i="36"/>
  <c r="AM34" i="36"/>
  <c r="AL34" i="36"/>
  <c r="AK34" i="36"/>
  <c r="AJ34" i="36"/>
  <c r="AI34" i="36"/>
  <c r="AH34" i="36"/>
  <c r="BK33" i="36"/>
  <c r="BJ33" i="36"/>
  <c r="BI33" i="36"/>
  <c r="BH33" i="36"/>
  <c r="BG33" i="36"/>
  <c r="BF33" i="36"/>
  <c r="BE33" i="36"/>
  <c r="BD33" i="36"/>
  <c r="BC33" i="36"/>
  <c r="BB33" i="36"/>
  <c r="BA33" i="36"/>
  <c r="AZ33" i="36"/>
  <c r="AY33" i="36"/>
  <c r="AX33" i="36"/>
  <c r="AW33" i="36"/>
  <c r="AV33" i="36"/>
  <c r="AU33" i="36"/>
  <c r="AT33" i="36"/>
  <c r="AS33" i="36"/>
  <c r="AR33" i="36"/>
  <c r="AQ33" i="36"/>
  <c r="AP33" i="36"/>
  <c r="AO33" i="36"/>
  <c r="AN33" i="36"/>
  <c r="AM33" i="36"/>
  <c r="AL33" i="36"/>
  <c r="AK33" i="36"/>
  <c r="AJ33" i="36"/>
  <c r="AI33" i="36"/>
  <c r="AH33" i="36"/>
  <c r="BK32" i="36"/>
  <c r="BJ32" i="36"/>
  <c r="BI32" i="36"/>
  <c r="BH32" i="36"/>
  <c r="BG32" i="36"/>
  <c r="BF32" i="36"/>
  <c r="BE32" i="36"/>
  <c r="BD32" i="36"/>
  <c r="BC32" i="36"/>
  <c r="BB32" i="36"/>
  <c r="BA32" i="36"/>
  <c r="AZ32" i="36"/>
  <c r="AY32" i="36"/>
  <c r="AX32" i="36"/>
  <c r="AW32" i="36"/>
  <c r="AV32" i="36"/>
  <c r="AU32" i="36"/>
  <c r="AT32" i="36"/>
  <c r="AS32" i="36"/>
  <c r="AR32" i="36"/>
  <c r="AQ32" i="36"/>
  <c r="AP32" i="36"/>
  <c r="AO32" i="36"/>
  <c r="AN32" i="36"/>
  <c r="AM32" i="36"/>
  <c r="AL32" i="36"/>
  <c r="AK32" i="36"/>
  <c r="AJ32" i="36"/>
  <c r="AI32" i="36"/>
  <c r="AH32" i="36"/>
  <c r="BK31" i="36"/>
  <c r="BJ31" i="36"/>
  <c r="BI31" i="36"/>
  <c r="BH31" i="36"/>
  <c r="BG31" i="36"/>
  <c r="BF31" i="36"/>
  <c r="BE31" i="36"/>
  <c r="BD31" i="36"/>
  <c r="BC31" i="36"/>
  <c r="BB31" i="36"/>
  <c r="BA31" i="36"/>
  <c r="AZ31" i="36"/>
  <c r="AY31" i="36"/>
  <c r="AX31" i="36"/>
  <c r="AW31" i="36"/>
  <c r="AV31" i="36"/>
  <c r="AU31" i="36"/>
  <c r="AT31" i="36"/>
  <c r="AS31" i="36"/>
  <c r="AR31" i="36"/>
  <c r="AQ31" i="36"/>
  <c r="AP31" i="36"/>
  <c r="AO31" i="36"/>
  <c r="AN31" i="36"/>
  <c r="AM31" i="36"/>
  <c r="AL31" i="36"/>
  <c r="AK31" i="36"/>
  <c r="AJ31" i="36"/>
  <c r="AI31" i="36"/>
  <c r="AH31" i="36"/>
  <c r="BK30" i="36"/>
  <c r="BJ30" i="36"/>
  <c r="BI30" i="36"/>
  <c r="BH30" i="36"/>
  <c r="BG30" i="36"/>
  <c r="BF30" i="36"/>
  <c r="BE30" i="36"/>
  <c r="BD30" i="36"/>
  <c r="BC30" i="36"/>
  <c r="BB30" i="36"/>
  <c r="BA30" i="36"/>
  <c r="AZ30" i="36"/>
  <c r="AY30" i="36"/>
  <c r="AX30" i="36"/>
  <c r="AW30" i="36"/>
  <c r="AV30" i="36"/>
  <c r="AU30" i="36"/>
  <c r="AT30" i="36"/>
  <c r="AS30" i="36"/>
  <c r="AR30" i="36"/>
  <c r="AQ30" i="36"/>
  <c r="AP30" i="36"/>
  <c r="AO30" i="36"/>
  <c r="AN30" i="36"/>
  <c r="AM30" i="36"/>
  <c r="AL30" i="36"/>
  <c r="AK30" i="36"/>
  <c r="AJ30" i="36"/>
  <c r="AI30" i="36"/>
  <c r="AH30" i="36"/>
  <c r="BK29" i="36"/>
  <c r="BJ29" i="36"/>
  <c r="BI29" i="36"/>
  <c r="BH29" i="36"/>
  <c r="BG29" i="36"/>
  <c r="BF29" i="36"/>
  <c r="BE29" i="36"/>
  <c r="BD29" i="36"/>
  <c r="BC29" i="36"/>
  <c r="BB29" i="36"/>
  <c r="BA29" i="36"/>
  <c r="AZ29" i="36"/>
  <c r="AY29" i="36"/>
  <c r="AX29" i="36"/>
  <c r="AW29" i="36"/>
  <c r="AV29" i="36"/>
  <c r="AU29" i="36"/>
  <c r="AT29" i="36"/>
  <c r="AS29" i="36"/>
  <c r="AR29" i="36"/>
  <c r="AQ29" i="36"/>
  <c r="AP29" i="36"/>
  <c r="AO29" i="36"/>
  <c r="AN29" i="36"/>
  <c r="AM29" i="36"/>
  <c r="AL29" i="36"/>
  <c r="AK29" i="36"/>
  <c r="AJ29" i="36"/>
  <c r="AI29" i="36"/>
  <c r="AH29" i="36"/>
  <c r="BK28" i="36"/>
  <c r="BJ28" i="36"/>
  <c r="BI28" i="36"/>
  <c r="BH28" i="36"/>
  <c r="BG28" i="36"/>
  <c r="BF28" i="36"/>
  <c r="BE28" i="36"/>
  <c r="BD28" i="36"/>
  <c r="BC28" i="36"/>
  <c r="BB28" i="36"/>
  <c r="BA28" i="36"/>
  <c r="AZ28" i="36"/>
  <c r="AY28" i="36"/>
  <c r="AX28" i="36"/>
  <c r="AW28" i="36"/>
  <c r="AV28" i="36"/>
  <c r="AU28" i="36"/>
  <c r="AT28" i="36"/>
  <c r="AS28" i="36"/>
  <c r="AR28" i="36"/>
  <c r="AQ28" i="36"/>
  <c r="AP28" i="36"/>
  <c r="AO28" i="36"/>
  <c r="AN28" i="36"/>
  <c r="AM28" i="36"/>
  <c r="AL28" i="36"/>
  <c r="AK28" i="36"/>
  <c r="AJ28" i="36"/>
  <c r="AI28" i="36"/>
  <c r="AH28" i="36"/>
  <c r="BK27" i="36"/>
  <c r="BJ27" i="36"/>
  <c r="BI27" i="36"/>
  <c r="BH27" i="36"/>
  <c r="BG27" i="36"/>
  <c r="BF27" i="36"/>
  <c r="BE27" i="36"/>
  <c r="BD27" i="36"/>
  <c r="BC27" i="36"/>
  <c r="BB27" i="36"/>
  <c r="BA27" i="36"/>
  <c r="AZ27" i="36"/>
  <c r="AY27" i="36"/>
  <c r="AX27" i="36"/>
  <c r="AW27" i="36"/>
  <c r="AV27" i="36"/>
  <c r="AU27" i="36"/>
  <c r="AT27" i="36"/>
  <c r="AS27" i="36"/>
  <c r="AR27" i="36"/>
  <c r="AQ27" i="36"/>
  <c r="AP27" i="36"/>
  <c r="AO27" i="36"/>
  <c r="AN27" i="36"/>
  <c r="AM27" i="36"/>
  <c r="AL27" i="36"/>
  <c r="AK27" i="36"/>
  <c r="AJ27" i="36"/>
  <c r="AI27" i="36"/>
  <c r="AH27" i="36"/>
  <c r="BK26" i="36"/>
  <c r="BJ26" i="36"/>
  <c r="BI26" i="36"/>
  <c r="BH26" i="36"/>
  <c r="BG26" i="36"/>
  <c r="BF26" i="36"/>
  <c r="BE26" i="36"/>
  <c r="BD26" i="36"/>
  <c r="BC26" i="36"/>
  <c r="BB26" i="36"/>
  <c r="BA26" i="36"/>
  <c r="AZ26" i="36"/>
  <c r="AY26" i="36"/>
  <c r="AX26" i="36"/>
  <c r="AW26" i="36"/>
  <c r="AV26" i="36"/>
  <c r="AU26" i="36"/>
  <c r="AT26" i="36"/>
  <c r="AS26" i="36"/>
  <c r="AR26" i="36"/>
  <c r="AQ26" i="36"/>
  <c r="AP26" i="36"/>
  <c r="AO26" i="36"/>
  <c r="AN26" i="36"/>
  <c r="AM26" i="36"/>
  <c r="AL26" i="36"/>
  <c r="AK26" i="36"/>
  <c r="AJ26" i="36"/>
  <c r="AI26" i="36"/>
  <c r="AH26" i="36"/>
  <c r="BK25" i="36"/>
  <c r="BJ25" i="36"/>
  <c r="BI25" i="36"/>
  <c r="BH25" i="36"/>
  <c r="BG25" i="36"/>
  <c r="BF25" i="36"/>
  <c r="BE25" i="36"/>
  <c r="BD25" i="36"/>
  <c r="BC25" i="36"/>
  <c r="BB25" i="36"/>
  <c r="BA25" i="36"/>
  <c r="AZ25" i="36"/>
  <c r="AY25" i="36"/>
  <c r="AX25" i="36"/>
  <c r="AW25" i="36"/>
  <c r="AV25" i="36"/>
  <c r="AU25" i="36"/>
  <c r="AT25" i="36"/>
  <c r="AS25" i="36"/>
  <c r="AR25" i="36"/>
  <c r="AQ25" i="36"/>
  <c r="AP25" i="36"/>
  <c r="AO25" i="36"/>
  <c r="AN25" i="36"/>
  <c r="AM25" i="36"/>
  <c r="AL25" i="36"/>
  <c r="AK25" i="36"/>
  <c r="AJ25" i="36"/>
  <c r="AI25" i="36"/>
  <c r="AH25" i="36"/>
  <c r="BK24" i="36"/>
  <c r="BJ24" i="36"/>
  <c r="BI24" i="36"/>
  <c r="BH24" i="36"/>
  <c r="BG24" i="36"/>
  <c r="BF24" i="36"/>
  <c r="BE24" i="36"/>
  <c r="BD24" i="36"/>
  <c r="BC24" i="36"/>
  <c r="BB24" i="36"/>
  <c r="BA24" i="36"/>
  <c r="AZ24" i="36"/>
  <c r="AY24" i="36"/>
  <c r="AX24" i="36"/>
  <c r="AW24" i="36"/>
  <c r="AV24" i="36"/>
  <c r="AU24" i="36"/>
  <c r="AT24" i="36"/>
  <c r="AS24" i="36"/>
  <c r="AR24" i="36"/>
  <c r="AQ24" i="36"/>
  <c r="AP24" i="36"/>
  <c r="AO24" i="36"/>
  <c r="AN24" i="36"/>
  <c r="AM24" i="36"/>
  <c r="AL24" i="36"/>
  <c r="AK24" i="36"/>
  <c r="AJ24" i="36"/>
  <c r="AI24" i="36"/>
  <c r="AH24" i="36"/>
  <c r="BK23" i="36"/>
  <c r="BJ23" i="36"/>
  <c r="BI23" i="36"/>
  <c r="BH23" i="36"/>
  <c r="BG23" i="36"/>
  <c r="BF23" i="36"/>
  <c r="BE23" i="36"/>
  <c r="BD23" i="36"/>
  <c r="BC23" i="36"/>
  <c r="BB23" i="36"/>
  <c r="BA23" i="36"/>
  <c r="AZ23" i="36"/>
  <c r="AY23" i="36"/>
  <c r="AX23" i="36"/>
  <c r="AW23" i="36"/>
  <c r="AV23" i="36"/>
  <c r="AU23" i="36"/>
  <c r="AT23" i="36"/>
  <c r="AS23" i="36"/>
  <c r="AR23" i="36"/>
  <c r="AQ23" i="36"/>
  <c r="AP23" i="36"/>
  <c r="AO23" i="36"/>
  <c r="AN23" i="36"/>
  <c r="AM23" i="36"/>
  <c r="AL23" i="36"/>
  <c r="AK23" i="36"/>
  <c r="AJ23" i="36"/>
  <c r="AI23" i="36"/>
  <c r="AH23" i="36"/>
  <c r="BK22" i="36"/>
  <c r="BJ22" i="36"/>
  <c r="BI22" i="36"/>
  <c r="BH22" i="36"/>
  <c r="BG22" i="36"/>
  <c r="BF22" i="36"/>
  <c r="BE22" i="36"/>
  <c r="BD22" i="36"/>
  <c r="BC22" i="36"/>
  <c r="BB22" i="36"/>
  <c r="BA22" i="36"/>
  <c r="AZ22" i="36"/>
  <c r="AY22" i="36"/>
  <c r="AX22" i="36"/>
  <c r="AW22" i="36"/>
  <c r="AV22" i="36"/>
  <c r="AU22" i="36"/>
  <c r="AT22" i="36"/>
  <c r="AS22" i="36"/>
  <c r="AR22" i="36"/>
  <c r="AQ22" i="36"/>
  <c r="AP22" i="36"/>
  <c r="AO22" i="36"/>
  <c r="AN22" i="36"/>
  <c r="AM22" i="36"/>
  <c r="AL22" i="36"/>
  <c r="AK22" i="36"/>
  <c r="AJ22" i="36"/>
  <c r="AI22" i="36"/>
  <c r="AH22" i="36"/>
  <c r="BK21" i="36"/>
  <c r="BJ21" i="36"/>
  <c r="BI21" i="36"/>
  <c r="BH21" i="36"/>
  <c r="BG21" i="36"/>
  <c r="BF21" i="36"/>
  <c r="BE21" i="36"/>
  <c r="BD21" i="36"/>
  <c r="BC21" i="36"/>
  <c r="BB21" i="36"/>
  <c r="BA21" i="36"/>
  <c r="AZ21" i="36"/>
  <c r="AY21" i="36"/>
  <c r="AX21" i="36"/>
  <c r="AW21" i="36"/>
  <c r="AV21" i="36"/>
  <c r="AU21" i="36"/>
  <c r="AT21" i="36"/>
  <c r="AS21" i="36"/>
  <c r="AR21" i="36"/>
  <c r="AQ21" i="36"/>
  <c r="AP21" i="36"/>
  <c r="AO21" i="36"/>
  <c r="AN21" i="36"/>
  <c r="AM21" i="36"/>
  <c r="AL21" i="36"/>
  <c r="AK21" i="36"/>
  <c r="AJ21" i="36"/>
  <c r="AI21" i="36"/>
  <c r="AH21" i="36"/>
  <c r="BK20" i="36"/>
  <c r="BJ20" i="36"/>
  <c r="BI20" i="36"/>
  <c r="BH20" i="36"/>
  <c r="BG20" i="36"/>
  <c r="BF20" i="36"/>
  <c r="BE20" i="36"/>
  <c r="BD20" i="36"/>
  <c r="BC20" i="36"/>
  <c r="BB20" i="36"/>
  <c r="BA20" i="36"/>
  <c r="AZ20" i="36"/>
  <c r="AY20" i="36"/>
  <c r="AX20" i="36"/>
  <c r="AW20" i="36"/>
  <c r="AV20" i="36"/>
  <c r="AU20" i="36"/>
  <c r="AT20" i="36"/>
  <c r="AS20" i="36"/>
  <c r="AR20" i="36"/>
  <c r="AQ20" i="36"/>
  <c r="AP20" i="36"/>
  <c r="AO20" i="36"/>
  <c r="AN20" i="36"/>
  <c r="AM20" i="36"/>
  <c r="AL20" i="36"/>
  <c r="AK20" i="36"/>
  <c r="AJ20" i="36"/>
  <c r="AI20" i="36"/>
  <c r="AH20" i="36"/>
  <c r="BK19" i="36"/>
  <c r="BJ19" i="36"/>
  <c r="BI19" i="36"/>
  <c r="BH19" i="36"/>
  <c r="BG19" i="36"/>
  <c r="BF19" i="36"/>
  <c r="BE19" i="36"/>
  <c r="BD19" i="36"/>
  <c r="BC19" i="36"/>
  <c r="BB19" i="36"/>
  <c r="BA19" i="36"/>
  <c r="AZ19" i="36"/>
  <c r="AY19" i="36"/>
  <c r="AX19" i="36"/>
  <c r="AW19" i="36"/>
  <c r="AV19" i="36"/>
  <c r="AU19" i="36"/>
  <c r="AT19" i="36"/>
  <c r="AS19" i="36"/>
  <c r="AR19" i="36"/>
  <c r="AQ19" i="36"/>
  <c r="AP19" i="36"/>
  <c r="AO19" i="36"/>
  <c r="AN19" i="36"/>
  <c r="AM19" i="36"/>
  <c r="AL19" i="36"/>
  <c r="AK19" i="36"/>
  <c r="AJ19" i="36"/>
  <c r="AI19" i="36"/>
  <c r="AH19" i="36"/>
  <c r="BK18" i="36"/>
  <c r="BJ18" i="36"/>
  <c r="BI18" i="36"/>
  <c r="BH18" i="36"/>
  <c r="BG18" i="36"/>
  <c r="BF18" i="36"/>
  <c r="BE18" i="36"/>
  <c r="BD18" i="36"/>
  <c r="BC18" i="36"/>
  <c r="BB18" i="36"/>
  <c r="BA18" i="36"/>
  <c r="AZ18" i="36"/>
  <c r="AY18" i="36"/>
  <c r="AX18" i="36"/>
  <c r="AW18" i="36"/>
  <c r="AV18" i="36"/>
  <c r="AU18" i="36"/>
  <c r="AT18" i="36"/>
  <c r="AS18" i="36"/>
  <c r="AR18" i="36"/>
  <c r="AQ18" i="36"/>
  <c r="AP18" i="36"/>
  <c r="AO18" i="36"/>
  <c r="AN18" i="36"/>
  <c r="AM18" i="36"/>
  <c r="AL18" i="36"/>
  <c r="AK18" i="36"/>
  <c r="AJ18" i="36"/>
  <c r="AI18" i="36"/>
  <c r="AH18" i="36"/>
  <c r="BK17" i="36"/>
  <c r="BJ17" i="36"/>
  <c r="BI17" i="36"/>
  <c r="BH17" i="36"/>
  <c r="BG17" i="36"/>
  <c r="BF17" i="36"/>
  <c r="BE17" i="36"/>
  <c r="BD17" i="36"/>
  <c r="BC17" i="36"/>
  <c r="BB17" i="36"/>
  <c r="BA17" i="36"/>
  <c r="AZ17" i="36"/>
  <c r="AY17" i="36"/>
  <c r="AX17" i="36"/>
  <c r="AW17" i="36"/>
  <c r="AV17" i="36"/>
  <c r="AU17" i="36"/>
  <c r="AT17" i="36"/>
  <c r="AS17" i="36"/>
  <c r="AR17" i="36"/>
  <c r="AQ17" i="36"/>
  <c r="AP17" i="36"/>
  <c r="AO17" i="36"/>
  <c r="AN17" i="36"/>
  <c r="AM17" i="36"/>
  <c r="AL17" i="36"/>
  <c r="AK17" i="36"/>
  <c r="AJ17" i="36"/>
  <c r="AI17" i="36"/>
  <c r="AH17" i="36"/>
  <c r="BK16" i="36"/>
  <c r="BJ16" i="36"/>
  <c r="BI16" i="36"/>
  <c r="BH16" i="36"/>
  <c r="BG16" i="36"/>
  <c r="BF16" i="36"/>
  <c r="BE16" i="36"/>
  <c r="BD16" i="36"/>
  <c r="BC16" i="36"/>
  <c r="BB16" i="36"/>
  <c r="BA16" i="36"/>
  <c r="AZ16" i="36"/>
  <c r="AY16" i="36"/>
  <c r="AX16" i="36"/>
  <c r="AW16" i="36"/>
  <c r="AV16" i="36"/>
  <c r="AU16" i="36"/>
  <c r="AT16" i="36"/>
  <c r="AS16" i="36"/>
  <c r="AR16" i="36"/>
  <c r="AQ16" i="36"/>
  <c r="AP16" i="36"/>
  <c r="AO16" i="36"/>
  <c r="AN16" i="36"/>
  <c r="AM16" i="36"/>
  <c r="AL16" i="36"/>
  <c r="AK16" i="36"/>
  <c r="AJ16" i="36"/>
  <c r="AI16" i="36"/>
  <c r="AH16" i="36"/>
  <c r="BK15" i="36"/>
  <c r="BJ15" i="36"/>
  <c r="BI15" i="36"/>
  <c r="BH15" i="36"/>
  <c r="BG15" i="36"/>
  <c r="BF15" i="36"/>
  <c r="BE15" i="36"/>
  <c r="BD15" i="36"/>
  <c r="BC15" i="36"/>
  <c r="BB15" i="36"/>
  <c r="BA15" i="36"/>
  <c r="AZ15" i="36"/>
  <c r="AY15" i="36"/>
  <c r="AX15" i="36"/>
  <c r="AW15" i="36"/>
  <c r="AV15" i="36"/>
  <c r="AU15" i="36"/>
  <c r="AT15" i="36"/>
  <c r="AS15" i="36"/>
  <c r="AR15" i="36"/>
  <c r="AQ15" i="36"/>
  <c r="AP15" i="36"/>
  <c r="AO15" i="36"/>
  <c r="AN15" i="36"/>
  <c r="AM15" i="36"/>
  <c r="AL15" i="36"/>
  <c r="AK15" i="36"/>
  <c r="AJ15" i="36"/>
  <c r="AI15" i="36"/>
  <c r="AH15" i="36"/>
  <c r="BK14" i="36"/>
  <c r="BJ14" i="36"/>
  <c r="BI14" i="36"/>
  <c r="BH14" i="36"/>
  <c r="BG14" i="36"/>
  <c r="BF14" i="36"/>
  <c r="BE14" i="36"/>
  <c r="BD14" i="36"/>
  <c r="BC14" i="36"/>
  <c r="BB14" i="36"/>
  <c r="BA14" i="36"/>
  <c r="AZ14" i="36"/>
  <c r="AY14" i="36"/>
  <c r="AX14" i="36"/>
  <c r="AW14" i="36"/>
  <c r="AV14" i="36"/>
  <c r="AU14" i="36"/>
  <c r="AT14" i="36"/>
  <c r="AS14" i="36"/>
  <c r="AR14" i="36"/>
  <c r="AQ14" i="36"/>
  <c r="AP14" i="36"/>
  <c r="AO14" i="36"/>
  <c r="AN14" i="36"/>
  <c r="AM14" i="36"/>
  <c r="AL14" i="36"/>
  <c r="AK14" i="36"/>
  <c r="AJ14" i="36"/>
  <c r="AI14" i="36"/>
  <c r="AH14" i="36"/>
  <c r="BK13" i="36"/>
  <c r="BJ13" i="36"/>
  <c r="BI13" i="36"/>
  <c r="BH13" i="36"/>
  <c r="BG13" i="36"/>
  <c r="BF13" i="36"/>
  <c r="BE13" i="36"/>
  <c r="BD13" i="36"/>
  <c r="BC13" i="36"/>
  <c r="BB13" i="36"/>
  <c r="BA13" i="36"/>
  <c r="AZ13" i="36"/>
  <c r="AY13" i="36"/>
  <c r="AX13" i="36"/>
  <c r="AW13" i="36"/>
  <c r="AV13" i="36"/>
  <c r="AU13" i="36"/>
  <c r="AT13" i="36"/>
  <c r="AS13" i="36"/>
  <c r="AR13" i="36"/>
  <c r="AQ13" i="36"/>
  <c r="AP13" i="36"/>
  <c r="AO13" i="36"/>
  <c r="AN13" i="36"/>
  <c r="AM13" i="36"/>
  <c r="AL13" i="36"/>
  <c r="AK13" i="36"/>
  <c r="AJ13" i="36"/>
  <c r="AI13" i="36"/>
  <c r="AH13" i="36"/>
  <c r="BK12" i="36"/>
  <c r="BJ12" i="36"/>
  <c r="BI12" i="36"/>
  <c r="BH12" i="36"/>
  <c r="BG12" i="36"/>
  <c r="BF12" i="36"/>
  <c r="BE12" i="36"/>
  <c r="BD12" i="36"/>
  <c r="BC12" i="36"/>
  <c r="BB12" i="36"/>
  <c r="BA12" i="36"/>
  <c r="AZ12" i="36"/>
  <c r="AY12" i="36"/>
  <c r="AX12" i="36"/>
  <c r="AW12" i="36"/>
  <c r="AV12" i="36"/>
  <c r="AU12" i="36"/>
  <c r="AT12" i="36"/>
  <c r="AS12" i="36"/>
  <c r="AR12" i="36"/>
  <c r="AQ12" i="36"/>
  <c r="AP12" i="36"/>
  <c r="AO12" i="36"/>
  <c r="AN12" i="36"/>
  <c r="AM12" i="36"/>
  <c r="AL12" i="36"/>
  <c r="AK12" i="36"/>
  <c r="AJ12" i="36"/>
  <c r="AI12" i="36"/>
  <c r="AH12" i="36"/>
  <c r="BK11" i="36"/>
  <c r="BJ11" i="36"/>
  <c r="BI11" i="36"/>
  <c r="BH11" i="36"/>
  <c r="BG11" i="36"/>
  <c r="BF11" i="36"/>
  <c r="BE11" i="36"/>
  <c r="BD11" i="36"/>
  <c r="BC11" i="36"/>
  <c r="BB11" i="36"/>
  <c r="BA11" i="36"/>
  <c r="AZ11" i="36"/>
  <c r="AY11" i="36"/>
  <c r="AX11" i="36"/>
  <c r="AW11" i="36"/>
  <c r="AV11" i="36"/>
  <c r="AU11" i="36"/>
  <c r="AT11" i="36"/>
  <c r="AS11" i="36"/>
  <c r="AR11" i="36"/>
  <c r="AQ11" i="36"/>
  <c r="AP11" i="36"/>
  <c r="AO11" i="36"/>
  <c r="AN11" i="36"/>
  <c r="AM11" i="36"/>
  <c r="AL11" i="36"/>
  <c r="AK11" i="36"/>
  <c r="AJ11" i="36"/>
  <c r="AI11" i="36"/>
  <c r="AH11" i="36"/>
  <c r="BK10" i="36"/>
  <c r="BJ10" i="36"/>
  <c r="BI10" i="36"/>
  <c r="BH10" i="36"/>
  <c r="BG10" i="36"/>
  <c r="BF10" i="36"/>
  <c r="BE10" i="36"/>
  <c r="BD10" i="36"/>
  <c r="BC10" i="36"/>
  <c r="BB10" i="36"/>
  <c r="BA10" i="36"/>
  <c r="AZ10" i="36"/>
  <c r="AY10" i="36"/>
  <c r="AX10" i="36"/>
  <c r="AW10" i="36"/>
  <c r="AV10" i="36"/>
  <c r="AU10" i="36"/>
  <c r="AT10" i="36"/>
  <c r="AS10" i="36"/>
  <c r="AR10" i="36"/>
  <c r="AQ10" i="36"/>
  <c r="AP10" i="36"/>
  <c r="AO10" i="36"/>
  <c r="AN10" i="36"/>
  <c r="AM10" i="36"/>
  <c r="AL10" i="36"/>
  <c r="AK10" i="36"/>
  <c r="AJ10" i="36"/>
  <c r="AI10" i="36"/>
  <c r="AH10" i="36"/>
  <c r="BK9" i="36"/>
  <c r="BJ9" i="36"/>
  <c r="BI9" i="36"/>
  <c r="BH9" i="36"/>
  <c r="BG9" i="36"/>
  <c r="BF9" i="36"/>
  <c r="BE9" i="36"/>
  <c r="BD9" i="36"/>
  <c r="BC9" i="36"/>
  <c r="BB9" i="36"/>
  <c r="BA9" i="36"/>
  <c r="AZ9" i="36"/>
  <c r="AY9" i="36"/>
  <c r="AX9" i="36"/>
  <c r="AW9" i="36"/>
  <c r="AV9" i="36"/>
  <c r="AU9" i="36"/>
  <c r="AT9" i="36"/>
  <c r="AS9" i="36"/>
  <c r="AR9" i="36"/>
  <c r="AQ9" i="36"/>
  <c r="AP9" i="36"/>
  <c r="AO9" i="36"/>
  <c r="AN9" i="36"/>
  <c r="AM9" i="36"/>
  <c r="AL9" i="36"/>
  <c r="AK9" i="36"/>
  <c r="AJ9" i="36"/>
  <c r="AI9" i="36"/>
  <c r="AH9" i="36"/>
  <c r="BK8" i="36"/>
  <c r="BJ8" i="36"/>
  <c r="BI8" i="36"/>
  <c r="BH8" i="36"/>
  <c r="BG8" i="36"/>
  <c r="BF8" i="36"/>
  <c r="BE8" i="36"/>
  <c r="BD8" i="36"/>
  <c r="BC8" i="36"/>
  <c r="BB8" i="36"/>
  <c r="BA8" i="36"/>
  <c r="AZ8" i="36"/>
  <c r="AY8" i="36"/>
  <c r="AX8" i="36"/>
  <c r="AW8" i="36"/>
  <c r="AV8" i="36"/>
  <c r="AU8" i="36"/>
  <c r="AT8" i="36"/>
  <c r="AS8" i="36"/>
  <c r="AR8" i="36"/>
  <c r="AQ8" i="36"/>
  <c r="AP8" i="36"/>
  <c r="AO8" i="36"/>
  <c r="AN8" i="36"/>
  <c r="AM8" i="36"/>
  <c r="AL8" i="36"/>
  <c r="AK8" i="36"/>
  <c r="AJ8" i="36"/>
  <c r="AI8" i="36"/>
  <c r="AH8" i="36"/>
  <c r="BK7" i="36"/>
  <c r="BJ7" i="36"/>
  <c r="BI7" i="36"/>
  <c r="BH7" i="36"/>
  <c r="BG7" i="36"/>
  <c r="BF7" i="36"/>
  <c r="BE7" i="36"/>
  <c r="BD7" i="36"/>
  <c r="BC7" i="36"/>
  <c r="BB7" i="36"/>
  <c r="BA7" i="36"/>
  <c r="AZ7" i="36"/>
  <c r="AY7" i="36"/>
  <c r="AX7" i="36"/>
  <c r="AW7" i="36"/>
  <c r="AV7" i="36"/>
  <c r="AU7" i="36"/>
  <c r="AT7" i="36"/>
  <c r="AS7" i="36"/>
  <c r="AR7" i="36"/>
  <c r="AQ7" i="36"/>
  <c r="AP7" i="36"/>
  <c r="AO7" i="36"/>
  <c r="AN7" i="36"/>
  <c r="AM7" i="36"/>
  <c r="AL7" i="36"/>
  <c r="AK7" i="36"/>
  <c r="AJ7" i="36"/>
  <c r="AI7" i="36"/>
  <c r="AH7" i="36"/>
  <c r="BK6" i="36"/>
  <c r="BJ6" i="36"/>
  <c r="BI6" i="36"/>
  <c r="BH6" i="36"/>
  <c r="BG6" i="36"/>
  <c r="BF6" i="36"/>
  <c r="BE6" i="36"/>
  <c r="BD6" i="36"/>
  <c r="BC6" i="36"/>
  <c r="BB6" i="36"/>
  <c r="BA6" i="36"/>
  <c r="AZ6" i="36"/>
  <c r="AY6" i="36"/>
  <c r="AX6" i="36"/>
  <c r="AW6" i="36"/>
  <c r="AV6" i="36"/>
  <c r="AU6" i="36"/>
  <c r="AT6" i="36"/>
  <c r="AS6" i="36"/>
  <c r="AR6" i="36"/>
  <c r="AQ6" i="36"/>
  <c r="AP6" i="36"/>
  <c r="AO6" i="36"/>
  <c r="AN6" i="36"/>
  <c r="AM6" i="36"/>
  <c r="AL6" i="36"/>
  <c r="AK6" i="36"/>
  <c r="AJ6" i="36"/>
  <c r="AI6" i="36"/>
  <c r="AH6" i="36"/>
  <c r="BK5" i="36"/>
  <c r="BJ5" i="36"/>
  <c r="BI5" i="36"/>
  <c r="BH5" i="36"/>
  <c r="BG5" i="36"/>
  <c r="BF5" i="36"/>
  <c r="BE5" i="36"/>
  <c r="BD5" i="36"/>
  <c r="BC5" i="36"/>
  <c r="BB5" i="36"/>
  <c r="BA5" i="36"/>
  <c r="AZ5" i="36"/>
  <c r="AY5" i="36"/>
  <c r="AX5" i="36"/>
  <c r="AW5" i="36"/>
  <c r="AV5" i="36"/>
  <c r="AU5" i="36"/>
  <c r="AT5" i="36"/>
  <c r="AS5" i="36"/>
  <c r="AR5" i="36"/>
  <c r="AQ5" i="36"/>
  <c r="AP5" i="36"/>
  <c r="AO5" i="36"/>
  <c r="AN5" i="36"/>
  <c r="AM5" i="36"/>
  <c r="AL5" i="36"/>
  <c r="AK5" i="36"/>
  <c r="AJ5" i="36"/>
  <c r="AI5" i="36"/>
  <c r="AH5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BK3" i="36"/>
  <c r="BJ3" i="36"/>
  <c r="BI3" i="36"/>
  <c r="BH3" i="36"/>
  <c r="BG3" i="36"/>
  <c r="BF3" i="36"/>
  <c r="BE3" i="36"/>
  <c r="BD3" i="36"/>
  <c r="BC3" i="36"/>
  <c r="BB3" i="36"/>
  <c r="BA3" i="36"/>
  <c r="AZ3" i="36"/>
  <c r="AY3" i="36"/>
  <c r="AX3" i="36"/>
  <c r="AW3" i="36"/>
  <c r="AV3" i="36"/>
  <c r="AU3" i="36"/>
  <c r="AT3" i="36"/>
  <c r="AS3" i="36"/>
  <c r="AR3" i="36"/>
  <c r="AQ3" i="36"/>
  <c r="AP3" i="36"/>
  <c r="AO3" i="36"/>
  <c r="AN3" i="36"/>
  <c r="AM3" i="36"/>
  <c r="AL3" i="36"/>
  <c r="AK3" i="36"/>
  <c r="AJ3" i="36"/>
  <c r="AI3" i="36"/>
  <c r="AH3" i="36"/>
  <c r="BK2" i="36"/>
  <c r="BJ2" i="36"/>
  <c r="BI2" i="36"/>
  <c r="BH2" i="36"/>
  <c r="BG2" i="36"/>
  <c r="BF2" i="36"/>
  <c r="BE2" i="36"/>
  <c r="BD2" i="36"/>
  <c r="BC2" i="36"/>
  <c r="BB2" i="36"/>
  <c r="BA2" i="36"/>
  <c r="AZ2" i="36"/>
  <c r="AY2" i="36"/>
  <c r="AX2" i="36"/>
  <c r="AW2" i="36"/>
  <c r="AV2" i="36"/>
  <c r="AU2" i="36"/>
  <c r="AT2" i="36"/>
  <c r="AS2" i="36"/>
  <c r="AR2" i="36"/>
  <c r="AQ2" i="36"/>
  <c r="AP2" i="36"/>
  <c r="AO2" i="36"/>
  <c r="AN2" i="36"/>
  <c r="AM2" i="36"/>
  <c r="AL2" i="36"/>
  <c r="AK2" i="36"/>
  <c r="AJ2" i="36"/>
  <c r="AI2" i="36"/>
  <c r="AH2" i="36"/>
  <c r="AE20" i="64" l="1"/>
  <c r="AD21" i="64"/>
  <c r="B48" i="36"/>
  <c r="B47" i="36"/>
  <c r="B43" i="36"/>
  <c r="B44" i="36" s="1"/>
  <c r="C41" i="36"/>
  <c r="C43" i="36" s="1"/>
  <c r="C42" i="36"/>
  <c r="C45" i="36"/>
  <c r="AE21" i="64" l="1"/>
  <c r="AD22" i="64"/>
  <c r="B50" i="36"/>
  <c r="C46" i="36"/>
  <c r="C48" i="36" s="1"/>
  <c r="C44" i="36"/>
  <c r="AE22" i="64" l="1"/>
  <c r="AD23" i="64"/>
  <c r="C47" i="36"/>
  <c r="C50" i="36" s="1"/>
  <c r="D50" i="36" s="1"/>
  <c r="AE23" i="64" l="1"/>
  <c r="AD24" i="64"/>
  <c r="AE24" i="64" l="1"/>
  <c r="AD25" i="64"/>
  <c r="AE25" i="64" l="1"/>
  <c r="AD26" i="64"/>
  <c r="AE26" i="64" l="1"/>
  <c r="AD27" i="64"/>
  <c r="AE27" i="64" l="1"/>
  <c r="AD28" i="64"/>
  <c r="AE28" i="64" l="1"/>
  <c r="AD29" i="64"/>
  <c r="AE29" i="64" l="1"/>
  <c r="AD30" i="64"/>
  <c r="AE30" i="64" l="1"/>
  <c r="AD31" i="64"/>
  <c r="AE31" i="64" l="1"/>
  <c r="AD32" i="64"/>
  <c r="AE32" i="64" l="1"/>
  <c r="AD33" i="64"/>
  <c r="AE33" i="64" l="1"/>
  <c r="AD34" i="64"/>
  <c r="AE34" i="64" l="1"/>
  <c r="AD35" i="64"/>
  <c r="AE35" i="64" l="1"/>
  <c r="AD36" i="64"/>
  <c r="AE36" i="64" l="1"/>
  <c r="AD37" i="64"/>
  <c r="AE37" i="64" l="1"/>
  <c r="AD38" i="64"/>
  <c r="AE38" i="64" l="1"/>
  <c r="AD39" i="64"/>
  <c r="AE39" i="64" l="1"/>
  <c r="AD40" i="64"/>
  <c r="AE40" i="64" l="1"/>
  <c r="AD41" i="64"/>
  <c r="AE41" i="64" l="1"/>
  <c r="AD42" i="64"/>
  <c r="AE42" i="64" l="1"/>
  <c r="AD43" i="64"/>
  <c r="AE43" i="64" l="1"/>
  <c r="AD44" i="64"/>
  <c r="AE44" i="64" l="1"/>
  <c r="AD45" i="64"/>
  <c r="AE45" i="64" l="1"/>
  <c r="AD46" i="64"/>
  <c r="AE46" i="64" l="1"/>
  <c r="AD47" i="64"/>
  <c r="AE47" i="64" l="1"/>
  <c r="AD48" i="64"/>
  <c r="AE48" i="64" l="1"/>
  <c r="AD49" i="64"/>
  <c r="AE49" i="64" l="1"/>
  <c r="AD50" i="64"/>
  <c r="AE50" i="64" l="1"/>
  <c r="AD51" i="64"/>
  <c r="AE51" i="64" l="1"/>
  <c r="AD52" i="64"/>
  <c r="AE52" i="64" l="1"/>
  <c r="AD53" i="64"/>
  <c r="AE53" i="64" l="1"/>
  <c r="AD54" i="64"/>
  <c r="AE54" i="64" l="1"/>
  <c r="AD55" i="64"/>
  <c r="AE55" i="64" l="1"/>
  <c r="AD56" i="64"/>
  <c r="AE56" i="64" l="1"/>
  <c r="AD57" i="64"/>
  <c r="AE57" i="64" l="1"/>
  <c r="AD58" i="64"/>
  <c r="AE58" i="64" l="1"/>
  <c r="AD59" i="64"/>
  <c r="AE59" i="64" l="1"/>
  <c r="AD60" i="64"/>
  <c r="AE60" i="64" l="1"/>
  <c r="AD61" i="64"/>
  <c r="AE61" i="64" l="1"/>
  <c r="AD62" i="64"/>
  <c r="AE62" i="64" l="1"/>
  <c r="AD63" i="64"/>
  <c r="AE63" i="64" l="1"/>
  <c r="AD64" i="64"/>
  <c r="AE64" i="64" l="1"/>
  <c r="AD65" i="64"/>
  <c r="AE65" i="64" l="1"/>
  <c r="AD66" i="64"/>
  <c r="AE66" i="64" l="1"/>
  <c r="AD67" i="64"/>
  <c r="AE67" i="64" l="1"/>
  <c r="AD68" i="64"/>
  <c r="AE68" i="64" l="1"/>
  <c r="AD69" i="64"/>
  <c r="AE69" i="64" l="1"/>
  <c r="AD70" i="64"/>
  <c r="AE70" i="64" l="1"/>
  <c r="AD71" i="64"/>
  <c r="AE71" i="64" l="1"/>
  <c r="AD72" i="64"/>
  <c r="AE72" i="64" l="1"/>
  <c r="AD73" i="64"/>
  <c r="AE73" i="64" l="1"/>
  <c r="AD74" i="64"/>
  <c r="AE74" i="64" l="1"/>
  <c r="AD75" i="64"/>
  <c r="AE75" i="64" l="1"/>
  <c r="AD76" i="64"/>
  <c r="AE76" i="64" l="1"/>
  <c r="AD77" i="64"/>
  <c r="AE77" i="64" l="1"/>
  <c r="AD78" i="64"/>
  <c r="AE78" i="64" l="1"/>
  <c r="AD79" i="64"/>
  <c r="AE79" i="64" l="1"/>
  <c r="AD80" i="64"/>
  <c r="AE80" i="64" l="1"/>
  <c r="AD81" i="64"/>
  <c r="AE81" i="64" l="1"/>
  <c r="AD82" i="64"/>
  <c r="AE82" i="64" l="1"/>
  <c r="AD83" i="64"/>
  <c r="AE83" i="64" l="1"/>
  <c r="AD84" i="64"/>
  <c r="AE84" i="64" l="1"/>
  <c r="AD85" i="64"/>
  <c r="AE85" i="64" l="1"/>
  <c r="AD86" i="64"/>
  <c r="AE86" i="64" l="1"/>
  <c r="AD87" i="64"/>
  <c r="AE87" i="64" l="1"/>
  <c r="AD88" i="64"/>
  <c r="AE88" i="64" l="1"/>
  <c r="AD89" i="64"/>
  <c r="AE89" i="64" l="1"/>
  <c r="AD90" i="64"/>
  <c r="AE90" i="64" l="1"/>
  <c r="AD91" i="64"/>
  <c r="AE91" i="64" l="1"/>
  <c r="AD92" i="64"/>
  <c r="AE92" i="64" l="1"/>
  <c r="AD93" i="64"/>
  <c r="AE93" i="64" l="1"/>
  <c r="AD94" i="64"/>
  <c r="AE94" i="64" l="1"/>
  <c r="AD95" i="64"/>
  <c r="AE95" i="64" l="1"/>
  <c r="AD96" i="64"/>
  <c r="AE96" i="64" l="1"/>
  <c r="AD97" i="64"/>
  <c r="AE97" i="64" l="1"/>
  <c r="AD98" i="64"/>
  <c r="AE98" i="64" l="1"/>
  <c r="AD99" i="64"/>
  <c r="AE99" i="64" l="1"/>
  <c r="AD100" i="64"/>
  <c r="AE100" i="64" l="1"/>
  <c r="AD101" i="64"/>
  <c r="AE101" i="64" l="1"/>
  <c r="AD102" i="64"/>
  <c r="AE102" i="64" l="1"/>
  <c r="AD103" i="64"/>
  <c r="AE103" i="64" l="1"/>
  <c r="AD104" i="64"/>
  <c r="AE104" i="64" l="1"/>
  <c r="AD105" i="64"/>
  <c r="AE105" i="64" l="1"/>
  <c r="AD106" i="64"/>
  <c r="AE106" i="64" l="1"/>
  <c r="AD107" i="64"/>
  <c r="AE107" i="64" l="1"/>
  <c r="AD108" i="64"/>
  <c r="AE108" i="64" l="1"/>
  <c r="AD110" i="64"/>
</calcChain>
</file>

<file path=xl/sharedStrings.xml><?xml version="1.0" encoding="utf-8"?>
<sst xmlns="http://schemas.openxmlformats.org/spreadsheetml/2006/main" count="501" uniqueCount="257">
  <si>
    <t>Raw Data</t>
  </si>
  <si>
    <t>Logtransformed</t>
  </si>
  <si>
    <t>Runs</t>
  </si>
  <si>
    <t>KURTOSIS CALCULATIONS FOR SAMPLE SETS WITH n &gt; 3 ONLY</t>
  </si>
  <si>
    <t>Testing Normality</t>
  </si>
  <si>
    <t>Sample Size</t>
  </si>
  <si>
    <t>Kurtosis</t>
  </si>
  <si>
    <t>http://www.spcforexcel.com/are-skewness-and-kurtosis-useful-statistics</t>
  </si>
  <si>
    <t>SE Kurtosis</t>
  </si>
  <si>
    <t>note:  cannot use this equation when n=3 because the denominator in second component is not defined (the term n-3 in denominator of second component is zero).</t>
  </si>
  <si>
    <t>Result Kurtosis</t>
  </si>
  <si>
    <t>Skewness</t>
  </si>
  <si>
    <t>SEK</t>
  </si>
  <si>
    <t>SE Skewness</t>
  </si>
  <si>
    <t>=SQRT(24*n*(n^2-1)/((n-2)*(n+3)*(n-3)*(n+5)))</t>
  </si>
  <si>
    <t>Result Skewness</t>
  </si>
  <si>
    <t>"On mesuring skewness and kurtosis" Dragan Doric, et al. Springer Science + Buisness Media B. V. 2007. September 20, 2007</t>
  </si>
  <si>
    <t>S/SES</t>
  </si>
  <si>
    <t>Result Raw Data</t>
  </si>
  <si>
    <t>Result Log Data</t>
  </si>
  <si>
    <t>Final Result</t>
  </si>
  <si>
    <t>Example 1</t>
  </si>
  <si>
    <t>Example 2</t>
  </si>
  <si>
    <t>Example 3</t>
  </si>
  <si>
    <t>Example 4</t>
  </si>
  <si>
    <t>Example 5</t>
  </si>
  <si>
    <t>Example 6</t>
  </si>
  <si>
    <t>Example 7</t>
  </si>
  <si>
    <t>Example 8</t>
  </si>
  <si>
    <t>Example 9</t>
  </si>
  <si>
    <t>Example 10</t>
  </si>
  <si>
    <t>Example 11</t>
  </si>
  <si>
    <t>Example 12</t>
  </si>
  <si>
    <t>Example 13</t>
  </si>
  <si>
    <t>Example 14</t>
  </si>
  <si>
    <t>Example 15</t>
  </si>
  <si>
    <t>Example 16</t>
  </si>
  <si>
    <t>Example 17</t>
  </si>
  <si>
    <t>Example 18</t>
  </si>
  <si>
    <t>Average</t>
  </si>
  <si>
    <t>Standard Deviation</t>
  </si>
  <si>
    <t>Log Data</t>
  </si>
  <si>
    <t>Ratio S/SES</t>
  </si>
  <si>
    <t>Distribution</t>
  </si>
  <si>
    <t>Use for large sample sets and small sample sets that are Normal.</t>
  </si>
  <si>
    <t>ni = number test runs =</t>
  </si>
  <si>
    <t>Total Number of sources =</t>
  </si>
  <si>
    <t>n =Total # test runs =</t>
  </si>
  <si>
    <t>This step is for QC only:</t>
  </si>
  <si>
    <t>means</t>
  </si>
  <si>
    <t>Mean =</t>
  </si>
  <si>
    <t xml:space="preserve">Pooled Variance = </t>
  </si>
  <si>
    <t>m= number future runs =</t>
  </si>
  <si>
    <t>Term1</t>
  </si>
  <si>
    <t>Term2</t>
  </si>
  <si>
    <t>Squared root Term2</t>
  </si>
  <si>
    <t>NOTE: the pvalue for the t-statistic is calculated as: 2*alpha, where 1-alpha is desired confidence, so if 99% confidence is desired then alpha=0.01 and 2*alpha=2*(0.01)</t>
  </si>
  <si>
    <t>t-statistic</t>
  </si>
  <si>
    <t>= quantile t-distribution with df degrees of freedom at .99 confidence level =</t>
  </si>
  <si>
    <t xml:space="preserve">UPL  POOLED VARIANCE = </t>
  </si>
  <si>
    <t>Use for small sample sets that are Lognormal.</t>
  </si>
  <si>
    <t>Logtransformed Data</t>
  </si>
  <si>
    <t>Average of Raw Data</t>
  </si>
  <si>
    <t>Variance of Raw Data</t>
  </si>
  <si>
    <t>1. Take LN( ) of Raw Data</t>
  </si>
  <si>
    <t>2. Calculate sample size, n=</t>
  </si>
  <si>
    <t xml:space="preserve">3. Calculate </t>
  </si>
  <si>
    <t>4. Calculate</t>
  </si>
  <si>
    <t>5. m= number future runs =</t>
  </si>
  <si>
    <t>6. Calculate</t>
  </si>
  <si>
    <t>a- Numerator first term</t>
  </si>
  <si>
    <t>b- denominator first term</t>
  </si>
  <si>
    <t>7. Calculate</t>
  </si>
  <si>
    <r>
      <t>8. Go to tab distribution for 99 percentile "</t>
    </r>
    <r>
      <rPr>
        <i/>
        <sz val="11"/>
        <color indexed="8"/>
        <rFont val="Calibri"/>
        <family val="2"/>
      </rPr>
      <t>lognormal z-stat</t>
    </r>
    <r>
      <rPr>
        <sz val="11"/>
        <color indexed="8"/>
        <rFont val="Calibri"/>
        <family val="2"/>
      </rPr>
      <t>"</t>
    </r>
  </si>
  <si>
    <t xml:space="preserve">9. substitue the values of </t>
  </si>
  <si>
    <t>in cell D7 and F7 respectively</t>
  </si>
  <si>
    <t>10. In column AE indentify the value that is the smallest value that is larger than 0.99, note what row number this is.</t>
  </si>
  <si>
    <t>11. In column B, go down the the row number from Step 10. above, and copy the z value.</t>
  </si>
  <si>
    <r>
      <t>z value from "</t>
    </r>
    <r>
      <rPr>
        <i/>
        <sz val="11"/>
        <color indexed="8"/>
        <rFont val="Calibri"/>
        <family val="2"/>
      </rPr>
      <t>lognormal z-stat</t>
    </r>
    <r>
      <rPr>
        <sz val="11"/>
        <color theme="1"/>
        <rFont val="Calibri"/>
        <family val="2"/>
        <scheme val="minor"/>
      </rPr>
      <t>"</t>
    </r>
  </si>
  <si>
    <t xml:space="preserve">12. calculate the UPL using the formula </t>
  </si>
  <si>
    <t xml:space="preserve">a- Calculate </t>
  </si>
  <si>
    <t>b- Calculate</t>
  </si>
  <si>
    <t xml:space="preserve">c- Calculate </t>
  </si>
  <si>
    <t>d-calculate</t>
  </si>
  <si>
    <t>e- Calculate</t>
  </si>
  <si>
    <t>f- Calculate UPL</t>
  </si>
  <si>
    <t>distribution of Z</t>
  </si>
  <si>
    <t xml:space="preserve">Normal </t>
  </si>
  <si>
    <t>distribution</t>
  </si>
  <si>
    <t>∆z</t>
  </si>
  <si>
    <t>z</t>
  </si>
  <si>
    <t>Absolute values</t>
  </si>
  <si>
    <t>Cumulative</t>
  </si>
  <si>
    <t>normalization</t>
  </si>
  <si>
    <t>=f(a)</t>
  </si>
  <si>
    <t>n</t>
  </si>
  <si>
    <t>PW&amp;RM_3xRDL_Memo.pdf</t>
  </si>
  <si>
    <t>Pollutant</t>
  </si>
  <si>
    <t>RDL (µg)</t>
  </si>
  <si>
    <t>3xRDL (µg)</t>
  </si>
  <si>
    <r>
      <t>3xRDL Concentrations (</t>
    </r>
    <r>
      <rPr>
        <b/>
        <sz val="10"/>
        <color indexed="8"/>
        <rFont val="Arial"/>
        <family val="2"/>
      </rPr>
      <t>μg/dscm)</t>
    </r>
  </si>
  <si>
    <t>1 dscm test</t>
  </si>
  <si>
    <t>2 dscm test</t>
  </si>
  <si>
    <t>3 dscm test</t>
  </si>
  <si>
    <t>4 dscm test</t>
  </si>
  <si>
    <t>Typical dscm</t>
  </si>
  <si>
    <t>Average Ratio</t>
  </si>
  <si>
    <t>Average Ratio Units of Measure</t>
  </si>
  <si>
    <t>3xRDL at Typical Sample Volume (µg/dscm)</t>
  </si>
  <si>
    <t>Converted 3xRDL Value</t>
  </si>
  <si>
    <t>Converted 3xRDL Value Units of Measure</t>
  </si>
  <si>
    <t>Subcategory</t>
  </si>
  <si>
    <t>Mercury (Method 29) analyzed by Cold Vapor AA</t>
  </si>
  <si>
    <t>PM filterable (Method 5)</t>
  </si>
  <si>
    <t>Total Acid Gases (HCl+HF) (Method 26A)</t>
  </si>
  <si>
    <t>HCl (Method 26A)</t>
  </si>
  <si>
    <t>HF (Method 26A)</t>
  </si>
  <si>
    <t>RDL (ng)</t>
  </si>
  <si>
    <t>3xRDL (ng)</t>
  </si>
  <si>
    <r>
      <t>3xRDL Concentrations (n</t>
    </r>
    <r>
      <rPr>
        <b/>
        <sz val="10"/>
        <color indexed="8"/>
        <rFont val="Arial"/>
        <family val="2"/>
      </rPr>
      <t>g/dscm)</t>
    </r>
  </si>
  <si>
    <t>6 dscm test</t>
  </si>
  <si>
    <t>8 dscm test</t>
  </si>
  <si>
    <t>Utilities D/F total mass (Method 23)</t>
  </si>
  <si>
    <t>Utilities TEQ (Method 23)</t>
  </si>
  <si>
    <t>rdl memo formaldehyde.pdf</t>
  </si>
  <si>
    <t>RDL (ng/dscm)</t>
  </si>
  <si>
    <t>3xRDL (ng/dscm)</t>
  </si>
  <si>
    <t>Formaldehyde</t>
  </si>
  <si>
    <t>N/A</t>
  </si>
  <si>
    <t>Facility_ID</t>
  </si>
  <si>
    <t>Unit_ID</t>
  </si>
  <si>
    <t>Unit_Type</t>
  </si>
  <si>
    <t>Pollutant_Tested</t>
  </si>
  <si>
    <t>Test_Method</t>
  </si>
  <si>
    <t>Data Submitted Category</t>
  </si>
  <si>
    <t>Run</t>
  </si>
  <si>
    <t>Test_Date</t>
  </si>
  <si>
    <t>Production Rate</t>
  </si>
  <si>
    <t>Production_Rate_Units (tons per process hour)</t>
  </si>
  <si>
    <t>Flow_Actual_acfm</t>
  </si>
  <si>
    <t>Flow_Dry_Standard_dscfm</t>
  </si>
  <si>
    <t>Sample_Volume_dscf</t>
  </si>
  <si>
    <t>Sample_Volume_dscm [dscf * 0.028316847]</t>
  </si>
  <si>
    <t>Moisture_%</t>
  </si>
  <si>
    <t>Temp_Stack_Gas_deg_F</t>
  </si>
  <si>
    <t>Oxygen_%</t>
  </si>
  <si>
    <t>CO2_%</t>
  </si>
  <si>
    <t>Velocity_fps</t>
  </si>
  <si>
    <t>Isokinetic_%</t>
  </si>
  <si>
    <t>Reported Concentration</t>
  </si>
  <si>
    <t>Concentration_units</t>
  </si>
  <si>
    <t>Calculated Concentration (µg/dscm)</t>
  </si>
  <si>
    <t>Reported Emission Rate 
lb/hr</t>
  </si>
  <si>
    <t xml:space="preserve"> EPA Calculated Emission Factor lb/ton</t>
  </si>
  <si>
    <t>Flag</t>
  </si>
  <si>
    <t>Average Emission Factor 
lb/ton [2011 Data Only]</t>
  </si>
  <si>
    <t>Rank</t>
  </si>
  <si>
    <t>PROCESS_ID</t>
  </si>
  <si>
    <t>Existing/ New</t>
  </si>
  <si>
    <t>No. of Sources Industrywide</t>
  </si>
  <si>
    <t>Determination of No. of Sources in MACT Floor</t>
  </si>
  <si>
    <t>No. of Sources with Data</t>
  </si>
  <si>
    <t>No. of Sources in MACT Floor (N)</t>
  </si>
  <si>
    <t>No. Data Points in MACT Floor (n)</t>
  </si>
  <si>
    <t>Average of Top Sources</t>
  </si>
  <si>
    <t>Variance of Top Sources</t>
  </si>
  <si>
    <t>UPL</t>
  </si>
  <si>
    <t>Unit of Measure</t>
  </si>
  <si>
    <t>Data Distribution</t>
  </si>
  <si>
    <t>Rounded Floor</t>
  </si>
  <si>
    <t>Floor Based On</t>
  </si>
  <si>
    <t>Floor/Avg</t>
  </si>
  <si>
    <t>Limited Dataset</t>
  </si>
  <si>
    <t>Limited Dataset Issue</t>
  </si>
  <si>
    <t>Comments</t>
  </si>
  <si>
    <t>None</t>
  </si>
  <si>
    <t>Average Emission Factor 
lb/ton [All Data]</t>
  </si>
  <si>
    <t>lb/ton iron  /  ug/dscm</t>
  </si>
  <si>
    <t>lb/ton iron</t>
  </si>
  <si>
    <t>ppmvd</t>
  </si>
  <si>
    <t>ADL</t>
  </si>
  <si>
    <t>Only source</t>
  </si>
  <si>
    <t>CC-BurnsHarbor-IN</t>
  </si>
  <si>
    <t>2022 ICR</t>
  </si>
  <si>
    <t>tons iron per hour</t>
  </si>
  <si>
    <t>Normal</t>
  </si>
  <si>
    <t>BF C Stove Stack</t>
  </si>
  <si>
    <t>BF Stoves</t>
  </si>
  <si>
    <t>CC-BurnsHarbor-IN_BF C Stove Stack</t>
  </si>
  <si>
    <t>THC</t>
  </si>
  <si>
    <t>25A</t>
  </si>
  <si>
    <t>USS-Braddock-PA</t>
  </si>
  <si>
    <t>Blast Furnace #1 Stove Stack</t>
  </si>
  <si>
    <t>BF Stove Stack</t>
  </si>
  <si>
    <t>Industry</t>
  </si>
  <si>
    <t>Blast Furnace #3 Stove Stack</t>
  </si>
  <si>
    <t>Existing</t>
  </si>
  <si>
    <t>New</t>
  </si>
  <si>
    <t>&lt;30; Top 5</t>
  </si>
  <si>
    <t>Using 2022 data and 2022 data labelled industry response</t>
  </si>
  <si>
    <t>USS-Braddock-PA_Blast Furnace #1 Stove Stack</t>
  </si>
  <si>
    <t>USS-Braddock-PA_Blast Furnace #3 Stove Stack</t>
  </si>
  <si>
    <t>Lognormal</t>
  </si>
  <si>
    <t>Instructions</t>
  </si>
  <si>
    <t>Determine how many sources (N) nationwide</t>
  </si>
  <si>
    <t>Determine number of sources in MACT floor sample set</t>
  </si>
  <si>
    <t>For solid waste incineration sources follow CAA Section 129(a)(2) guidance:</t>
  </si>
  <si>
    <t>Take 12 percent of units in the category, and round up to next whole number for MACT floor sample set</t>
  </si>
  <si>
    <t>For all other sources follow CAA Section 112(d)(3):</t>
  </si>
  <si>
    <r>
      <t xml:space="preserve">N nationwide </t>
    </r>
    <r>
      <rPr>
        <sz val="10"/>
        <rFont val="Calibri"/>
        <family val="2"/>
      </rPr>
      <t>≥</t>
    </r>
    <r>
      <rPr>
        <sz val="10"/>
        <rFont val="Arial"/>
        <family val="2"/>
      </rPr>
      <t>30, take top 12% of sources with data, and round up to next whole number for MACT floor sample set</t>
    </r>
  </si>
  <si>
    <t>N nationwide &lt;30, take top 5 sources with data for MACT floor sample set</t>
  </si>
  <si>
    <t>Rank sources to Determine the MACT floor sample set</t>
  </si>
  <si>
    <t>Rank the sources to determine the best performing 12 percent, or top 5 (existing source MACT) and best performing source (new source MACT).</t>
  </si>
  <si>
    <t>Identify the distribution of sample set and if calculating UPLs or ULs</t>
  </si>
  <si>
    <t xml:space="preserve">Statistical tests of the kurtosis and skewness are used to evaluate the distribution of the sample set. </t>
  </si>
  <si>
    <r>
      <t xml:space="preserve">Use </t>
    </r>
    <r>
      <rPr>
        <b/>
        <sz val="10"/>
        <rFont val="Arial"/>
        <family val="2"/>
      </rPr>
      <t>Upper Prediction Limits (UPL)</t>
    </r>
    <r>
      <rPr>
        <sz val="10"/>
        <rFont val="Arial"/>
        <family val="2"/>
      </rPr>
      <t xml:space="preserve"> templates when don’t have data for all the sources in the category, and want to incorporate the “prediction” element into final floor value. 
Use </t>
    </r>
    <r>
      <rPr>
        <b/>
        <sz val="10"/>
        <rFont val="Arial"/>
        <family val="2"/>
      </rPr>
      <t>Upper Limit (UL)</t>
    </r>
    <r>
      <rPr>
        <sz val="10"/>
        <rFont val="Arial"/>
        <family val="2"/>
      </rPr>
      <t xml:space="preserve"> templates when have data for all sources in the category and the “prediction” element not required.</t>
    </r>
  </si>
  <si>
    <r>
      <t>For data sets with greater than 3 runs (n&gt;3) use the "n&gt;3Distribution" tab to determine the distribution.  E</t>
    </r>
    <r>
      <rPr>
        <sz val="10"/>
        <rFont val="Arial"/>
        <family val="2"/>
      </rPr>
      <t>nter run values for each source in the Raw Data section.</t>
    </r>
  </si>
  <si>
    <t>For data sets with 3 runs (n=3) use the "n=3Distribution" tab to determine the distribution.  Enter run values for each source in the Raw Data section.</t>
  </si>
  <si>
    <t>The skewness, kurtosis, standard error of skewness, and standard error of kurtosis will be calculated for the raw data and the logtransformed data.</t>
  </si>
  <si>
    <r>
      <t>For n&gt;3 data sets, if the Final Result [cell D50] says "Normal" the data can be considered normally distributed, use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for UL</t>
    </r>
  </si>
  <si>
    <r>
      <t>for n&gt;3 data sets, if the Final Result [cell D50] says "Lognormal" the data can be considered lognormally distributed, use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for UL</t>
    </r>
  </si>
  <si>
    <r>
      <t>For n&gt;3 data sets, if the Final Result [cell D50] says "Skewed" than the data have an unknown/skewed distribution,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UPL. Note no skewed template for UL.</t>
    </r>
  </si>
  <si>
    <t>For n=3 data sets, the distribution will be specified as normal or lognormal in row 24.</t>
  </si>
  <si>
    <t>Templates</t>
  </si>
  <si>
    <t>Plug the sources' raw run data into the appropriate template based on distribution.</t>
  </si>
  <si>
    <t>Determine the confidence interval % to use for the t-statistic and z-statistic based on "n" number of runs.  99% is the default in all the templates.</t>
  </si>
  <si>
    <r>
      <t>For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the UPL will be calculated in cell F107.</t>
    </r>
  </si>
  <si>
    <r>
      <t>For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", use the "</t>
    </r>
    <r>
      <rPr>
        <i/>
        <sz val="10"/>
        <rFont val="Arial"/>
        <family val="2"/>
      </rPr>
      <t>lognormal z-stat</t>
    </r>
    <r>
      <rPr>
        <sz val="10"/>
        <rFont val="Arial"/>
        <family val="2"/>
      </rPr>
      <t>" worksheet to find the z-statistic at the specified confidence interval.  The UPL will be calculated in cell D165</t>
    </r>
  </si>
  <si>
    <r>
      <t>For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Template:</t>
    </r>
  </si>
  <si>
    <r>
      <t>Cell E173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shows the actual confidence level (1 - 'Calculations for Template skew'!J139) after accounting for the skewness and kurtosis.  If the confidence level is larger or lower than specified confidence level %  [Default is 99%] then need to adjust the t-statistic. </t>
    </r>
  </si>
  <si>
    <r>
      <t>To adjust the t-statistic go to the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tab. This tab starts with the t-statistic in cell H161 from the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tab.  If the confidence level from cell E171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was larger or lower than specified confidence level %, need to decrease or increase the t-statistic to get closer to the specified confidence level %.  </t>
    </r>
  </si>
  <si>
    <r>
      <t>Cell G3 of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 xml:space="preserve">" tab  has the value of the increase also called "interval", the candidate t-values will be calculated as the t-value in cell H102 plus multiples of the interval.  These are calculated automatically for you in row 5 after a value is placed in cell G3. The corresponding p-values and confidence levels are also calculated automatically for you.  </t>
    </r>
  </si>
  <si>
    <t>Cell G3 of "Recalculate t-stat skew" tab, the “interval” can be manipulated. For example, start with 0.1 and notice what the values in row 9 are.  If they are not at specified confidence level % keep increasing or decreasing the value in G3 until one of the values in row 9 is the specified confidence level percent %.  May have to go out to several significant figures.</t>
  </si>
  <si>
    <r>
      <t>Calculations are in the tabs: "</t>
    </r>
    <r>
      <rPr>
        <i/>
        <sz val="10"/>
        <rFont val="Arial"/>
        <family val="2"/>
      </rPr>
      <t>Recalculations1 skew</t>
    </r>
    <r>
      <rPr>
        <sz val="10"/>
        <rFont val="Arial"/>
        <family val="2"/>
      </rPr>
      <t>" through "</t>
    </r>
    <r>
      <rPr>
        <i/>
        <sz val="10"/>
        <rFont val="Arial"/>
        <family val="2"/>
      </rPr>
      <t>Recalculations6 skew</t>
    </r>
    <r>
      <rPr>
        <sz val="10"/>
        <rFont val="Arial"/>
        <family val="2"/>
      </rPr>
      <t>". Don’t need to do anything in them, they are basically duplicates of tab “</t>
    </r>
    <r>
      <rPr>
        <i/>
        <sz val="10"/>
        <rFont val="Arial"/>
        <family val="2"/>
      </rPr>
      <t>Calculations_for_Template skew</t>
    </r>
    <r>
      <rPr>
        <sz val="10"/>
        <rFont val="Arial"/>
        <family val="2"/>
      </rPr>
      <t xml:space="preserve">” and each one use a different value of the candidate t-values in row 5.  </t>
    </r>
  </si>
  <si>
    <r>
      <t>Sometimes the  actual significance level in cell E173 of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is larger than specified confidence level %, then you have to use a negative interval (meaning that your value in cell G3,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has to be negative).</t>
    </r>
  </si>
  <si>
    <r>
      <t>Once the adjusted t-value from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is at specified confidence interval %, copy the recalculated t-value and paste special the value into cell E178 in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”.  Also paste special the "interval of differences for t-values" from the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" tab into cell E176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".  </t>
    </r>
  </si>
  <si>
    <r>
      <t>Note:  Cell E173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is linked to the "</t>
    </r>
    <r>
      <rPr>
        <i/>
        <sz val="10"/>
        <rFont val="Arial"/>
        <family val="2"/>
      </rPr>
      <t>Calculations for Template skew</t>
    </r>
    <r>
      <rPr>
        <sz val="10"/>
        <rFont val="Arial"/>
        <family val="2"/>
      </rPr>
      <t>" and Cell B174 of "Template_skewed" is linked to the  "Recalculations1 skew" worksheet. In order to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multiple data sets of UPL calculations make a copy of the worksheet and rename.  Paste special Cell E173 and B174 values to freeze the values and remove reference to other worksheets.</t>
    </r>
  </si>
  <si>
    <r>
      <t>The UPL will be calculated in cell E181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</t>
    </r>
  </si>
  <si>
    <r>
      <t>For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the UL will be calculated in cell C61.</t>
    </r>
  </si>
  <si>
    <r>
      <t>For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the UL will be calculated in cell C111.</t>
    </r>
  </si>
  <si>
    <t xml:space="preserve">If a new source UPL, based on a limited data set (&lt;7 runs), is greater in value (less stringent) than the existing source UPL, consult the EPA’s Limited Datasets memo for approaches for applying the UPL to limited datasets. </t>
  </si>
  <si>
    <t>Other Notes and Terms</t>
  </si>
  <si>
    <t>Type of data affects m (number of future runs) that will be used in calculation, for example:</t>
  </si>
  <si>
    <t xml:space="preserve">If using individual test runs (typically three to a test) to determine compliance; m=3 </t>
  </si>
  <si>
    <t xml:space="preserve">If 30-day averages are used to determine compliance; m=30 </t>
  </si>
  <si>
    <t>If using the average of test runs to determine compliance; m=1</t>
  </si>
  <si>
    <t>Default m future runs is 3 in each template.</t>
  </si>
  <si>
    <t>Does data set have non-detect issues, if so take extra step to do UPL v. 3xRDL comparison.</t>
  </si>
  <si>
    <t>N = total number of sources</t>
  </si>
  <si>
    <t>n = number of individual runs</t>
  </si>
  <si>
    <t>df = degrees of freedom = n - 1</t>
  </si>
  <si>
    <t>X = mean of data</t>
  </si>
  <si>
    <r>
      <t>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= pooled variance of data</t>
    </r>
  </si>
  <si>
    <t>m = number of future runs</t>
  </si>
  <si>
    <r>
      <t>t</t>
    </r>
    <r>
      <rPr>
        <vertAlign val="subscript"/>
        <sz val="10"/>
        <rFont val="Arial"/>
        <family val="2"/>
      </rPr>
      <t>df</t>
    </r>
    <r>
      <rPr>
        <sz val="10"/>
        <rFont val="Arial"/>
        <family val="2"/>
      </rPr>
      <t xml:space="preserve"> = t-statistic:  t-distribution with df degrees of freedom at 99% [Default] confidence level </t>
    </r>
  </si>
  <si>
    <t>Templates can hold up to 30 sources (N); if data set has more than 30 sources, need to expand template.</t>
  </si>
  <si>
    <t>Templates can hold up to 35 runs (n) for each source (N), if data set has more than 35 runs of data per source, need to expand template.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</si>
</sst>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0.0000000"/>
    <numFmt numFmtId="166" formatCode="0.0E+00"/>
    <numFmt numFmtId="167" formatCode="0.0"/>
    <numFmt numFmtId="168" formatCode="h:mm;@"/>
    <numFmt numFmtId="169" formatCode="0.000E+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name val="Calibri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Calibri"/>
      <family val="2"/>
      <scheme val="minor"/>
    </font>
    <font>
      <vertAlign val="superscript"/>
      <sz val="10"/>
      <name val="Arial"/>
      <family val="2"/>
    </font>
    <font>
      <vertAlign val="subscript"/>
      <sz val="1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3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6" fillId="0" borderId="0"/>
    <xf numFmtId="0" fontId="3" fillId="0" borderId="0"/>
    <xf numFmtId="0" fontId="13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6" fillId="0" borderId="0"/>
  </cellStyleXfs>
  <cellXfs count="215">
    <xf numFmtId="0" fontId="0" fillId="0" borderId="0" xfId="0"/>
    <xf numFmtId="0" fontId="3" fillId="3" borderId="1" xfId="2" applyFill="1" applyBorder="1" applyAlignment="1">
      <alignment horizontal="center" vertical="center"/>
    </xf>
    <xf numFmtId="0" fontId="3" fillId="0" borderId="0" xfId="2"/>
    <xf numFmtId="0" fontId="3" fillId="3" borderId="2" xfId="2" applyFill="1" applyBorder="1" applyAlignment="1">
      <alignment horizontal="center"/>
    </xf>
    <xf numFmtId="0" fontId="3" fillId="3" borderId="3" xfId="2" applyFont="1" applyFill="1" applyBorder="1" applyAlignment="1">
      <alignment horizontal="center" wrapText="1"/>
    </xf>
    <xf numFmtId="2" fontId="3" fillId="0" borderId="0" xfId="2" applyNumberFormat="1" applyFont="1" applyFill="1" applyBorder="1"/>
    <xf numFmtId="2" fontId="3" fillId="0" borderId="0" xfId="2" applyNumberFormat="1" applyFont="1" applyBorder="1"/>
    <xf numFmtId="0" fontId="3" fillId="0" borderId="0" xfId="2" applyFont="1"/>
    <xf numFmtId="0" fontId="3" fillId="0" borderId="0" xfId="2" applyFont="1" applyFill="1" applyBorder="1"/>
    <xf numFmtId="0" fontId="3" fillId="5" borderId="3" xfId="2" applyFont="1" applyFill="1" applyBorder="1"/>
    <xf numFmtId="2" fontId="1" fillId="0" borderId="0" xfId="2" applyNumberFormat="1" applyFont="1" applyFill="1" applyBorder="1"/>
    <xf numFmtId="2" fontId="3" fillId="0" borderId="0" xfId="2" applyNumberFormat="1" applyFont="1" applyFill="1" applyBorder="1" applyAlignment="1">
      <alignment horizontal="right"/>
    </xf>
    <xf numFmtId="0" fontId="3" fillId="0" borderId="0" xfId="2" applyFont="1" applyFill="1"/>
    <xf numFmtId="0" fontId="3" fillId="0" borderId="0" xfId="2" applyFill="1"/>
    <xf numFmtId="0" fontId="3" fillId="0" borderId="0" xfId="2" quotePrefix="1" applyFont="1" applyFill="1"/>
    <xf numFmtId="2" fontId="3" fillId="0" borderId="0" xfId="2" applyNumberFormat="1" applyFill="1" applyBorder="1"/>
    <xf numFmtId="1" fontId="3" fillId="0" borderId="0" xfId="2" quotePrefix="1" applyNumberFormat="1" applyFill="1"/>
    <xf numFmtId="2" fontId="3" fillId="0" borderId="0" xfId="2" applyNumberFormat="1" applyFill="1"/>
    <xf numFmtId="2" fontId="3" fillId="0" borderId="0" xfId="2" applyNumberFormat="1"/>
    <xf numFmtId="164" fontId="3" fillId="0" borderId="0" xfId="2" applyNumberFormat="1" applyFill="1"/>
    <xf numFmtId="0" fontId="3" fillId="0" borderId="0" xfId="2" quotePrefix="1" applyFill="1"/>
    <xf numFmtId="0" fontId="3" fillId="7" borderId="1" xfId="3" applyFill="1" applyBorder="1"/>
    <xf numFmtId="0" fontId="3" fillId="0" borderId="0" xfId="3" applyFill="1"/>
    <xf numFmtId="0" fontId="3" fillId="7" borderId="2" xfId="3" applyFill="1" applyBorder="1" applyAlignment="1">
      <alignment horizontal="center"/>
    </xf>
    <xf numFmtId="0" fontId="3" fillId="7" borderId="3" xfId="2" applyFont="1" applyFill="1" applyBorder="1" applyAlignment="1">
      <alignment horizontal="center" wrapText="1"/>
    </xf>
    <xf numFmtId="0" fontId="3" fillId="0" borderId="0" xfId="3"/>
    <xf numFmtId="2" fontId="3" fillId="0" borderId="0" xfId="3" applyNumberFormat="1" applyFont="1" applyFill="1" applyBorder="1"/>
    <xf numFmtId="2" fontId="3" fillId="0" borderId="0" xfId="3" applyNumberFormat="1" applyFont="1" applyBorder="1"/>
    <xf numFmtId="0" fontId="3" fillId="0" borderId="0" xfId="3" applyFont="1"/>
    <xf numFmtId="0" fontId="3" fillId="0" borderId="0" xfId="3" applyFont="1" applyFill="1" applyBorder="1"/>
    <xf numFmtId="0" fontId="3" fillId="5" borderId="3" xfId="3" applyFont="1" applyFill="1" applyBorder="1"/>
    <xf numFmtId="2" fontId="1" fillId="0" borderId="0" xfId="3" applyNumberFormat="1" applyFont="1" applyFill="1" applyBorder="1"/>
    <xf numFmtId="2" fontId="3" fillId="0" borderId="0" xfId="3" applyNumberFormat="1" applyFont="1" applyFill="1" applyBorder="1" applyAlignment="1">
      <alignment horizontal="right"/>
    </xf>
    <xf numFmtId="0" fontId="3" fillId="4" borderId="0" xfId="4" applyFont="1" applyFill="1" applyAlignment="1">
      <alignment wrapText="1"/>
    </xf>
    <xf numFmtId="0" fontId="1" fillId="0" borderId="0" xfId="4"/>
    <xf numFmtId="0" fontId="3" fillId="4" borderId="0" xfId="4" applyFont="1" applyFill="1" applyAlignment="1">
      <alignment horizontal="center"/>
    </xf>
    <xf numFmtId="0" fontId="7" fillId="0" borderId="0" xfId="4" applyFont="1"/>
    <xf numFmtId="165" fontId="1" fillId="0" borderId="0" xfId="4" applyNumberFormat="1"/>
    <xf numFmtId="0" fontId="5" fillId="0" borderId="0" xfId="4" applyFont="1"/>
    <xf numFmtId="0" fontId="1" fillId="0" borderId="0" xfId="4" applyFont="1"/>
    <xf numFmtId="0" fontId="1" fillId="0" borderId="0" xfId="4" applyBorder="1"/>
    <xf numFmtId="11" fontId="1" fillId="6" borderId="0" xfId="4" applyNumberFormat="1" applyFill="1"/>
    <xf numFmtId="0" fontId="3" fillId="0" borderId="0" xfId="3" applyFont="1" applyFill="1"/>
    <xf numFmtId="164" fontId="3" fillId="0" borderId="0" xfId="3" applyNumberFormat="1" applyFill="1"/>
    <xf numFmtId="0" fontId="11" fillId="0" borderId="0" xfId="4" applyFont="1"/>
    <xf numFmtId="0" fontId="1" fillId="0" borderId="0" xfId="4" applyAlignment="1">
      <alignment horizontal="center"/>
    </xf>
    <xf numFmtId="0" fontId="1" fillId="0" borderId="0" xfId="4" applyAlignment="1">
      <alignment horizontal="left"/>
    </xf>
    <xf numFmtId="0" fontId="1" fillId="0" borderId="4" xfId="4" applyBorder="1"/>
    <xf numFmtId="0" fontId="1" fillId="0" borderId="0" xfId="4" quotePrefix="1" applyFill="1"/>
    <xf numFmtId="0" fontId="1" fillId="0" borderId="0" xfId="4" applyFill="1"/>
    <xf numFmtId="0" fontId="12" fillId="0" borderId="0" xfId="4" applyFont="1" applyFill="1"/>
    <xf numFmtId="0" fontId="3" fillId="3" borderId="1" xfId="3" applyFill="1" applyBorder="1"/>
    <xf numFmtId="0" fontId="3" fillId="3" borderId="2" xfId="3" applyFill="1" applyBorder="1" applyAlignment="1">
      <alignment horizontal="center"/>
    </xf>
    <xf numFmtId="0" fontId="4" fillId="3" borderId="3" xfId="3" applyFont="1" applyFill="1" applyBorder="1"/>
    <xf numFmtId="0" fontId="0" fillId="0" borderId="3" xfId="0" applyBorder="1"/>
    <xf numFmtId="11" fontId="0" fillId="0" borderId="0" xfId="0" applyNumberFormat="1"/>
    <xf numFmtId="2" fontId="3" fillId="0" borderId="0" xfId="3" applyNumberFormat="1" applyFill="1" applyBorder="1"/>
    <xf numFmtId="0" fontId="1" fillId="10" borderId="0" xfId="4" applyFill="1"/>
    <xf numFmtId="0" fontId="1" fillId="9" borderId="0" xfId="4" applyFill="1"/>
    <xf numFmtId="11" fontId="3" fillId="0" borderId="0" xfId="2" applyNumberFormat="1" applyFill="1"/>
    <xf numFmtId="11" fontId="3" fillId="6" borderId="0" xfId="2" applyNumberFormat="1" applyFill="1"/>
    <xf numFmtId="0" fontId="3" fillId="7" borderId="3" xfId="2" applyFill="1" applyBorder="1" applyAlignment="1">
      <alignment horizontal="center" wrapText="1"/>
    </xf>
    <xf numFmtId="0" fontId="4" fillId="7" borderId="3" xfId="3" applyFont="1" applyFill="1" applyBorder="1" applyAlignment="1">
      <alignment horizontal="center"/>
    </xf>
    <xf numFmtId="11" fontId="3" fillId="0" borderId="3" xfId="2" applyNumberFormat="1" applyBorder="1" applyAlignment="1">
      <alignment horizontal="center"/>
    </xf>
    <xf numFmtId="11" fontId="3" fillId="0" borderId="3" xfId="2" applyNumberFormat="1" applyFill="1" applyBorder="1" applyAlignment="1">
      <alignment horizontal="center"/>
    </xf>
    <xf numFmtId="11" fontId="3" fillId="0" borderId="3" xfId="2" applyNumberFormat="1" applyFill="1" applyBorder="1" applyAlignment="1">
      <alignment horizontal="center" wrapText="1"/>
    </xf>
    <xf numFmtId="11" fontId="3" fillId="0" borderId="3" xfId="3" applyNumberFormat="1" applyFill="1" applyBorder="1" applyAlignment="1">
      <alignment horizontal="center"/>
    </xf>
    <xf numFmtId="11" fontId="3" fillId="0" borderId="0" xfId="3" applyNumberFormat="1" applyFont="1" applyFill="1" applyBorder="1"/>
    <xf numFmtId="0" fontId="1" fillId="11" borderId="0" xfId="4" applyFill="1" applyBorder="1"/>
    <xf numFmtId="0" fontId="3" fillId="4" borderId="5" xfId="2" applyFill="1" applyBorder="1" applyAlignment="1">
      <alignment wrapText="1"/>
    </xf>
    <xf numFmtId="0" fontId="3" fillId="4" borderId="6" xfId="2" applyFill="1" applyBorder="1" applyAlignment="1">
      <alignment wrapText="1"/>
    </xf>
    <xf numFmtId="0" fontId="3" fillId="12" borderId="0" xfId="2" applyFill="1"/>
    <xf numFmtId="0" fontId="3" fillId="7" borderId="7" xfId="3" applyFont="1" applyFill="1" applyBorder="1" applyAlignment="1">
      <alignment wrapText="1"/>
    </xf>
    <xf numFmtId="0" fontId="3" fillId="7" borderId="8" xfId="3" applyFill="1" applyBorder="1" applyAlignment="1">
      <alignment wrapText="1"/>
    </xf>
    <xf numFmtId="0" fontId="3" fillId="7" borderId="9" xfId="3" applyFill="1" applyBorder="1" applyAlignment="1">
      <alignment wrapText="1"/>
    </xf>
    <xf numFmtId="0" fontId="3" fillId="0" borderId="3" xfId="2" applyBorder="1" applyAlignment="1">
      <alignment horizontal="center"/>
    </xf>
    <xf numFmtId="11" fontId="3" fillId="0" borderId="3" xfId="3" applyNumberFormat="1" applyBorder="1" applyAlignment="1">
      <alignment horizontal="center"/>
    </xf>
    <xf numFmtId="0" fontId="3" fillId="0" borderId="3" xfId="2" applyFill="1" applyBorder="1" applyAlignment="1">
      <alignment horizontal="center"/>
    </xf>
    <xf numFmtId="0" fontId="5" fillId="4" borderId="7" xfId="4" applyFont="1" applyFill="1" applyBorder="1" applyAlignment="1">
      <alignment vertical="center"/>
    </xf>
    <xf numFmtId="0" fontId="5" fillId="4" borderId="8" xfId="4" applyFont="1" applyFill="1" applyBorder="1" applyAlignment="1">
      <alignment vertical="center"/>
    </xf>
    <xf numFmtId="0" fontId="5" fillId="4" borderId="9" xfId="4" applyFont="1" applyFill="1" applyBorder="1" applyAlignment="1">
      <alignment vertical="center"/>
    </xf>
    <xf numFmtId="0" fontId="3" fillId="0" borderId="3" xfId="3" applyBorder="1" applyAlignment="1">
      <alignment horizontal="center"/>
    </xf>
    <xf numFmtId="11" fontId="3" fillId="0" borderId="3" xfId="3" applyNumberFormat="1" applyFont="1" applyFill="1" applyBorder="1" applyAlignment="1">
      <alignment horizontal="center"/>
    </xf>
    <xf numFmtId="0" fontId="3" fillId="4" borderId="1" xfId="2" applyFont="1" applyFill="1" applyBorder="1"/>
    <xf numFmtId="0" fontId="6" fillId="0" borderId="3" xfId="5" applyFont="1" applyFill="1" applyBorder="1" applyAlignment="1">
      <alignment horizontal="center"/>
    </xf>
    <xf numFmtId="11" fontId="1" fillId="0" borderId="3" xfId="4" applyNumberFormat="1" applyFont="1" applyBorder="1" applyAlignment="1">
      <alignment horizontal="center"/>
    </xf>
    <xf numFmtId="11" fontId="1" fillId="0" borderId="0" xfId="4" applyNumberFormat="1"/>
    <xf numFmtId="0" fontId="1" fillId="12" borderId="0" xfId="4" applyFill="1"/>
    <xf numFmtId="0" fontId="0" fillId="0" borderId="0" xfId="4" applyFont="1"/>
    <xf numFmtId="0" fontId="3" fillId="4" borderId="5" xfId="3" applyFont="1" applyFill="1" applyBorder="1" applyAlignment="1">
      <alignment wrapText="1"/>
    </xf>
    <xf numFmtId="0" fontId="3" fillId="4" borderId="6" xfId="3" applyFill="1" applyBorder="1" applyAlignment="1">
      <alignment wrapText="1"/>
    </xf>
    <xf numFmtId="0" fontId="0" fillId="4" borderId="3" xfId="0" applyFill="1" applyBorder="1" applyAlignment="1">
      <alignment horizontal="center"/>
    </xf>
    <xf numFmtId="2" fontId="3" fillId="5" borderId="3" xfId="2" applyNumberFormat="1" applyFont="1" applyFill="1" applyBorder="1" applyAlignment="1">
      <alignment horizontal="center"/>
    </xf>
    <xf numFmtId="2" fontId="3" fillId="0" borderId="3" xfId="2" applyNumberFormat="1" applyFont="1" applyFill="1" applyBorder="1" applyAlignment="1">
      <alignment horizontal="center"/>
    </xf>
    <xf numFmtId="2" fontId="3" fillId="5" borderId="3" xfId="3" applyNumberFormat="1" applyFont="1" applyFill="1" applyBorder="1" applyAlignment="1">
      <alignment horizontal="center"/>
    </xf>
    <xf numFmtId="2" fontId="3" fillId="0" borderId="3" xfId="3" applyNumberFormat="1" applyFont="1" applyFill="1" applyBorder="1" applyAlignment="1">
      <alignment horizontal="center"/>
    </xf>
    <xf numFmtId="2" fontId="3" fillId="8" borderId="3" xfId="3" applyNumberFormat="1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Alignment="1">
      <alignment horizontal="center"/>
    </xf>
    <xf numFmtId="2" fontId="3" fillId="9" borderId="3" xfId="3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top" wrapText="1"/>
    </xf>
    <xf numFmtId="0" fontId="13" fillId="0" borderId="0" xfId="7"/>
    <xf numFmtId="0" fontId="3" fillId="0" borderId="0" xfId="3" applyFill="1" applyBorder="1" applyAlignment="1">
      <alignment horizontal="center"/>
    </xf>
    <xf numFmtId="0" fontId="3" fillId="4" borderId="5" xfId="3" applyFont="1" applyFill="1" applyBorder="1" applyAlignment="1"/>
    <xf numFmtId="0" fontId="3" fillId="5" borderId="2" xfId="3" applyFont="1" applyFill="1" applyBorder="1"/>
    <xf numFmtId="2" fontId="3" fillId="5" borderId="2" xfId="3" applyNumberFormat="1" applyFont="1" applyFill="1" applyBorder="1" applyAlignment="1">
      <alignment horizontal="center"/>
    </xf>
    <xf numFmtId="0" fontId="0" fillId="0" borderId="0" xfId="0" applyBorder="1"/>
    <xf numFmtId="0" fontId="3" fillId="6" borderId="7" xfId="3" applyFill="1" applyBorder="1" applyAlignment="1">
      <alignment horizontal="left"/>
    </xf>
    <xf numFmtId="2" fontId="3" fillId="6" borderId="8" xfId="3" applyNumberFormat="1" applyFill="1" applyBorder="1"/>
    <xf numFmtId="2" fontId="3" fillId="6" borderId="9" xfId="3" applyNumberFormat="1" applyFill="1" applyBorder="1"/>
    <xf numFmtId="11" fontId="0" fillId="0" borderId="0" xfId="0" applyNumberFormat="1" applyAlignment="1">
      <alignment horizontal="center"/>
    </xf>
    <xf numFmtId="11" fontId="3" fillId="0" borderId="3" xfId="6" applyNumberFormat="1" applyFont="1" applyFill="1" applyBorder="1" applyAlignment="1">
      <alignment horizontal="center"/>
    </xf>
    <xf numFmtId="0" fontId="3" fillId="3" borderId="3" xfId="3" applyFill="1" applyBorder="1" applyAlignment="1">
      <alignment horizontal="center"/>
    </xf>
    <xf numFmtId="0" fontId="3" fillId="4" borderId="3" xfId="0" applyFont="1" applyFill="1" applyBorder="1" applyAlignment="1">
      <alignment horizontal="center" vertical="top" wrapText="1"/>
    </xf>
    <xf numFmtId="11" fontId="3" fillId="4" borderId="3" xfId="3" applyNumberFormat="1" applyFill="1" applyBorder="1" applyAlignment="1">
      <alignment horizontal="center"/>
    </xf>
    <xf numFmtId="0" fontId="0" fillId="4" borderId="3" xfId="0" applyFill="1" applyBorder="1"/>
    <xf numFmtId="0" fontId="3" fillId="0" borderId="3" xfId="6" applyFont="1" applyFill="1" applyBorder="1"/>
    <xf numFmtId="11" fontId="3" fillId="4" borderId="3" xfId="6" applyNumberFormat="1" applyFont="1" applyFill="1" applyBorder="1" applyAlignment="1">
      <alignment horizontal="center"/>
    </xf>
    <xf numFmtId="2" fontId="3" fillId="4" borderId="3" xfId="3" applyNumberFormat="1" applyFont="1" applyFill="1" applyBorder="1" applyAlignment="1">
      <alignment horizontal="center"/>
    </xf>
    <xf numFmtId="0" fontId="3" fillId="13" borderId="0" xfId="3" applyFont="1" applyFill="1" applyBorder="1"/>
    <xf numFmtId="0" fontId="14" fillId="0" borderId="0" xfId="0" quotePrefix="1" applyFont="1" applyBorder="1" applyAlignment="1">
      <alignment vertical="center"/>
    </xf>
    <xf numFmtId="0" fontId="3" fillId="5" borderId="3" xfId="3" applyFill="1" applyBorder="1" applyAlignment="1">
      <alignment horizontal="left"/>
    </xf>
    <xf numFmtId="2" fontId="3" fillId="0" borderId="3" xfId="3" applyNumberFormat="1" applyFill="1" applyBorder="1" applyAlignment="1">
      <alignment horizontal="center"/>
    </xf>
    <xf numFmtId="2" fontId="3" fillId="8" borderId="3" xfId="2" applyNumberFormat="1" applyFont="1" applyFill="1" applyBorder="1" applyAlignment="1">
      <alignment horizontal="center"/>
    </xf>
    <xf numFmtId="2" fontId="3" fillId="9" borderId="3" xfId="2" applyNumberFormat="1" applyFont="1" applyFill="1" applyBorder="1" applyAlignment="1">
      <alignment horizontal="center"/>
    </xf>
    <xf numFmtId="2" fontId="3" fillId="0" borderId="3" xfId="3" applyNumberForma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6" fillId="15" borderId="3" xfId="3" applyFont="1" applyFill="1" applyBorder="1" applyAlignment="1">
      <alignment horizontal="center"/>
    </xf>
    <xf numFmtId="0" fontId="16" fillId="15" borderId="3" xfId="3" applyFont="1" applyFill="1" applyBorder="1" applyAlignment="1">
      <alignment horizontal="center" wrapText="1"/>
    </xf>
    <xf numFmtId="0" fontId="4" fillId="15" borderId="3" xfId="3" applyFont="1" applyFill="1" applyBorder="1" applyAlignment="1">
      <alignment horizontal="center" wrapText="1"/>
    </xf>
    <xf numFmtId="0" fontId="5" fillId="0" borderId="3" xfId="3" applyFont="1" applyBorder="1"/>
    <xf numFmtId="166" fontId="5" fillId="0" borderId="3" xfId="3" applyNumberFormat="1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11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166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/>
    <xf numFmtId="11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wrapText="1"/>
    </xf>
    <xf numFmtId="11" fontId="6" fillId="0" borderId="3" xfId="0" applyNumberFormat="1" applyFont="1" applyBorder="1" applyAlignment="1">
      <alignment horizontal="center" vertical="top" wrapText="1"/>
    </xf>
    <xf numFmtId="11" fontId="6" fillId="0" borderId="7" xfId="0" applyNumberFormat="1" applyFont="1" applyBorder="1" applyAlignment="1">
      <alignment horizontal="center" vertical="top" wrapText="1"/>
    </xf>
    <xf numFmtId="11" fontId="6" fillId="0" borderId="10" xfId="0" applyNumberFormat="1" applyFont="1" applyBorder="1" applyAlignment="1">
      <alignment horizontal="center" vertical="top" wrapText="1"/>
    </xf>
    <xf numFmtId="11" fontId="6" fillId="0" borderId="11" xfId="0" applyNumberFormat="1" applyFont="1" applyBorder="1" applyAlignment="1">
      <alignment horizontal="center" vertical="top" wrapText="1"/>
    </xf>
    <xf numFmtId="0" fontId="15" fillId="0" borderId="0" xfId="0" applyFont="1"/>
    <xf numFmtId="0" fontId="17" fillId="12" borderId="3" xfId="0" applyFont="1" applyFill="1" applyBorder="1" applyAlignment="1">
      <alignment horizontal="center" wrapText="1"/>
    </xf>
    <xf numFmtId="0" fontId="5" fillId="12" borderId="3" xfId="0" applyFont="1" applyFill="1" applyBorder="1" applyAlignment="1">
      <alignment wrapText="1"/>
    </xf>
    <xf numFmtId="11" fontId="6" fillId="14" borderId="3" xfId="32" applyNumberFormat="1" applyFill="1" applyBorder="1" applyAlignment="1">
      <alignment horizontal="center" wrapText="1"/>
    </xf>
    <xf numFmtId="0" fontId="5" fillId="0" borderId="3" xfId="0" applyNumberFormat="1" applyFont="1" applyBorder="1" applyAlignment="1">
      <alignment horizontal="center"/>
    </xf>
    <xf numFmtId="0" fontId="0" fillId="0" borderId="0" xfId="0" applyNumberFormat="1"/>
    <xf numFmtId="0" fontId="4" fillId="19" borderId="3" xfId="0" applyFont="1" applyFill="1" applyBorder="1" applyAlignment="1">
      <alignment horizontal="center" vertical="center" wrapText="1"/>
    </xf>
    <xf numFmtId="1" fontId="4" fillId="19" borderId="3" xfId="0" applyNumberFormat="1" applyFont="1" applyFill="1" applyBorder="1" applyAlignment="1">
      <alignment horizontal="center" vertical="center" wrapText="1"/>
    </xf>
    <xf numFmtId="166" fontId="4" fillId="19" borderId="3" xfId="0" applyNumberFormat="1" applyFont="1" applyFill="1" applyBorder="1" applyAlignment="1">
      <alignment horizontal="center" vertical="center" wrapText="1"/>
    </xf>
    <xf numFmtId="0" fontId="4" fillId="9" borderId="3" xfId="3" applyFont="1" applyFill="1" applyBorder="1" applyAlignment="1">
      <alignment horizontal="center" wrapText="1"/>
    </xf>
    <xf numFmtId="11" fontId="5" fillId="0" borderId="3" xfId="0" applyNumberFormat="1" applyFont="1" applyFill="1" applyBorder="1" applyAlignment="1">
      <alignment horizontal="center"/>
    </xf>
    <xf numFmtId="166" fontId="5" fillId="0" borderId="2" xfId="0" applyNumberFormat="1" applyFont="1" applyBorder="1" applyAlignment="1">
      <alignment horizontal="center"/>
    </xf>
    <xf numFmtId="167" fontId="3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Fill="1" applyBorder="1"/>
    <xf numFmtId="0" fontId="5" fillId="0" borderId="2" xfId="0" applyFont="1" applyBorder="1" applyAlignment="1">
      <alignment horizontal="center"/>
    </xf>
    <xf numFmtId="11" fontId="5" fillId="0" borderId="2" xfId="0" applyNumberFormat="1" applyFont="1" applyBorder="1" applyAlignment="1">
      <alignment horizontal="center"/>
    </xf>
    <xf numFmtId="0" fontId="5" fillId="0" borderId="3" xfId="0" applyFont="1" applyBorder="1" applyAlignment="1"/>
    <xf numFmtId="14" fontId="5" fillId="0" borderId="3" xfId="0" applyNumberFormat="1" applyFont="1" applyBorder="1" applyAlignment="1">
      <alignment horizontal="center"/>
    </xf>
    <xf numFmtId="3" fontId="5" fillId="0" borderId="3" xfId="0" applyNumberFormat="1" applyFont="1" applyBorder="1"/>
    <xf numFmtId="4" fontId="5" fillId="0" borderId="3" xfId="0" applyNumberFormat="1" applyFont="1" applyBorder="1"/>
    <xf numFmtId="0" fontId="17" fillId="12" borderId="1" xfId="0" applyFont="1" applyFill="1" applyBorder="1" applyAlignment="1">
      <alignment horizontal="center" wrapText="1"/>
    </xf>
    <xf numFmtId="0" fontId="5" fillId="12" borderId="1" xfId="0" applyFont="1" applyFill="1" applyBorder="1" applyAlignment="1">
      <alignment wrapText="1"/>
    </xf>
    <xf numFmtId="0" fontId="5" fillId="15" borderId="1" xfId="0" applyFont="1" applyFill="1" applyBorder="1" applyAlignment="1">
      <alignment horizontal="center" wrapText="1"/>
    </xf>
    <xf numFmtId="0" fontId="5" fillId="16" borderId="1" xfId="0" applyFont="1" applyFill="1" applyBorder="1" applyAlignment="1">
      <alignment horizontal="center" wrapText="1"/>
    </xf>
    <xf numFmtId="2" fontId="5" fillId="17" borderId="1" xfId="0" applyNumberFormat="1" applyFont="1" applyFill="1" applyBorder="1" applyAlignment="1">
      <alignment horizontal="center" vertical="center" wrapText="1"/>
    </xf>
    <xf numFmtId="0" fontId="5" fillId="17" borderId="1" xfId="0" applyFont="1" applyFill="1" applyBorder="1" applyAlignment="1">
      <alignment horizontal="center" wrapText="1"/>
    </xf>
    <xf numFmtId="3" fontId="6" fillId="18" borderId="1" xfId="32" applyNumberFormat="1" applyFill="1" applyBorder="1" applyAlignment="1">
      <alignment horizontal="center" wrapText="1"/>
    </xf>
    <xf numFmtId="4" fontId="6" fillId="18" borderId="1" xfId="32" applyNumberFormat="1" applyFill="1" applyBorder="1" applyAlignment="1">
      <alignment horizontal="center" wrapText="1"/>
    </xf>
    <xf numFmtId="4" fontId="5" fillId="18" borderId="1" xfId="0" applyNumberFormat="1" applyFont="1" applyFill="1" applyBorder="1" applyAlignment="1">
      <alignment wrapText="1"/>
    </xf>
    <xf numFmtId="11" fontId="6" fillId="14" borderId="1" xfId="32" applyNumberFormat="1" applyFill="1" applyBorder="1" applyAlignment="1">
      <alignment horizontal="center" wrapText="1"/>
    </xf>
    <xf numFmtId="2" fontId="6" fillId="14" borderId="1" xfId="32" applyNumberFormat="1" applyFill="1" applyBorder="1" applyAlignment="1">
      <alignment horizontal="center" wrapText="1"/>
    </xf>
    <xf numFmtId="11" fontId="6" fillId="10" borderId="1" xfId="32" applyNumberFormat="1" applyFill="1" applyBorder="1" applyAlignment="1">
      <alignment horizontal="center" wrapText="1"/>
    </xf>
    <xf numFmtId="0" fontId="6" fillId="14" borderId="1" xfId="32" applyNumberFormat="1" applyFill="1" applyBorder="1" applyAlignment="1">
      <alignment horizontal="center" wrapText="1"/>
    </xf>
    <xf numFmtId="11" fontId="0" fillId="0" borderId="3" xfId="0" applyNumberFormat="1" applyFill="1" applyBorder="1"/>
    <xf numFmtId="0" fontId="6" fillId="0" borderId="3" xfId="0" applyFont="1" applyBorder="1" applyAlignment="1"/>
    <xf numFmtId="0" fontId="0" fillId="4" borderId="3" xfId="0" applyFill="1" applyBorder="1" applyAlignment="1">
      <alignment horizontal="center" wrapText="1"/>
    </xf>
    <xf numFmtId="0" fontId="4" fillId="4" borderId="3" xfId="3" applyFont="1" applyFill="1" applyBorder="1"/>
    <xf numFmtId="0" fontId="6" fillId="14" borderId="3" xfId="32" applyNumberFormat="1" applyFont="1" applyFill="1" applyBorder="1" applyAlignment="1">
      <alignment horizontal="center" wrapText="1"/>
    </xf>
    <xf numFmtId="0" fontId="5" fillId="20" borderId="3" xfId="0" applyFont="1" applyFill="1" applyBorder="1" applyAlignment="1">
      <alignment horizontal="center"/>
    </xf>
    <xf numFmtId="168" fontId="5" fillId="0" borderId="3" xfId="0" applyNumberFormat="1" applyFont="1" applyBorder="1" applyAlignment="1">
      <alignment horizontal="center"/>
    </xf>
    <xf numFmtId="169" fontId="5" fillId="0" borderId="3" xfId="0" applyNumberFormat="1" applyFont="1" applyBorder="1"/>
    <xf numFmtId="0" fontId="5" fillId="0" borderId="3" xfId="0" applyFont="1" applyFill="1" applyBorder="1" applyAlignment="1">
      <alignment horizontal="center" wrapText="1"/>
    </xf>
    <xf numFmtId="169" fontId="5" fillId="0" borderId="3" xfId="0" applyNumberFormat="1" applyFont="1" applyFill="1" applyBorder="1" applyAlignment="1">
      <alignment horizontal="center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/>
    </xf>
    <xf numFmtId="0" fontId="16" fillId="15" borderId="3" xfId="3" applyFont="1" applyFill="1" applyBorder="1" applyAlignment="1">
      <alignment horizontal="center"/>
    </xf>
    <xf numFmtId="0" fontId="16" fillId="15" borderId="7" xfId="3" applyFont="1" applyFill="1" applyBorder="1" applyAlignment="1">
      <alignment horizontal="center"/>
    </xf>
    <xf numFmtId="0" fontId="16" fillId="15" borderId="8" xfId="3" applyFont="1" applyFill="1" applyBorder="1" applyAlignment="1">
      <alignment horizontal="center"/>
    </xf>
    <xf numFmtId="0" fontId="16" fillId="15" borderId="9" xfId="3" applyFont="1" applyFill="1" applyBorder="1" applyAlignment="1">
      <alignment horizontal="center"/>
    </xf>
    <xf numFmtId="0" fontId="2" fillId="2" borderId="0" xfId="1" applyBorder="1" applyAlignment="1">
      <alignment wrapText="1"/>
    </xf>
    <xf numFmtId="0" fontId="2" fillId="2" borderId="0" xfId="1" applyAlignment="1">
      <alignment wrapText="1"/>
    </xf>
    <xf numFmtId="0" fontId="1" fillId="0" borderId="0" xfId="4" applyAlignment="1"/>
    <xf numFmtId="0" fontId="1" fillId="0" borderId="0" xfId="4" applyFont="1" applyAlignment="1">
      <alignment wrapText="1"/>
    </xf>
    <xf numFmtId="0" fontId="1" fillId="0" borderId="0" xfId="4" applyAlignment="1">
      <alignment wrapText="1"/>
    </xf>
    <xf numFmtId="0" fontId="3" fillId="0" borderId="0" xfId="4" applyFont="1" applyFill="1" applyBorder="1" applyAlignment="1">
      <alignment wrapText="1"/>
    </xf>
    <xf numFmtId="0" fontId="8" fillId="0" borderId="0" xfId="4" applyFont="1" applyAlignment="1">
      <alignment wrapText="1"/>
    </xf>
    <xf numFmtId="0" fontId="0" fillId="0" borderId="0" xfId="4" applyFont="1" applyAlignment="1"/>
    <xf numFmtId="0" fontId="4" fillId="4" borderId="0" xfId="0" applyFont="1" applyFill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1" fillId="0" borderId="0" xfId="0" applyFont="1" applyAlignment="1">
      <alignment wrapText="1"/>
    </xf>
    <xf numFmtId="0" fontId="3" fillId="0" borderId="0" xfId="0" applyFont="1" applyAlignment="1">
      <alignment horizontal="left" indent="1"/>
    </xf>
  </cellXfs>
  <cellStyles count="33">
    <cellStyle name="Comma 2" xfId="8" xr:uid="{00000000-0005-0000-0000-000000000000}"/>
    <cellStyle name="Currency 2" xfId="9" xr:uid="{00000000-0005-0000-0000-000001000000}"/>
    <cellStyle name="Good" xfId="1" builtinId="26"/>
    <cellStyle name="Hyperlink" xfId="7" builtinId="8"/>
    <cellStyle name="Normal" xfId="0" builtinId="0"/>
    <cellStyle name="Normal 10" xfId="10" xr:uid="{00000000-0005-0000-0000-000005000000}"/>
    <cellStyle name="Normal 11" xfId="11" xr:uid="{00000000-0005-0000-0000-000006000000}"/>
    <cellStyle name="Normal 12" xfId="12" xr:uid="{00000000-0005-0000-0000-000007000000}"/>
    <cellStyle name="Normal 13" xfId="13" xr:uid="{00000000-0005-0000-0000-000008000000}"/>
    <cellStyle name="Normal 13 2" xfId="14" xr:uid="{00000000-0005-0000-0000-000009000000}"/>
    <cellStyle name="Normal 14" xfId="31" xr:uid="{43224295-1BA2-45E8-B89C-276D4A7607F9}"/>
    <cellStyle name="Normal 2" xfId="2" xr:uid="{00000000-0005-0000-0000-00000A000000}"/>
    <cellStyle name="Normal 2 2" xfId="3" xr:uid="{00000000-0005-0000-0000-00000B000000}"/>
    <cellStyle name="Normal 2 2 2" xfId="15" xr:uid="{00000000-0005-0000-0000-00000C000000}"/>
    <cellStyle name="Normal 2 3" xfId="6" xr:uid="{00000000-0005-0000-0000-00000D000000}"/>
    <cellStyle name="Normal 3" xfId="4" xr:uid="{00000000-0005-0000-0000-00000E000000}"/>
    <cellStyle name="Normal 3 2" xfId="16" xr:uid="{00000000-0005-0000-0000-00000F000000}"/>
    <cellStyle name="Normal 3 2 2" xfId="17" xr:uid="{00000000-0005-0000-0000-000010000000}"/>
    <cellStyle name="Normal 4" xfId="18" xr:uid="{00000000-0005-0000-0000-000011000000}"/>
    <cellStyle name="Normal 5" xfId="19" xr:uid="{00000000-0005-0000-0000-000012000000}"/>
    <cellStyle name="Normal 6" xfId="20" xr:uid="{00000000-0005-0000-0000-000013000000}"/>
    <cellStyle name="Normal 6 2" xfId="21" xr:uid="{00000000-0005-0000-0000-000014000000}"/>
    <cellStyle name="Normal 6 3" xfId="22" xr:uid="{00000000-0005-0000-0000-000015000000}"/>
    <cellStyle name="Normal 6 3 2" xfId="23" xr:uid="{00000000-0005-0000-0000-000016000000}"/>
    <cellStyle name="Normal 6 4" xfId="24" xr:uid="{00000000-0005-0000-0000-000017000000}"/>
    <cellStyle name="Normal 6 5" xfId="25" xr:uid="{00000000-0005-0000-0000-000018000000}"/>
    <cellStyle name="Normal 7" xfId="26" xr:uid="{00000000-0005-0000-0000-000019000000}"/>
    <cellStyle name="Normal 8" xfId="27" xr:uid="{00000000-0005-0000-0000-00001A000000}"/>
    <cellStyle name="Normal 8 2" xfId="28" xr:uid="{00000000-0005-0000-0000-00001B000000}"/>
    <cellStyle name="Normal 9" xfId="29" xr:uid="{00000000-0005-0000-0000-00001C000000}"/>
    <cellStyle name="Normal_ProcGas PM Test Runs" xfId="5" xr:uid="{00000000-0005-0000-0000-00001E000000}"/>
    <cellStyle name="Normal_Sheet1" xfId="32" xr:uid="{BD1E0D9E-A80A-49AE-AE5A-C06438793CC1}"/>
    <cellStyle name="Percent 2" xfId="30" xr:uid="{00000000-0005-0000-0000-00001F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1074420</xdr:colOff>
      <xdr:row>77</xdr:row>
      <xdr:rowOff>45720</xdr:rowOff>
    </xdr:from>
    <xdr:to>
      <xdr:col>1</xdr:col>
      <xdr:colOff>830580</xdr:colOff>
      <xdr:row>80</xdr:row>
      <xdr:rowOff>99060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2328BF3F-E738-4EE8-9218-23D17396446F}"/>
            </a:ext>
          </a:extLst>
        </xdr:cNvPr>
        <xdr:cNvSpPr/>
      </xdr:nvSpPr>
      <xdr:spPr bwMode="auto">
        <a:xfrm>
          <a:off x="1074420" y="13060680"/>
          <a:ext cx="1440180" cy="556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472440</xdr:colOff>
      <xdr:row>72</xdr:row>
      <xdr:rowOff>106680</xdr:rowOff>
    </xdr:from>
    <xdr:to>
      <xdr:col>1</xdr:col>
      <xdr:colOff>30480</xdr:colOff>
      <xdr:row>76</xdr:row>
      <xdr:rowOff>38101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33D1ABBC-743D-4E61-A4F7-4785A5888F9A}"/>
            </a:ext>
          </a:extLst>
        </xdr:cNvPr>
        <xdr:cNvSpPr/>
      </xdr:nvSpPr>
      <xdr:spPr bwMode="auto">
        <a:xfrm>
          <a:off x="472440" y="12283440"/>
          <a:ext cx="1242060" cy="601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86</xdr:row>
      <xdr:rowOff>83820</xdr:rowOff>
    </xdr:from>
    <xdr:to>
      <xdr:col>0</xdr:col>
      <xdr:colOff>899160</xdr:colOff>
      <xdr:row>88</xdr:row>
      <xdr:rowOff>68580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60CF191A-02AE-472F-BB41-DEB015C14746}"/>
            </a:ext>
          </a:extLst>
        </xdr:cNvPr>
        <xdr:cNvSpPr/>
      </xdr:nvSpPr>
      <xdr:spPr bwMode="auto">
        <a:xfrm>
          <a:off x="632460" y="14607540"/>
          <a:ext cx="266700" cy="3200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91</xdr:row>
      <xdr:rowOff>0</xdr:rowOff>
    </xdr:from>
    <xdr:to>
      <xdr:col>0</xdr:col>
      <xdr:colOff>845820</xdr:colOff>
      <xdr:row>93</xdr:row>
      <xdr:rowOff>15239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77251DCD-37E1-418A-8383-DFE854DA07DD}"/>
            </a:ext>
          </a:extLst>
        </xdr:cNvPr>
        <xdr:cNvSpPr/>
      </xdr:nvSpPr>
      <xdr:spPr bwMode="auto">
        <a:xfrm>
          <a:off x="388620" y="15361920"/>
          <a:ext cx="457200" cy="350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57</xdr:row>
      <xdr:rowOff>121920</xdr:rowOff>
    </xdr:from>
    <xdr:to>
      <xdr:col>0</xdr:col>
      <xdr:colOff>990600</xdr:colOff>
      <xdr:row>60</xdr:row>
      <xdr:rowOff>99060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57D08048-755E-4C34-8066-D9FA56E0C1E0}"/>
            </a:ext>
          </a:extLst>
        </xdr:cNvPr>
        <xdr:cNvSpPr/>
      </xdr:nvSpPr>
      <xdr:spPr bwMode="auto">
        <a:xfrm>
          <a:off x="76200" y="9784080"/>
          <a:ext cx="914400" cy="480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102</xdr:row>
      <xdr:rowOff>106680</xdr:rowOff>
    </xdr:from>
    <xdr:to>
      <xdr:col>0</xdr:col>
      <xdr:colOff>754380</xdr:colOff>
      <xdr:row>104</xdr:row>
      <xdr:rowOff>38100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746DCAF0-44BA-4783-950B-87AA1AC3E78A}"/>
            </a:ext>
          </a:extLst>
        </xdr:cNvPr>
        <xdr:cNvSpPr/>
      </xdr:nvSpPr>
      <xdr:spPr bwMode="auto">
        <a:xfrm>
          <a:off x="609600" y="17312640"/>
          <a:ext cx="14478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1173480</xdr:colOff>
      <xdr:row>96</xdr:row>
      <xdr:rowOff>7620</xdr:rowOff>
    </xdr:from>
    <xdr:to>
      <xdr:col>1</xdr:col>
      <xdr:colOff>388620</xdr:colOff>
      <xdr:row>98</xdr:row>
      <xdr:rowOff>53341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25A8544B-433B-4702-B1FE-FE727CD3EC5A}"/>
            </a:ext>
          </a:extLst>
        </xdr:cNvPr>
        <xdr:cNvSpPr/>
      </xdr:nvSpPr>
      <xdr:spPr bwMode="auto">
        <a:xfrm>
          <a:off x="1173480" y="16207740"/>
          <a:ext cx="89916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65</xdr:row>
      <xdr:rowOff>22860</xdr:rowOff>
    </xdr:from>
    <xdr:to>
      <xdr:col>0</xdr:col>
      <xdr:colOff>1272540</xdr:colOff>
      <xdr:row>68</xdr:row>
      <xdr:rowOff>106680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7248F434-82D0-4580-8438-F47B380358D7}"/>
            </a:ext>
          </a:extLst>
        </xdr:cNvPr>
        <xdr:cNvSpPr/>
      </xdr:nvSpPr>
      <xdr:spPr bwMode="auto">
        <a:xfrm>
          <a:off x="434340" y="11026140"/>
          <a:ext cx="838200" cy="5867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960120</xdr:colOff>
      <xdr:row>53</xdr:row>
      <xdr:rowOff>15240</xdr:rowOff>
    </xdr:from>
    <xdr:to>
      <xdr:col>0</xdr:col>
      <xdr:colOff>1234440</xdr:colOff>
      <xdr:row>55</xdr:row>
      <xdr:rowOff>99060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6C8DBB67-1C6D-4251-8092-A456DEF6EE3B}"/>
            </a:ext>
          </a:extLst>
        </xdr:cNvPr>
        <xdr:cNvSpPr/>
      </xdr:nvSpPr>
      <xdr:spPr bwMode="auto">
        <a:xfrm>
          <a:off x="960120" y="9006840"/>
          <a:ext cx="274320" cy="419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1303020</xdr:colOff>
      <xdr:row>51</xdr:row>
      <xdr:rowOff>22860</xdr:rowOff>
    </xdr:from>
    <xdr:to>
      <xdr:col>1</xdr:col>
      <xdr:colOff>91440</xdr:colOff>
      <xdr:row>51</xdr:row>
      <xdr:rowOff>121920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1F7B6ABD-A90C-4220-AEB4-72F2764207A0}"/>
            </a:ext>
          </a:extLst>
        </xdr:cNvPr>
        <xdr:cNvSpPr/>
      </xdr:nvSpPr>
      <xdr:spPr bwMode="auto">
        <a:xfrm>
          <a:off x="1303020" y="8679180"/>
          <a:ext cx="47244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76200</xdr:colOff>
      <xdr:row>105</xdr:row>
      <xdr:rowOff>99060</xdr:rowOff>
    </xdr:from>
    <xdr:to>
      <xdr:col>4</xdr:col>
      <xdr:colOff>114300</xdr:colOff>
      <xdr:row>109</xdr:row>
      <xdr:rowOff>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C0BA8F1F-4CC2-4D1C-AE86-0A7F89774EFE}"/>
            </a:ext>
          </a:extLst>
        </xdr:cNvPr>
        <xdr:cNvSpPr/>
      </xdr:nvSpPr>
      <xdr:spPr bwMode="auto">
        <a:xfrm>
          <a:off x="3444240" y="17807940"/>
          <a:ext cx="3329940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90</xdr:row>
      <xdr:rowOff>22860</xdr:rowOff>
    </xdr:from>
    <xdr:to>
      <xdr:col>2</xdr:col>
      <xdr:colOff>678180</xdr:colOff>
      <xdr:row>94</xdr:row>
      <xdr:rowOff>121920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5A5AF21C-2094-4E07-B877-6E8FFD589247}"/>
            </a:ext>
          </a:extLst>
        </xdr:cNvPr>
        <xdr:cNvSpPr/>
      </xdr:nvSpPr>
      <xdr:spPr bwMode="auto">
        <a:xfrm>
          <a:off x="1894840" y="15510510"/>
          <a:ext cx="2136140" cy="8356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>
    <xdr:from>
      <xdr:col>1</xdr:col>
      <xdr:colOff>579120</xdr:colOff>
      <xdr:row>97</xdr:row>
      <xdr:rowOff>83820</xdr:rowOff>
    </xdr:from>
    <xdr:to>
      <xdr:col>3</xdr:col>
      <xdr:colOff>541020</xdr:colOff>
      <xdr:row>103</xdr:row>
      <xdr:rowOff>144780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A903EBBB-F6E2-45E5-9361-7527C240FDBC}"/>
            </a:ext>
          </a:extLst>
        </xdr:cNvPr>
        <xdr:cNvSpPr/>
      </xdr:nvSpPr>
      <xdr:spPr bwMode="auto">
        <a:xfrm>
          <a:off x="2001520" y="16860520"/>
          <a:ext cx="3663950" cy="1165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 editAs="oneCell">
    <xdr:from>
      <xdr:col>2</xdr:col>
      <xdr:colOff>198120</xdr:colOff>
      <xdr:row>113</xdr:row>
      <xdr:rowOff>7620</xdr:rowOff>
    </xdr:from>
    <xdr:to>
      <xdr:col>2</xdr:col>
      <xdr:colOff>1303020</xdr:colOff>
      <xdr:row>114</xdr:row>
      <xdr:rowOff>38100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1C3827DF-E6B0-4C03-900A-047F64447C24}"/>
            </a:ext>
          </a:extLst>
        </xdr:cNvPr>
        <xdr:cNvSpPr/>
      </xdr:nvSpPr>
      <xdr:spPr bwMode="auto">
        <a:xfrm>
          <a:off x="3550920" y="19730720"/>
          <a:ext cx="1104900" cy="2146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1036320</xdr:colOff>
      <xdr:row>119</xdr:row>
      <xdr:rowOff>60960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E7A48D7A-C7E3-47DF-9A14-E4B15110F8DD}"/>
            </a:ext>
          </a:extLst>
        </xdr:cNvPr>
        <xdr:cNvSpPr/>
      </xdr:nvSpPr>
      <xdr:spPr bwMode="auto">
        <a:xfrm>
          <a:off x="5124450" y="20275550"/>
          <a:ext cx="1036320" cy="6134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190500</xdr:colOff>
      <xdr:row>121</xdr:row>
      <xdr:rowOff>30480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69600BD0-CBC5-44E9-B6E0-8737BBC66878}"/>
            </a:ext>
          </a:extLst>
        </xdr:cNvPr>
        <xdr:cNvSpPr/>
      </xdr:nvSpPr>
      <xdr:spPr bwMode="auto">
        <a:xfrm>
          <a:off x="0" y="21012150"/>
          <a:ext cx="190500" cy="2146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411480</xdr:colOff>
      <xdr:row>122</xdr:row>
      <xdr:rowOff>22860</xdr:rowOff>
    </xdr:from>
    <xdr:to>
      <xdr:col>2</xdr:col>
      <xdr:colOff>1021080</xdr:colOff>
      <xdr:row>126</xdr:row>
      <xdr:rowOff>53340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19142D66-16CA-4FE1-B460-9FC74CA32C3A}"/>
            </a:ext>
          </a:extLst>
        </xdr:cNvPr>
        <xdr:cNvSpPr/>
      </xdr:nvSpPr>
      <xdr:spPr bwMode="auto">
        <a:xfrm>
          <a:off x="1833880" y="21403310"/>
          <a:ext cx="2540000" cy="7670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2</xdr:col>
      <xdr:colOff>205740</xdr:colOff>
      <xdr:row>128</xdr:row>
      <xdr:rowOff>144780</xdr:rowOff>
    </xdr:from>
    <xdr:to>
      <xdr:col>2</xdr:col>
      <xdr:colOff>396240</xdr:colOff>
      <xdr:row>130</xdr:row>
      <xdr:rowOff>22860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2D3F0C90-A54B-4383-B71C-DC902006870F}"/>
            </a:ext>
          </a:extLst>
        </xdr:cNvPr>
        <xdr:cNvSpPr/>
      </xdr:nvSpPr>
      <xdr:spPr bwMode="auto">
        <a:xfrm>
          <a:off x="3558540" y="22630130"/>
          <a:ext cx="190500" cy="2463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708660</xdr:colOff>
      <xdr:row>128</xdr:row>
      <xdr:rowOff>129540</xdr:rowOff>
    </xdr:from>
    <xdr:to>
      <xdr:col>2</xdr:col>
      <xdr:colOff>982980</xdr:colOff>
      <xdr:row>130</xdr:row>
      <xdr:rowOff>38100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5F24B615-A251-4262-B428-E36599FC0D71}"/>
            </a:ext>
          </a:extLst>
        </xdr:cNvPr>
        <xdr:cNvSpPr/>
      </xdr:nvSpPr>
      <xdr:spPr bwMode="auto">
        <a:xfrm>
          <a:off x="4061460" y="22614890"/>
          <a:ext cx="274320" cy="276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136</xdr:row>
      <xdr:rowOff>129540</xdr:rowOff>
    </xdr:from>
    <xdr:to>
      <xdr:col>15</xdr:col>
      <xdr:colOff>91440</xdr:colOff>
      <xdr:row>143</xdr:row>
      <xdr:rowOff>106680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2057"/>
            </a:ext>
            <a:ext uri="{FF2B5EF4-FFF2-40B4-BE49-F238E27FC236}">
              <a16:creationId xmlns:a16="http://schemas.microsoft.com/office/drawing/2014/main" id="{9E3987E7-49DE-45D4-80B6-375511F7628F}"/>
            </a:ext>
          </a:extLst>
        </xdr:cNvPr>
        <xdr:cNvSpPr/>
      </xdr:nvSpPr>
      <xdr:spPr bwMode="auto">
        <a:xfrm>
          <a:off x="5124450" y="24088090"/>
          <a:ext cx="10270490" cy="12661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</xdr:col>
      <xdr:colOff>190500</xdr:colOff>
      <xdr:row>144</xdr:row>
      <xdr:rowOff>7620</xdr:rowOff>
    </xdr:from>
    <xdr:to>
      <xdr:col>1</xdr:col>
      <xdr:colOff>754380</xdr:colOff>
      <xdr:row>146</xdr:row>
      <xdr:rowOff>137160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3C822F01-2ED7-4A3D-9669-1FDD5C693BD1}"/>
            </a:ext>
          </a:extLst>
        </xdr:cNvPr>
        <xdr:cNvSpPr/>
      </xdr:nvSpPr>
      <xdr:spPr bwMode="auto">
        <a:xfrm>
          <a:off x="1612900" y="25439370"/>
          <a:ext cx="563880" cy="4978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147</xdr:row>
      <xdr:rowOff>45720</xdr:rowOff>
    </xdr:from>
    <xdr:to>
      <xdr:col>1</xdr:col>
      <xdr:colOff>1059180</xdr:colOff>
      <xdr:row>149</xdr:row>
      <xdr:rowOff>144780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2809C0D2-1B1F-40CB-88C9-245B19A4D85A}"/>
            </a:ext>
          </a:extLst>
        </xdr:cNvPr>
        <xdr:cNvSpPr/>
      </xdr:nvSpPr>
      <xdr:spPr bwMode="auto">
        <a:xfrm>
          <a:off x="1803400" y="26029920"/>
          <a:ext cx="678180" cy="4673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304800</xdr:colOff>
      <xdr:row>151</xdr:row>
      <xdr:rowOff>76200</xdr:rowOff>
    </xdr:from>
    <xdr:to>
      <xdr:col>1</xdr:col>
      <xdr:colOff>1013460</xdr:colOff>
      <xdr:row>153</xdr:row>
      <xdr:rowOff>121920</xdr:rowOff>
    </xdr:to>
    <xdr:sp macro="" textlink="">
      <xdr:nvSpPr>
        <xdr:cNvPr id="13" name="Object 12" hidden="1">
          <a:extLst>
            <a:ext uri="{63B3BB69-23CF-44E3-9099-C40C66FF867C}">
              <a14:compatExt xmlns:a14="http://schemas.microsoft.com/office/drawing/2010/main" spid="_x0000_s2060"/>
            </a:ext>
            <a:ext uri="{FF2B5EF4-FFF2-40B4-BE49-F238E27FC236}">
              <a16:creationId xmlns:a16="http://schemas.microsoft.com/office/drawing/2014/main" id="{C6EB56F8-41CA-4530-9867-9B9BED27BC0A}"/>
            </a:ext>
          </a:extLst>
        </xdr:cNvPr>
        <xdr:cNvSpPr/>
      </xdr:nvSpPr>
      <xdr:spPr bwMode="auto">
        <a:xfrm>
          <a:off x="1727200" y="26797000"/>
          <a:ext cx="708660" cy="414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155</xdr:row>
      <xdr:rowOff>53340</xdr:rowOff>
    </xdr:from>
    <xdr:to>
      <xdr:col>1</xdr:col>
      <xdr:colOff>1173480</xdr:colOff>
      <xdr:row>157</xdr:row>
      <xdr:rowOff>137160</xdr:rowOff>
    </xdr:to>
    <xdr:sp macro="" textlink="">
      <xdr:nvSpPr>
        <xdr:cNvPr id="14" name="Object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97B95E9F-9DD0-4BFD-B07B-96E1A9471BA9}"/>
            </a:ext>
          </a:extLst>
        </xdr:cNvPr>
        <xdr:cNvSpPr/>
      </xdr:nvSpPr>
      <xdr:spPr bwMode="auto">
        <a:xfrm>
          <a:off x="1803400" y="27510740"/>
          <a:ext cx="792480" cy="452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274320</xdr:colOff>
      <xdr:row>159</xdr:row>
      <xdr:rowOff>22860</xdr:rowOff>
    </xdr:from>
    <xdr:to>
      <xdr:col>2</xdr:col>
      <xdr:colOff>990600</xdr:colOff>
      <xdr:row>161</xdr:row>
      <xdr:rowOff>137160</xdr:rowOff>
    </xdr:to>
    <xdr:sp macro="" textlink="">
      <xdr:nvSpPr>
        <xdr:cNvPr id="15" name="Object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2EF129E1-B354-4EFD-AD45-E8A07065FB43}"/>
            </a:ext>
          </a:extLst>
        </xdr:cNvPr>
        <xdr:cNvSpPr/>
      </xdr:nvSpPr>
      <xdr:spPr bwMode="auto">
        <a:xfrm>
          <a:off x="1696720" y="28216860"/>
          <a:ext cx="2646680" cy="482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109</xdr:row>
      <xdr:rowOff>15240</xdr:rowOff>
    </xdr:from>
    <xdr:to>
      <xdr:col>5</xdr:col>
      <xdr:colOff>182880</xdr:colOff>
      <xdr:row>112</xdr:row>
      <xdr:rowOff>91440</xdr:rowOff>
    </xdr:to>
    <xdr:sp macro="" textlink="">
      <xdr:nvSpPr>
        <xdr:cNvPr id="16" name="Object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13DC53AB-620D-46B0-A2F9-05A7725DBC1F}"/>
            </a:ext>
          </a:extLst>
        </xdr:cNvPr>
        <xdr:cNvSpPr/>
      </xdr:nvSpPr>
      <xdr:spPr bwMode="auto">
        <a:xfrm>
          <a:off x="3352800" y="19001740"/>
          <a:ext cx="4704080" cy="628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144780</xdr:rowOff>
    </xdr:from>
    <xdr:to>
      <xdr:col>11</xdr:col>
      <xdr:colOff>457200</xdr:colOff>
      <xdr:row>5</xdr:row>
      <xdr:rowOff>106680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FA54CBCC-38F3-4764-8B6E-116B780C840A}"/>
            </a:ext>
          </a:extLst>
        </xdr:cNvPr>
        <xdr:cNvSpPr/>
      </xdr:nvSpPr>
      <xdr:spPr bwMode="auto">
        <a:xfrm>
          <a:off x="3909060" y="328930"/>
          <a:ext cx="3533140" cy="698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144780</xdr:colOff>
      <xdr:row>3</xdr:row>
      <xdr:rowOff>114300</xdr:rowOff>
    </xdr:from>
    <xdr:to>
      <xdr:col>3</xdr:col>
      <xdr:colOff>335280</xdr:colOff>
      <xdr:row>4</xdr:row>
      <xdr:rowOff>144780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883E40B0-B08D-4394-BCB9-E2E8288F1557}"/>
            </a:ext>
          </a:extLst>
        </xdr:cNvPr>
        <xdr:cNvSpPr/>
      </xdr:nvSpPr>
      <xdr:spPr bwMode="auto">
        <a:xfrm>
          <a:off x="2049780" y="666750"/>
          <a:ext cx="190500" cy="2146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480060</xdr:colOff>
      <xdr:row>2</xdr:row>
      <xdr:rowOff>144780</xdr:rowOff>
    </xdr:from>
    <xdr:to>
      <xdr:col>5</xdr:col>
      <xdr:colOff>365760</xdr:colOff>
      <xdr:row>4</xdr:row>
      <xdr:rowOff>121920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CF45B8AC-D19F-4836-9906-A2C7E21C9A17}"/>
            </a:ext>
          </a:extLst>
        </xdr:cNvPr>
        <xdr:cNvSpPr/>
      </xdr:nvSpPr>
      <xdr:spPr bwMode="auto">
        <a:xfrm>
          <a:off x="3020060" y="513080"/>
          <a:ext cx="520700" cy="3454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>
    <xdr:from>
      <xdr:col>15</xdr:col>
      <xdr:colOff>7620</xdr:colOff>
      <xdr:row>2</xdr:row>
      <xdr:rowOff>53340</xdr:rowOff>
    </xdr:from>
    <xdr:to>
      <xdr:col>20</xdr:col>
      <xdr:colOff>396240</xdr:colOff>
      <xdr:row>5</xdr:row>
      <xdr:rowOff>45720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3076"/>
            </a:ext>
            <a:ext uri="{FF2B5EF4-FFF2-40B4-BE49-F238E27FC236}">
              <a16:creationId xmlns:a16="http://schemas.microsoft.com/office/drawing/2014/main" id="{1FCC800C-8F60-4741-90E2-322BD3C34229}"/>
            </a:ext>
          </a:extLst>
        </xdr:cNvPr>
        <xdr:cNvSpPr/>
      </xdr:nvSpPr>
      <xdr:spPr bwMode="auto">
        <a:xfrm>
          <a:off x="9735820" y="421640"/>
          <a:ext cx="3811270" cy="5448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13</xdr:col>
      <xdr:colOff>91440</xdr:colOff>
      <xdr:row>4</xdr:row>
      <xdr:rowOff>60960</xdr:rowOff>
    </xdr:from>
    <xdr:to>
      <xdr:col>13</xdr:col>
      <xdr:colOff>403860</xdr:colOff>
      <xdr:row>5</xdr:row>
      <xdr:rowOff>114300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3077"/>
            </a:ext>
            <a:ext uri="{FF2B5EF4-FFF2-40B4-BE49-F238E27FC236}">
              <a16:creationId xmlns:a16="http://schemas.microsoft.com/office/drawing/2014/main" id="{EF45BB88-4B20-4ECA-82C1-4EC9483CCE26}"/>
            </a:ext>
          </a:extLst>
        </xdr:cNvPr>
        <xdr:cNvSpPr/>
      </xdr:nvSpPr>
      <xdr:spPr bwMode="auto">
        <a:xfrm>
          <a:off x="8346440" y="797560"/>
          <a:ext cx="312420" cy="2374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152400</xdr:colOff>
      <xdr:row>3</xdr:row>
      <xdr:rowOff>91440</xdr:rowOff>
    </xdr:from>
    <xdr:to>
      <xdr:col>27</xdr:col>
      <xdr:colOff>419100</xdr:colOff>
      <xdr:row>6</xdr:row>
      <xdr:rowOff>99060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3078"/>
            </a:ext>
            <a:ext uri="{FF2B5EF4-FFF2-40B4-BE49-F238E27FC236}">
              <a16:creationId xmlns:a16="http://schemas.microsoft.com/office/drawing/2014/main" id="{B8CBD339-0DC1-496E-A4A4-7C1341EFC6DA}"/>
            </a:ext>
          </a:extLst>
        </xdr:cNvPr>
        <xdr:cNvSpPr/>
      </xdr:nvSpPr>
      <xdr:spPr bwMode="auto">
        <a:xfrm>
          <a:off x="16046450" y="643890"/>
          <a:ext cx="2374900" cy="5600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ifile02\Documents%20and%20Settings\lkscruggs\Desktop\BIA%20MACT%20Survey%20and%20Supp\Update%20Survey-summa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rp Info"/>
      <sheetName val="FORM A- General Information"/>
      <sheetName val="Sheet3"/>
      <sheetName val="Sheet5"/>
      <sheetName val="FORM B- Tunnel Kilns"/>
      <sheetName val="Kiln size and control info"/>
      <sheetName val="Summary"/>
      <sheetName val="FORM B- Periodic Kilns"/>
      <sheetName val="Sheet6"/>
      <sheetName val="FORM C- APCD Info"/>
      <sheetName val="FORM D- Test Data"/>
      <sheetName val="FORM E- Monit-Other Costs"/>
      <sheetName val="FORM F- Additional Questions"/>
      <sheetName val="PICK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4">
          <cell r="D4" t="str">
            <v>Tunnel</v>
          </cell>
          <cell r="E4" t="str">
            <v>Natural gas</v>
          </cell>
          <cell r="F4" t="str">
            <v>None</v>
          </cell>
          <cell r="H4" t="str">
            <v>Dry Limestone Scrubber (DLA)</v>
          </cell>
          <cell r="J4" t="str">
            <v>Yes</v>
          </cell>
          <cell r="M4" t="str">
            <v>Yearly</v>
          </cell>
        </row>
        <row r="5">
          <cell r="D5" t="str">
            <v>Tunnel- low profile or roller</v>
          </cell>
          <cell r="E5" t="str">
            <v>Sawdust</v>
          </cell>
          <cell r="F5" t="str">
            <v>Natural gas</v>
          </cell>
          <cell r="H5" t="str">
            <v>Dry Injection/Fabric Filter (DIFF)</v>
          </cell>
          <cell r="J5" t="str">
            <v>No</v>
          </cell>
          <cell r="M5" t="str">
            <v>Other</v>
          </cell>
        </row>
        <row r="6">
          <cell r="D6" t="str">
            <v>Tunnel-inactive</v>
          </cell>
          <cell r="E6" t="str">
            <v>Coal</v>
          </cell>
          <cell r="F6" t="str">
            <v>Sawdust</v>
          </cell>
          <cell r="H6" t="str">
            <v>Dry Lime Scrubber (DLS)</v>
          </cell>
        </row>
        <row r="7">
          <cell r="D7" t="str">
            <v>Tunnel- demolished</v>
          </cell>
          <cell r="E7" t="str">
            <v>Fuel Oil</v>
          </cell>
          <cell r="F7" t="str">
            <v>Coal</v>
          </cell>
          <cell r="H7" t="str">
            <v>Wet Scrubber</v>
          </cell>
        </row>
        <row r="8">
          <cell r="D8" t="str">
            <v>Periodic</v>
          </cell>
          <cell r="E8" t="str">
            <v>Landfill/ Biogas</v>
          </cell>
          <cell r="F8" t="str">
            <v>Fuel Oil</v>
          </cell>
          <cell r="H8" t="str">
            <v>Fabric Filter/ Baghouse only</v>
          </cell>
        </row>
        <row r="9">
          <cell r="D9" t="str">
            <v>Periodic-shuttle</v>
          </cell>
          <cell r="E9" t="str">
            <v>Pet-coke</v>
          </cell>
          <cell r="F9" t="str">
            <v>Propane</v>
          </cell>
          <cell r="H9" t="str">
            <v>Lime system (unsure if DIFF or DLS)</v>
          </cell>
        </row>
        <row r="10">
          <cell r="D10" t="str">
            <v>Periodic-beehive</v>
          </cell>
          <cell r="E10" t="str">
            <v>Other</v>
          </cell>
          <cell r="F10" t="str">
            <v>Landfilll/ Biogas</v>
          </cell>
          <cell r="H10" t="str">
            <v>Spray Dryer/ Electrostatic Precipitator</v>
          </cell>
        </row>
        <row r="11">
          <cell r="D11" t="str">
            <v>Periodic-inactive</v>
          </cell>
          <cell r="F11" t="str">
            <v>Wood waste- gasifier</v>
          </cell>
          <cell r="H11" t="str">
            <v>Other</v>
          </cell>
        </row>
        <row r="12">
          <cell r="D12" t="str">
            <v>Periodic-demolished</v>
          </cell>
          <cell r="F12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spcforexcel.com/are-skewness-and-kurtosis-useful-statistics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0B3BF-8C69-4571-9DC9-21B96F372B64}">
  <dimension ref="A1:AE14"/>
  <sheetViews>
    <sheetView topLeftCell="K1" zoomScale="85" zoomScaleNormal="85" workbookViewId="0">
      <pane ySplit="1" topLeftCell="A2" activePane="bottomLeft" state="frozen"/>
      <selection pane="bottomLeft" activeCell="X6" sqref="X6"/>
    </sheetView>
  </sheetViews>
  <sheetFormatPr defaultRowHeight="14.4" x14ac:dyDescent="0.3"/>
  <cols>
    <col min="1" max="1" width="18.5546875" bestFit="1" customWidth="1"/>
    <col min="2" max="2" width="51.6640625" bestFit="1" customWidth="1"/>
    <col min="3" max="3" width="18.33203125" customWidth="1"/>
    <col min="4" max="7" width="8.88671875" customWidth="1"/>
    <col min="8" max="8" width="13" customWidth="1"/>
    <col min="9" max="13" width="8.88671875" customWidth="1"/>
    <col min="14" max="14" width="10.6640625" customWidth="1"/>
    <col min="15" max="20" width="8.88671875" customWidth="1"/>
    <col min="21" max="21" width="11.88671875" style="111" customWidth="1"/>
    <col min="22" max="22" width="8.88671875" customWidth="1"/>
    <col min="23" max="23" width="13.33203125" style="55" customWidth="1"/>
    <col min="24" max="24" width="11.6640625" style="55" customWidth="1"/>
    <col min="25" max="25" width="13.6640625" customWidth="1"/>
    <col min="26" max="26" width="12.6640625" customWidth="1"/>
    <col min="27" max="27" width="8.44140625" style="155" customWidth="1"/>
    <col min="29" max="29" width="22.109375" bestFit="1" customWidth="1"/>
  </cols>
  <sheetData>
    <row r="1" spans="1:31" ht="79.8" x14ac:dyDescent="0.3">
      <c r="A1" s="171" t="s">
        <v>129</v>
      </c>
      <c r="B1" s="172" t="s">
        <v>130</v>
      </c>
      <c r="C1" s="172" t="s">
        <v>131</v>
      </c>
      <c r="D1" s="172" t="s">
        <v>132</v>
      </c>
      <c r="E1" s="173" t="s">
        <v>133</v>
      </c>
      <c r="F1" s="173" t="s">
        <v>134</v>
      </c>
      <c r="G1" s="174" t="s">
        <v>135</v>
      </c>
      <c r="H1" s="174" t="s">
        <v>136</v>
      </c>
      <c r="I1" s="175" t="s">
        <v>137</v>
      </c>
      <c r="J1" s="176" t="s">
        <v>138</v>
      </c>
      <c r="K1" s="177" t="s">
        <v>139</v>
      </c>
      <c r="L1" s="177" t="s">
        <v>140</v>
      </c>
      <c r="M1" s="178" t="s">
        <v>141</v>
      </c>
      <c r="N1" s="178" t="s">
        <v>142</v>
      </c>
      <c r="O1" s="178" t="s">
        <v>143</v>
      </c>
      <c r="P1" s="178" t="s">
        <v>144</v>
      </c>
      <c r="Q1" s="178" t="s">
        <v>145</v>
      </c>
      <c r="R1" s="179" t="s">
        <v>146</v>
      </c>
      <c r="S1" s="178" t="s">
        <v>147</v>
      </c>
      <c r="T1" s="179" t="s">
        <v>148</v>
      </c>
      <c r="U1" s="180" t="s">
        <v>149</v>
      </c>
      <c r="V1" s="181" t="s">
        <v>150</v>
      </c>
      <c r="W1" s="182" t="s">
        <v>151</v>
      </c>
      <c r="X1" s="180" t="s">
        <v>152</v>
      </c>
      <c r="Y1" s="180" t="s">
        <v>153</v>
      </c>
      <c r="Z1" s="180" t="s">
        <v>155</v>
      </c>
      <c r="AA1" s="183" t="s">
        <v>95</v>
      </c>
      <c r="AB1" s="181" t="s">
        <v>154</v>
      </c>
      <c r="AC1" t="s">
        <v>177</v>
      </c>
    </row>
    <row r="2" spans="1:31" x14ac:dyDescent="0.3">
      <c r="A2" s="143" t="s">
        <v>182</v>
      </c>
      <c r="B2" s="143" t="s">
        <v>186</v>
      </c>
      <c r="C2" s="143" t="s">
        <v>187</v>
      </c>
      <c r="D2" s="143" t="s">
        <v>189</v>
      </c>
      <c r="E2" s="140" t="s">
        <v>190</v>
      </c>
      <c r="F2" s="140" t="s">
        <v>183</v>
      </c>
      <c r="G2" s="140">
        <v>1</v>
      </c>
      <c r="H2" s="168">
        <v>44923</v>
      </c>
      <c r="I2" s="140">
        <v>307</v>
      </c>
      <c r="J2" s="190" t="s">
        <v>184</v>
      </c>
      <c r="K2" s="169"/>
      <c r="L2" s="169">
        <v>150012</v>
      </c>
      <c r="M2" s="170"/>
      <c r="N2" s="170"/>
      <c r="O2" s="170">
        <v>8.8000000000000007</v>
      </c>
      <c r="P2" s="170"/>
      <c r="Q2" s="170">
        <v>2.5</v>
      </c>
      <c r="R2" s="170">
        <v>25</v>
      </c>
      <c r="S2" s="170"/>
      <c r="T2" s="170"/>
      <c r="U2" s="191">
        <v>5</v>
      </c>
      <c r="V2" s="143" t="s">
        <v>179</v>
      </c>
      <c r="W2" s="191"/>
      <c r="X2" s="193">
        <v>5.14</v>
      </c>
      <c r="Y2" s="144">
        <v>1.6742671009771986E-2</v>
      </c>
      <c r="Z2" s="144"/>
      <c r="AA2" s="140">
        <v>3</v>
      </c>
      <c r="AB2" s="140" t="s">
        <v>180</v>
      </c>
      <c r="AC2" s="184" t="e">
        <f>Y2/W2</f>
        <v>#DIV/0!</v>
      </c>
    </row>
    <row r="3" spans="1:31" x14ac:dyDescent="0.3">
      <c r="A3" s="143" t="s">
        <v>182</v>
      </c>
      <c r="B3" s="143" t="s">
        <v>186</v>
      </c>
      <c r="C3" s="143" t="s">
        <v>187</v>
      </c>
      <c r="D3" s="143" t="s">
        <v>189</v>
      </c>
      <c r="E3" s="140" t="s">
        <v>190</v>
      </c>
      <c r="F3" s="140" t="s">
        <v>183</v>
      </c>
      <c r="G3" s="140">
        <v>2</v>
      </c>
      <c r="H3" s="168">
        <v>44923</v>
      </c>
      <c r="I3" s="140">
        <v>307</v>
      </c>
      <c r="J3" s="190" t="s">
        <v>184</v>
      </c>
      <c r="K3" s="169"/>
      <c r="L3" s="169">
        <v>146943</v>
      </c>
      <c r="M3" s="170"/>
      <c r="N3" s="170"/>
      <c r="O3" s="170">
        <v>8.8000000000000007</v>
      </c>
      <c r="P3" s="170"/>
      <c r="Q3" s="170">
        <v>2.2999999999999998</v>
      </c>
      <c r="R3" s="170">
        <v>25.6</v>
      </c>
      <c r="S3" s="170"/>
      <c r="T3" s="170"/>
      <c r="U3" s="191">
        <v>5.4</v>
      </c>
      <c r="V3" s="143" t="s">
        <v>179</v>
      </c>
      <c r="W3" s="191"/>
      <c r="X3" s="193">
        <v>5.44</v>
      </c>
      <c r="Y3" s="144">
        <v>1.7719869706840391E-2</v>
      </c>
      <c r="Z3" s="144"/>
      <c r="AA3" s="140"/>
      <c r="AB3" s="140" t="s">
        <v>180</v>
      </c>
      <c r="AC3" s="184" t="e">
        <f t="shared" ref="AC3:AC4" si="0">Y3/W3</f>
        <v>#DIV/0!</v>
      </c>
    </row>
    <row r="4" spans="1:31" x14ac:dyDescent="0.3">
      <c r="A4" s="143" t="s">
        <v>182</v>
      </c>
      <c r="B4" s="143" t="s">
        <v>186</v>
      </c>
      <c r="C4" s="143" t="s">
        <v>187</v>
      </c>
      <c r="D4" s="143" t="s">
        <v>189</v>
      </c>
      <c r="E4" s="140" t="s">
        <v>190</v>
      </c>
      <c r="F4" s="140" t="s">
        <v>183</v>
      </c>
      <c r="G4" s="140">
        <v>3</v>
      </c>
      <c r="H4" s="168">
        <v>44924</v>
      </c>
      <c r="I4" s="140">
        <v>385</v>
      </c>
      <c r="J4" s="190" t="s">
        <v>184</v>
      </c>
      <c r="K4" s="169"/>
      <c r="L4" s="169">
        <v>147714</v>
      </c>
      <c r="M4" s="170"/>
      <c r="N4" s="170"/>
      <c r="O4" s="170">
        <v>8.6999999999999993</v>
      </c>
      <c r="P4" s="170"/>
      <c r="Q4" s="170">
        <v>2.2000000000000002</v>
      </c>
      <c r="R4" s="170">
        <v>25.8</v>
      </c>
      <c r="S4" s="170"/>
      <c r="T4" s="170"/>
      <c r="U4" s="191">
        <v>5.4</v>
      </c>
      <c r="V4" s="143" t="s">
        <v>179</v>
      </c>
      <c r="W4" s="191"/>
      <c r="X4" s="193">
        <v>5.47</v>
      </c>
      <c r="Y4" s="144">
        <v>1.4207792207792207E-2</v>
      </c>
      <c r="Z4" s="144"/>
      <c r="AA4" s="140"/>
      <c r="AB4" s="140" t="s">
        <v>180</v>
      </c>
      <c r="AC4" s="184" t="e">
        <f t="shared" si="0"/>
        <v>#DIV/0!</v>
      </c>
    </row>
    <row r="5" spans="1:31" s="130" customFormat="1" ht="13.2" x14ac:dyDescent="0.25">
      <c r="A5" s="143" t="s">
        <v>191</v>
      </c>
      <c r="B5" s="194" t="s">
        <v>192</v>
      </c>
      <c r="C5" s="143" t="s">
        <v>193</v>
      </c>
      <c r="D5" s="143" t="s">
        <v>189</v>
      </c>
      <c r="E5" s="195" t="s">
        <v>190</v>
      </c>
      <c r="F5" s="140" t="s">
        <v>194</v>
      </c>
      <c r="G5" s="140">
        <v>1</v>
      </c>
      <c r="H5" s="168">
        <v>44615</v>
      </c>
      <c r="I5" s="195">
        <v>588.66999999999996</v>
      </c>
      <c r="J5" s="190" t="s">
        <v>184</v>
      </c>
      <c r="K5" s="190"/>
      <c r="L5" s="169">
        <v>63485</v>
      </c>
      <c r="M5" s="170"/>
      <c r="N5" s="170"/>
      <c r="O5" s="170">
        <v>9.4</v>
      </c>
      <c r="P5" s="170">
        <v>352.6</v>
      </c>
      <c r="Q5" s="170">
        <v>2.8</v>
      </c>
      <c r="R5" s="170">
        <v>24.7</v>
      </c>
      <c r="S5" s="170"/>
      <c r="T5" s="170"/>
      <c r="U5" s="143">
        <v>0.7</v>
      </c>
      <c r="V5" s="143" t="s">
        <v>179</v>
      </c>
      <c r="W5" s="143"/>
      <c r="X5" s="144">
        <v>0.3</v>
      </c>
      <c r="Y5" s="160">
        <f>X5/I5</f>
        <v>5.0962338831603445E-4</v>
      </c>
      <c r="Z5" s="160"/>
      <c r="AA5" s="144"/>
      <c r="AB5" s="140" t="s">
        <v>180</v>
      </c>
      <c r="AC5" s="140"/>
    </row>
    <row r="6" spans="1:31" s="130" customFormat="1" ht="13.2" x14ac:dyDescent="0.25">
      <c r="A6" s="143" t="s">
        <v>191</v>
      </c>
      <c r="B6" s="194" t="s">
        <v>192</v>
      </c>
      <c r="C6" s="143" t="s">
        <v>193</v>
      </c>
      <c r="D6" s="143" t="s">
        <v>189</v>
      </c>
      <c r="E6" s="195" t="s">
        <v>190</v>
      </c>
      <c r="F6" s="140" t="s">
        <v>194</v>
      </c>
      <c r="G6" s="140">
        <v>2</v>
      </c>
      <c r="H6" s="168">
        <v>44615</v>
      </c>
      <c r="I6" s="195">
        <v>588.66999999999996</v>
      </c>
      <c r="J6" s="190" t="s">
        <v>184</v>
      </c>
      <c r="K6" s="190"/>
      <c r="L6" s="169">
        <v>59091</v>
      </c>
      <c r="M6" s="170"/>
      <c r="N6" s="170"/>
      <c r="O6" s="170">
        <v>8.6</v>
      </c>
      <c r="P6" s="170">
        <v>355.1</v>
      </c>
      <c r="Q6" s="170">
        <v>2.5</v>
      </c>
      <c r="R6" s="170">
        <v>25.1</v>
      </c>
      <c r="S6" s="170"/>
      <c r="T6" s="170"/>
      <c r="U6" s="143">
        <v>0.45</v>
      </c>
      <c r="V6" s="143" t="s">
        <v>179</v>
      </c>
      <c r="W6" s="143"/>
      <c r="X6" s="144">
        <v>0.18</v>
      </c>
      <c r="Y6" s="160">
        <f t="shared" ref="Y6:Y10" si="1">X6/I6</f>
        <v>3.0577403298962067E-4</v>
      </c>
      <c r="Z6" s="160"/>
      <c r="AA6" s="144"/>
      <c r="AB6" s="140" t="s">
        <v>180</v>
      </c>
      <c r="AC6" s="140"/>
    </row>
    <row r="7" spans="1:31" s="130" customFormat="1" ht="13.2" x14ac:dyDescent="0.25">
      <c r="A7" s="143" t="s">
        <v>191</v>
      </c>
      <c r="B7" s="194" t="s">
        <v>192</v>
      </c>
      <c r="C7" s="143" t="s">
        <v>193</v>
      </c>
      <c r="D7" s="143" t="s">
        <v>189</v>
      </c>
      <c r="E7" s="195" t="s">
        <v>190</v>
      </c>
      <c r="F7" s="140" t="s">
        <v>194</v>
      </c>
      <c r="G7" s="140">
        <v>3</v>
      </c>
      <c r="H7" s="168">
        <v>44615</v>
      </c>
      <c r="I7" s="195">
        <v>588.66999999999996</v>
      </c>
      <c r="J7" s="190" t="s">
        <v>184</v>
      </c>
      <c r="K7" s="190"/>
      <c r="L7" s="169">
        <v>61233</v>
      </c>
      <c r="M7" s="170"/>
      <c r="N7" s="170"/>
      <c r="O7" s="170">
        <v>8.4</v>
      </c>
      <c r="P7" s="170">
        <v>349.8</v>
      </c>
      <c r="Q7" s="170">
        <v>2.7</v>
      </c>
      <c r="R7" s="170">
        <v>24.7</v>
      </c>
      <c r="S7" s="170"/>
      <c r="T7" s="170"/>
      <c r="U7" s="143">
        <v>0.64</v>
      </c>
      <c r="V7" s="143" t="s">
        <v>179</v>
      </c>
      <c r="W7" s="143"/>
      <c r="X7" s="144">
        <v>0.27</v>
      </c>
      <c r="Y7" s="160">
        <f t="shared" si="1"/>
        <v>4.5866104948443106E-4</v>
      </c>
      <c r="Z7" s="160"/>
      <c r="AA7" s="144"/>
      <c r="AB7" s="140" t="s">
        <v>180</v>
      </c>
      <c r="AC7" s="140"/>
    </row>
    <row r="8" spans="1:31" s="130" customFormat="1" ht="13.2" x14ac:dyDescent="0.25">
      <c r="A8" s="143" t="s">
        <v>191</v>
      </c>
      <c r="B8" s="194" t="s">
        <v>195</v>
      </c>
      <c r="C8" s="143" t="s">
        <v>193</v>
      </c>
      <c r="D8" s="143" t="s">
        <v>189</v>
      </c>
      <c r="E8" s="195" t="s">
        <v>190</v>
      </c>
      <c r="F8" s="140" t="s">
        <v>194</v>
      </c>
      <c r="G8" s="140">
        <v>1</v>
      </c>
      <c r="H8" s="168">
        <v>44614</v>
      </c>
      <c r="I8" s="195">
        <v>588.66999999999996</v>
      </c>
      <c r="J8" s="190" t="s">
        <v>184</v>
      </c>
      <c r="K8" s="190"/>
      <c r="L8" s="169">
        <v>69703</v>
      </c>
      <c r="M8" s="170"/>
      <c r="N8" s="170"/>
      <c r="O8" s="170">
        <v>10.199999999999999</v>
      </c>
      <c r="P8" s="170">
        <v>70.3</v>
      </c>
      <c r="Q8" s="170">
        <v>3.9</v>
      </c>
      <c r="R8" s="170">
        <v>21.8</v>
      </c>
      <c r="S8" s="170"/>
      <c r="T8" s="170"/>
      <c r="U8" s="143">
        <v>1</v>
      </c>
      <c r="V8" s="143" t="s">
        <v>179</v>
      </c>
      <c r="W8" s="143"/>
      <c r="X8" s="144">
        <v>0.5</v>
      </c>
      <c r="Y8" s="160">
        <f t="shared" si="1"/>
        <v>8.4937231386005745E-4</v>
      </c>
      <c r="Z8" s="160"/>
      <c r="AA8" s="144"/>
      <c r="AB8" s="140" t="s">
        <v>180</v>
      </c>
      <c r="AC8" s="140"/>
    </row>
    <row r="9" spans="1:31" s="130" customFormat="1" ht="13.2" x14ac:dyDescent="0.25">
      <c r="A9" s="143" t="s">
        <v>191</v>
      </c>
      <c r="B9" s="194" t="s">
        <v>195</v>
      </c>
      <c r="C9" s="143" t="s">
        <v>193</v>
      </c>
      <c r="D9" s="143" t="s">
        <v>189</v>
      </c>
      <c r="E9" s="195" t="s">
        <v>190</v>
      </c>
      <c r="F9" s="140" t="s">
        <v>194</v>
      </c>
      <c r="G9" s="140">
        <v>2</v>
      </c>
      <c r="H9" s="168">
        <v>44614</v>
      </c>
      <c r="I9" s="195">
        <v>588.66999999999996</v>
      </c>
      <c r="J9" s="190" t="s">
        <v>184</v>
      </c>
      <c r="K9" s="190"/>
      <c r="L9" s="169">
        <v>73320</v>
      </c>
      <c r="M9" s="170"/>
      <c r="N9" s="170"/>
      <c r="O9" s="170">
        <v>10.4</v>
      </c>
      <c r="P9" s="170">
        <v>70.8</v>
      </c>
      <c r="Q9" s="170">
        <v>3.8</v>
      </c>
      <c r="R9" s="170">
        <v>21.7</v>
      </c>
      <c r="S9" s="170"/>
      <c r="T9" s="170"/>
      <c r="U9" s="143">
        <v>0.73</v>
      </c>
      <c r="V9" s="143" t="s">
        <v>179</v>
      </c>
      <c r="W9" s="143"/>
      <c r="X9" s="144">
        <v>0.37</v>
      </c>
      <c r="Y9" s="160">
        <f t="shared" si="1"/>
        <v>6.285355122564425E-4</v>
      </c>
      <c r="Z9" s="160"/>
      <c r="AA9" s="144"/>
      <c r="AB9" s="140" t="s">
        <v>180</v>
      </c>
      <c r="AC9" s="140"/>
    </row>
    <row r="10" spans="1:31" s="130" customFormat="1" ht="13.2" x14ac:dyDescent="0.25">
      <c r="A10" s="143" t="s">
        <v>191</v>
      </c>
      <c r="B10" s="194" t="s">
        <v>195</v>
      </c>
      <c r="C10" s="143" t="s">
        <v>193</v>
      </c>
      <c r="D10" s="143" t="s">
        <v>189</v>
      </c>
      <c r="E10" s="195" t="s">
        <v>190</v>
      </c>
      <c r="F10" s="140" t="s">
        <v>194</v>
      </c>
      <c r="G10" s="140">
        <v>3</v>
      </c>
      <c r="H10" s="168">
        <v>44614</v>
      </c>
      <c r="I10" s="195">
        <v>588.66999999999996</v>
      </c>
      <c r="J10" s="190" t="s">
        <v>184</v>
      </c>
      <c r="K10" s="190"/>
      <c r="L10" s="169">
        <v>68234</v>
      </c>
      <c r="M10" s="170"/>
      <c r="N10" s="170"/>
      <c r="O10" s="170">
        <v>10.7</v>
      </c>
      <c r="P10" s="170">
        <v>74.3</v>
      </c>
      <c r="Q10" s="170">
        <v>4</v>
      </c>
      <c r="R10" s="170">
        <v>21.4</v>
      </c>
      <c r="S10" s="170"/>
      <c r="T10" s="170"/>
      <c r="U10" s="143">
        <v>0.28999999999999998</v>
      </c>
      <c r="V10" s="143" t="s">
        <v>179</v>
      </c>
      <c r="W10" s="143"/>
      <c r="X10" s="144">
        <v>0.13</v>
      </c>
      <c r="Y10" s="160">
        <f t="shared" si="1"/>
        <v>2.2083680160361495E-4</v>
      </c>
      <c r="Z10" s="160"/>
      <c r="AA10" s="144"/>
      <c r="AB10" s="140" t="s">
        <v>180</v>
      </c>
      <c r="AC10" s="140"/>
    </row>
    <row r="14" spans="1:31" x14ac:dyDescent="0.3">
      <c r="AD14" s="107"/>
      <c r="AE14" s="107"/>
    </row>
  </sheetData>
  <sheetProtection algorithmName="SHA-512" hashValue="/sy7SM7n0Y3eqxwNVLTy1z5rR5aC/p2qWRKD7qP9Tzi3tB7KOxLavXlqYO9tDoi7b5JOYnnOLrrCozQ8f+yL4w==" saltValue="xF87MlHpUsppE12cjUXIJQ==" spinCount="100000" sheet="1" objects="1" scenarios="1"/>
  <autoFilter ref="A1:AE34" xr:uid="{AD80B3BF-8C69-4571-9DC9-21B96F372B64}"/>
  <dataValidations count="1">
    <dataValidation type="list" allowBlank="1" showInputMessage="1" showErrorMessage="1" sqref="F2:F4" xr:uid="{8813A4FD-463D-4BBB-B9F0-9C305F7272D6}">
      <formula1>"2011 ICR, in lieu of 2011 ICR, 2022 ICR, in lieu of 2022 ICR, not in report"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7C73C-C61B-41E0-8E04-353A60A10949}">
  <sheetPr>
    <tabColor theme="3" tint="0.59999389629810485"/>
  </sheetPr>
  <dimension ref="A2:AE110"/>
  <sheetViews>
    <sheetView workbookViewId="0">
      <pane xSplit="1" ySplit="9" topLeftCell="B88" activePane="bottomRight" state="frozen"/>
      <selection activeCell="B47" sqref="B47"/>
      <selection pane="topRight" activeCell="B47" sqref="B47"/>
      <selection pane="bottomLeft" activeCell="B47" sqref="B47"/>
      <selection pane="bottomRight" activeCell="B94" sqref="B94"/>
    </sheetView>
  </sheetViews>
  <sheetFormatPr defaultColWidth="9.109375" defaultRowHeight="14.4" x14ac:dyDescent="0.3"/>
  <cols>
    <col min="1" max="13" width="9.109375" style="34"/>
    <col min="14" max="14" width="12" style="34" bestFit="1" customWidth="1"/>
    <col min="15" max="15" width="9.109375" style="34"/>
    <col min="16" max="16" width="12.6640625" style="34" bestFit="1" customWidth="1"/>
    <col min="17" max="21" width="9.109375" style="34"/>
    <col min="22" max="22" width="12" style="34" bestFit="1" customWidth="1"/>
    <col min="23" max="24" width="9.109375" style="34"/>
    <col min="25" max="25" width="12" style="34" bestFit="1" customWidth="1"/>
    <col min="26" max="29" width="9.109375" style="34"/>
    <col min="30" max="30" width="12" style="34" bestFit="1" customWidth="1"/>
    <col min="31" max="31" width="19.44140625" style="34" customWidth="1"/>
    <col min="32" max="16384" width="9.109375" style="34"/>
  </cols>
  <sheetData>
    <row r="2" spans="1:31" x14ac:dyDescent="0.3">
      <c r="P2" s="34" t="s">
        <v>86</v>
      </c>
    </row>
    <row r="3" spans="1:31" x14ac:dyDescent="0.3">
      <c r="N3" s="34" t="s">
        <v>87</v>
      </c>
    </row>
    <row r="4" spans="1:31" x14ac:dyDescent="0.3">
      <c r="N4" s="34" t="s">
        <v>88</v>
      </c>
    </row>
    <row r="5" spans="1:31" x14ac:dyDescent="0.3">
      <c r="A5" s="44" t="s">
        <v>89</v>
      </c>
      <c r="B5" s="44" t="s">
        <v>90</v>
      </c>
      <c r="C5" s="44"/>
      <c r="V5" s="34" t="s">
        <v>91</v>
      </c>
    </row>
    <row r="6" spans="1:31" x14ac:dyDescent="0.3">
      <c r="M6" s="45"/>
      <c r="AD6" s="34" t="s">
        <v>92</v>
      </c>
      <c r="AE6" s="34" t="s">
        <v>93</v>
      </c>
    </row>
    <row r="7" spans="1:31" ht="15" thickBot="1" x14ac:dyDescent="0.35">
      <c r="A7" s="46">
        <v>0.10100000000000001</v>
      </c>
      <c r="D7" s="57">
        <v>315.82301724928249</v>
      </c>
      <c r="F7" s="58">
        <v>92.700737924448177</v>
      </c>
    </row>
    <row r="8" spans="1:31" ht="15" thickTop="1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0"/>
      <c r="W8" s="40"/>
      <c r="X8" s="40"/>
    </row>
    <row r="9" spans="1:31" x14ac:dyDescent="0.3">
      <c r="B9" s="34">
        <v>-5</v>
      </c>
      <c r="C9" s="48" t="s">
        <v>94</v>
      </c>
      <c r="G9" s="34">
        <f t="shared" ref="G9:G72" si="0">(1-($F$7/6)*(3*B9-B9^3)+(($D$7-3)*(3-6*B9^2+B9^4))/24)</f>
        <v>4531.8782315999924</v>
      </c>
      <c r="N9" s="34">
        <f t="shared" ref="N9:N72" si="1">NORMDIST(B9,0,1,FALSE)</f>
        <v>1.4867195147342977E-6</v>
      </c>
      <c r="P9" s="34">
        <f t="shared" ref="P9:P72" si="2">G9*N9</f>
        <v>6.7376318053192679E-3</v>
      </c>
      <c r="V9" s="34">
        <f t="shared" ref="V9:V72" si="3">ABS(P9)</f>
        <v>6.7376318053192679E-3</v>
      </c>
      <c r="Y9" s="34">
        <f>($A$7/2)*V9</f>
        <v>3.4025040616862304E-4</v>
      </c>
      <c r="AD9" s="34">
        <f>Y9</f>
        <v>3.4025040616862304E-4</v>
      </c>
      <c r="AE9" s="34">
        <f t="shared" ref="AE9:AE72" si="4">AD9/SUM($Y$9:$Y$108)</f>
        <v>7.9581460698826187E-6</v>
      </c>
    </row>
    <row r="10" spans="1:31" x14ac:dyDescent="0.3">
      <c r="A10" s="34">
        <v>1</v>
      </c>
      <c r="B10" s="34">
        <f t="shared" ref="B10:B73" si="5">$B$9+A10*$A$7</f>
        <v>-4.899</v>
      </c>
      <c r="G10" s="34">
        <f t="shared" si="0"/>
        <v>4081.5188071239531</v>
      </c>
      <c r="N10" s="34">
        <f t="shared" si="1"/>
        <v>2.4509397556839956E-6</v>
      </c>
      <c r="P10" s="34">
        <f t="shared" si="2"/>
        <v>1.0003556707952015E-2</v>
      </c>
      <c r="V10" s="34">
        <f t="shared" si="3"/>
        <v>1.0003556707952015E-2</v>
      </c>
      <c r="Y10" s="34">
        <f t="shared" ref="Y10:Y73" si="6">($A$7)*V10</f>
        <v>1.0103592275031536E-3</v>
      </c>
      <c r="AD10" s="34">
        <f t="shared" ref="AD10:AD73" si="7">Y10+AD9</f>
        <v>1.3506096336717767E-3</v>
      </c>
      <c r="AE10" s="34">
        <f t="shared" si="4"/>
        <v>3.1589525106470945E-5</v>
      </c>
    </row>
    <row r="11" spans="1:31" x14ac:dyDescent="0.3">
      <c r="A11" s="34">
        <v>2</v>
      </c>
      <c r="B11" s="34">
        <f t="shared" si="5"/>
        <v>-4.798</v>
      </c>
      <c r="G11" s="34">
        <f t="shared" si="0"/>
        <v>3663.2274619748032</v>
      </c>
      <c r="N11" s="34">
        <f t="shared" si="1"/>
        <v>3.9995026854766194E-6</v>
      </c>
      <c r="P11" s="34">
        <f t="shared" si="2"/>
        <v>1.4651088071679925E-2</v>
      </c>
      <c r="V11" s="34">
        <f t="shared" si="3"/>
        <v>1.4651088071679925E-2</v>
      </c>
      <c r="Y11" s="34">
        <f t="shared" si="6"/>
        <v>1.4797598952396725E-3</v>
      </c>
      <c r="AD11" s="34">
        <f t="shared" si="7"/>
        <v>2.8303695289114495E-3</v>
      </c>
      <c r="AE11" s="34">
        <f t="shared" si="4"/>
        <v>6.6199756809869515E-5</v>
      </c>
    </row>
    <row r="12" spans="1:31" x14ac:dyDescent="0.3">
      <c r="A12" s="34">
        <v>3</v>
      </c>
      <c r="B12" s="34">
        <f t="shared" si="5"/>
        <v>-4.6970000000000001</v>
      </c>
      <c r="G12" s="34">
        <f t="shared" si="0"/>
        <v>3275.5370252109701</v>
      </c>
      <c r="N12" s="34">
        <f t="shared" si="1"/>
        <v>6.4602468217096111E-6</v>
      </c>
      <c r="P12" s="34">
        <f t="shared" si="2"/>
        <v>2.1160777656511323E-2</v>
      </c>
      <c r="V12" s="34">
        <f t="shared" si="3"/>
        <v>2.1160777656511323E-2</v>
      </c>
      <c r="Y12" s="34">
        <f t="shared" si="6"/>
        <v>2.1372385433076437E-3</v>
      </c>
      <c r="AD12" s="34">
        <f t="shared" si="7"/>
        <v>4.9676080722190936E-3</v>
      </c>
      <c r="AE12" s="34">
        <f t="shared" si="4"/>
        <v>1.1618781326907692E-4</v>
      </c>
    </row>
    <row r="13" spans="1:31" x14ac:dyDescent="0.3">
      <c r="A13" s="34">
        <v>4</v>
      </c>
      <c r="B13" s="34">
        <f t="shared" si="5"/>
        <v>-4.5960000000000001</v>
      </c>
      <c r="G13" s="34">
        <f t="shared" si="0"/>
        <v>2917.0128783795089</v>
      </c>
      <c r="N13" s="34">
        <f t="shared" si="1"/>
        <v>1.0329088331249594E-5</v>
      </c>
      <c r="P13" s="34">
        <f t="shared" si="2"/>
        <v>3.0130083684174577E-2</v>
      </c>
      <c r="V13" s="34">
        <f t="shared" si="3"/>
        <v>3.0130083684174577E-2</v>
      </c>
      <c r="Y13" s="34">
        <f t="shared" si="6"/>
        <v>3.0431384521016325E-3</v>
      </c>
      <c r="AD13" s="34">
        <f t="shared" si="7"/>
        <v>8.0107465243207266E-3</v>
      </c>
      <c r="AE13" s="34">
        <f t="shared" si="4"/>
        <v>1.8736404075813195E-4</v>
      </c>
    </row>
    <row r="14" spans="1:31" x14ac:dyDescent="0.3">
      <c r="A14" s="34">
        <v>5</v>
      </c>
      <c r="B14" s="34">
        <f t="shared" si="5"/>
        <v>-4.4950000000000001</v>
      </c>
      <c r="G14" s="34">
        <f t="shared" si="0"/>
        <v>2586.2529555160927</v>
      </c>
      <c r="N14" s="34">
        <f t="shared" si="1"/>
        <v>1.6347247339999862E-5</v>
      </c>
      <c r="P14" s="34">
        <f t="shared" si="2"/>
        <v>4.2278116747627228E-2</v>
      </c>
      <c r="V14" s="34">
        <f t="shared" si="3"/>
        <v>4.2278116747627228E-2</v>
      </c>
      <c r="Y14" s="34">
        <f t="shared" si="6"/>
        <v>4.2700897915103507E-3</v>
      </c>
      <c r="AD14" s="34">
        <f t="shared" si="7"/>
        <v>1.2280836315831076E-2</v>
      </c>
      <c r="AE14" s="34">
        <f t="shared" si="4"/>
        <v>2.8723753885327605E-4</v>
      </c>
    </row>
    <row r="15" spans="1:31" x14ac:dyDescent="0.3">
      <c r="A15" s="34">
        <v>6</v>
      </c>
      <c r="B15" s="34">
        <f t="shared" si="5"/>
        <v>-4.3940000000000001</v>
      </c>
      <c r="G15" s="34">
        <f t="shared" si="0"/>
        <v>2281.8877431450005</v>
      </c>
      <c r="N15" s="34">
        <f t="shared" si="1"/>
        <v>2.5609260510355175E-5</v>
      </c>
      <c r="P15" s="34">
        <f t="shared" si="2"/>
        <v>5.8437457669586752E-2</v>
      </c>
      <c r="V15" s="34">
        <f t="shared" si="3"/>
        <v>5.8437457669586752E-2</v>
      </c>
      <c r="Y15" s="34">
        <f t="shared" si="6"/>
        <v>5.9021832246282623E-3</v>
      </c>
      <c r="AD15" s="34">
        <f t="shared" si="7"/>
        <v>1.8183019540459339E-2</v>
      </c>
      <c r="AE15" s="34">
        <f t="shared" si="4"/>
        <v>4.2528421089611465E-4</v>
      </c>
    </row>
    <row r="16" spans="1:31" x14ac:dyDescent="0.3">
      <c r="A16" s="34">
        <v>7</v>
      </c>
      <c r="B16" s="34">
        <f t="shared" si="5"/>
        <v>-4.2930000000000001</v>
      </c>
      <c r="G16" s="34">
        <f t="shared" si="0"/>
        <v>2002.5802802791409</v>
      </c>
      <c r="N16" s="34">
        <f t="shared" si="1"/>
        <v>3.97117663248513E-5</v>
      </c>
      <c r="P16" s="34">
        <f t="shared" si="2"/>
        <v>7.9526000137200459E-2</v>
      </c>
      <c r="V16" s="34">
        <f t="shared" si="3"/>
        <v>7.9526000137200459E-2</v>
      </c>
      <c r="Y16" s="34">
        <f t="shared" si="6"/>
        <v>8.0321260138572475E-3</v>
      </c>
      <c r="AD16" s="34">
        <f t="shared" si="7"/>
        <v>2.6215145554316588E-2</v>
      </c>
      <c r="AE16" s="34">
        <f t="shared" si="4"/>
        <v>6.1314829837732631E-4</v>
      </c>
    </row>
    <row r="17" spans="1:31" x14ac:dyDescent="0.3">
      <c r="A17" s="34">
        <v>8</v>
      </c>
      <c r="B17" s="34">
        <f t="shared" si="5"/>
        <v>-4.1920000000000002</v>
      </c>
      <c r="G17" s="34">
        <f t="shared" si="0"/>
        <v>1747.0261584200316</v>
      </c>
      <c r="N17" s="34">
        <f t="shared" si="1"/>
        <v>6.0955252216615318E-5</v>
      </c>
      <c r="P17" s="34">
        <f t="shared" si="2"/>
        <v>0.10649042011551757</v>
      </c>
      <c r="V17" s="34">
        <f t="shared" si="3"/>
        <v>0.10649042011551757</v>
      </c>
      <c r="Y17" s="34">
        <f t="shared" si="6"/>
        <v>1.0755532431667275E-2</v>
      </c>
      <c r="AD17" s="34">
        <f t="shared" si="7"/>
        <v>3.6970677985983864E-2</v>
      </c>
      <c r="AE17" s="34">
        <f t="shared" si="4"/>
        <v>8.6471037324564791E-4</v>
      </c>
    </row>
    <row r="18" spans="1:31" x14ac:dyDescent="0.3">
      <c r="A18" s="34">
        <v>9</v>
      </c>
      <c r="B18" s="34">
        <f t="shared" si="5"/>
        <v>-4.0910000000000002</v>
      </c>
      <c r="G18" s="34">
        <f t="shared" si="0"/>
        <v>1513.9535215578085</v>
      </c>
      <c r="N18" s="34">
        <f t="shared" si="1"/>
        <v>9.2613185614433534E-5</v>
      </c>
      <c r="P18" s="34">
        <f t="shared" si="2"/>
        <v>0.14021205850365862</v>
      </c>
      <c r="V18" s="34">
        <f t="shared" si="3"/>
        <v>0.14021205850365862</v>
      </c>
      <c r="Y18" s="34">
        <f t="shared" si="6"/>
        <v>1.416141790886952E-2</v>
      </c>
      <c r="AD18" s="34">
        <f t="shared" si="7"/>
        <v>5.1132095894853388E-2</v>
      </c>
      <c r="AE18" s="34">
        <f t="shared" si="4"/>
        <v>1.1959329970316827E-3</v>
      </c>
    </row>
    <row r="19" spans="1:31" x14ac:dyDescent="0.3">
      <c r="A19" s="34">
        <v>10</v>
      </c>
      <c r="B19" s="34">
        <f t="shared" si="5"/>
        <v>-3.99</v>
      </c>
      <c r="G19" s="34">
        <f t="shared" si="0"/>
        <v>1302.123066171227</v>
      </c>
      <c r="N19" s="34">
        <f t="shared" si="1"/>
        <v>1.3928497646575994E-4</v>
      </c>
      <c r="P19" s="34">
        <f t="shared" si="2"/>
        <v>0.18136618062718252</v>
      </c>
      <c r="V19" s="34">
        <f t="shared" si="3"/>
        <v>0.18136618062718252</v>
      </c>
      <c r="Y19" s="34">
        <f t="shared" si="6"/>
        <v>1.8317984243345437E-2</v>
      </c>
      <c r="AD19" s="34">
        <f t="shared" si="7"/>
        <v>6.9450080138198825E-2</v>
      </c>
      <c r="AE19" s="34">
        <f t="shared" si="4"/>
        <v>1.6243739089937574E-3</v>
      </c>
    </row>
    <row r="20" spans="1:31" x14ac:dyDescent="0.3">
      <c r="A20" s="34">
        <v>11</v>
      </c>
      <c r="B20" s="34">
        <f t="shared" si="5"/>
        <v>-3.8890000000000002</v>
      </c>
      <c r="G20" s="34">
        <f t="shared" si="0"/>
        <v>1110.3280412276581</v>
      </c>
      <c r="N20" s="34">
        <f t="shared" si="1"/>
        <v>2.0735069214939127E-4</v>
      </c>
      <c r="P20" s="34">
        <f t="shared" si="2"/>
        <v>0.23022728786143276</v>
      </c>
      <c r="V20" s="34">
        <f t="shared" si="3"/>
        <v>0.23022728786143276</v>
      </c>
      <c r="Y20" s="34">
        <f t="shared" si="6"/>
        <v>2.325295607400471E-2</v>
      </c>
      <c r="AD20" s="34">
        <f t="shared" si="7"/>
        <v>9.2703036212203535E-2</v>
      </c>
      <c r="AE20" s="34">
        <f t="shared" si="4"/>
        <v>2.1682393023587415E-3</v>
      </c>
    </row>
    <row r="21" spans="1:31" x14ac:dyDescent="0.3">
      <c r="A21" s="34">
        <v>12</v>
      </c>
      <c r="B21" s="34">
        <f t="shared" si="5"/>
        <v>-3.7879999999999998</v>
      </c>
      <c r="G21" s="34">
        <f t="shared" si="0"/>
        <v>937.39424818308817</v>
      </c>
      <c r="N21" s="34">
        <f t="shared" si="1"/>
        <v>3.0554590364653618E-4</v>
      </c>
      <c r="P21" s="34">
        <f t="shared" si="2"/>
        <v>0.2864169726341671</v>
      </c>
      <c r="V21" s="34">
        <f t="shared" si="3"/>
        <v>0.2864169726341671</v>
      </c>
      <c r="Y21" s="34">
        <f t="shared" si="6"/>
        <v>2.8928114236050878E-2</v>
      </c>
      <c r="AD21" s="34">
        <f t="shared" si="7"/>
        <v>0.12163115044825441</v>
      </c>
      <c r="AE21" s="34">
        <f t="shared" si="4"/>
        <v>2.8448414590146634E-3</v>
      </c>
    </row>
    <row r="22" spans="1:31" x14ac:dyDescent="0.3">
      <c r="A22" s="34">
        <v>13</v>
      </c>
      <c r="B22" s="34">
        <f t="shared" si="5"/>
        <v>-3.6869999999999998</v>
      </c>
      <c r="G22" s="34">
        <f t="shared" si="0"/>
        <v>782.18004098212486</v>
      </c>
      <c r="N22" s="34">
        <f t="shared" si="1"/>
        <v>4.4567390271459394E-4</v>
      </c>
      <c r="P22" s="34">
        <f t="shared" si="2"/>
        <v>0.34859723148996463</v>
      </c>
      <c r="V22" s="34">
        <f t="shared" si="3"/>
        <v>0.34859723148996463</v>
      </c>
      <c r="Y22" s="34">
        <f t="shared" si="6"/>
        <v>3.5208320380486428E-2</v>
      </c>
      <c r="AD22" s="34">
        <f t="shared" si="7"/>
        <v>0.15683947082874083</v>
      </c>
      <c r="AE22" s="34">
        <f t="shared" si="4"/>
        <v>3.6683318983597281E-3</v>
      </c>
    </row>
    <row r="23" spans="1:31" x14ac:dyDescent="0.3">
      <c r="A23" s="34">
        <v>14</v>
      </c>
      <c r="B23" s="34">
        <f t="shared" si="5"/>
        <v>-3.5859999999999999</v>
      </c>
      <c r="G23" s="34">
        <f t="shared" si="0"/>
        <v>643.57632605798813</v>
      </c>
      <c r="N23" s="34">
        <f t="shared" si="1"/>
        <v>6.4346911127639178E-4</v>
      </c>
      <c r="P23" s="34">
        <f t="shared" si="2"/>
        <v>0.41412148656705894</v>
      </c>
      <c r="V23" s="34">
        <f t="shared" si="3"/>
        <v>0.41412148656705894</v>
      </c>
      <c r="Y23" s="34">
        <f t="shared" si="6"/>
        <v>4.1826270143272955E-2</v>
      </c>
      <c r="AD23" s="34">
        <f t="shared" si="7"/>
        <v>0.19866574097201378</v>
      </c>
      <c r="AE23" s="34">
        <f t="shared" si="4"/>
        <v>4.6466101349875366E-3</v>
      </c>
    </row>
    <row r="24" spans="1:31" x14ac:dyDescent="0.3">
      <c r="A24" s="34">
        <v>15</v>
      </c>
      <c r="B24" s="34">
        <f t="shared" si="5"/>
        <v>-3.4849999999999999</v>
      </c>
      <c r="G24" s="34">
        <f t="shared" si="0"/>
        <v>520.50656233251743</v>
      </c>
      <c r="N24" s="34">
        <f t="shared" si="1"/>
        <v>9.196190652258089E-4</v>
      </c>
      <c r="P24" s="34">
        <f t="shared" si="2"/>
        <v>0.4786677582961289</v>
      </c>
      <c r="V24" s="34">
        <f t="shared" si="3"/>
        <v>0.4786677582961289</v>
      </c>
      <c r="Y24" s="34">
        <f t="shared" si="6"/>
        <v>4.8345443587909022E-2</v>
      </c>
      <c r="AD24" s="34">
        <f t="shared" si="7"/>
        <v>0.2470111845599228</v>
      </c>
      <c r="AE24" s="34">
        <f t="shared" si="4"/>
        <v>5.7773658810811312E-3</v>
      </c>
    </row>
    <row r="25" spans="1:31" x14ac:dyDescent="0.3">
      <c r="A25" s="34">
        <v>16</v>
      </c>
      <c r="B25" s="34">
        <f t="shared" si="5"/>
        <v>-3.3839999999999999</v>
      </c>
      <c r="G25" s="34">
        <f t="shared" si="0"/>
        <v>411.92676121616876</v>
      </c>
      <c r="N25" s="34">
        <f t="shared" si="1"/>
        <v>1.3009421669529307E-3</v>
      </c>
      <c r="P25" s="34">
        <f t="shared" si="2"/>
        <v>0.53589289336246504</v>
      </c>
      <c r="V25" s="34">
        <f t="shared" si="3"/>
        <v>0.53589289336246504</v>
      </c>
      <c r="Y25" s="34">
        <f t="shared" si="6"/>
        <v>5.4125182229608972E-2</v>
      </c>
      <c r="AD25" s="34">
        <f t="shared" si="7"/>
        <v>0.30113636678953176</v>
      </c>
      <c r="AE25" s="34">
        <f t="shared" si="4"/>
        <v>7.0433044323161787E-3</v>
      </c>
    </row>
    <row r="26" spans="1:31" x14ac:dyDescent="0.3">
      <c r="A26" s="34">
        <v>17</v>
      </c>
      <c r="B26" s="34">
        <f t="shared" si="5"/>
        <v>-3.2829999999999999</v>
      </c>
      <c r="G26" s="34">
        <f t="shared" si="0"/>
        <v>316.8254866080145</v>
      </c>
      <c r="N26" s="34">
        <f t="shared" si="1"/>
        <v>1.8217038523946315E-3</v>
      </c>
      <c r="P26" s="34">
        <f t="shared" si="2"/>
        <v>0.57716220949062369</v>
      </c>
      <c r="V26" s="34">
        <f t="shared" si="3"/>
        <v>0.57716220949062369</v>
      </c>
      <c r="Y26" s="34">
        <f t="shared" si="6"/>
        <v>5.8293383158552994E-2</v>
      </c>
      <c r="AD26" s="34">
        <f t="shared" si="7"/>
        <v>0.35942974994808474</v>
      </c>
      <c r="AE26" s="34">
        <f t="shared" si="4"/>
        <v>8.4067333942598552E-3</v>
      </c>
    </row>
    <row r="27" spans="1:31" x14ac:dyDescent="0.3">
      <c r="A27" s="34">
        <v>18</v>
      </c>
      <c r="B27" s="34">
        <f t="shared" si="5"/>
        <v>-3.1819999999999999</v>
      </c>
      <c r="G27" s="34">
        <f t="shared" si="0"/>
        <v>234.22385489574492</v>
      </c>
      <c r="N27" s="34">
        <f t="shared" si="1"/>
        <v>2.5250345499379808E-3</v>
      </c>
      <c r="P27" s="34">
        <f t="shared" si="2"/>
        <v>0.59142332603141623</v>
      </c>
      <c r="V27" s="34">
        <f t="shared" si="3"/>
        <v>0.59142332603141623</v>
      </c>
      <c r="Y27" s="34">
        <f t="shared" si="6"/>
        <v>5.9733755929173044E-2</v>
      </c>
      <c r="AD27" s="34">
        <f t="shared" si="7"/>
        <v>0.41916350587725781</v>
      </c>
      <c r="AE27" s="34">
        <f t="shared" si="4"/>
        <v>9.8038513590551421E-3</v>
      </c>
    </row>
    <row r="28" spans="1:31" x14ac:dyDescent="0.3">
      <c r="A28" s="34">
        <v>19</v>
      </c>
      <c r="B28" s="34">
        <f t="shared" si="5"/>
        <v>-3.081</v>
      </c>
      <c r="G28" s="34">
        <f t="shared" si="0"/>
        <v>163.17553495566688</v>
      </c>
      <c r="N28" s="34">
        <f t="shared" si="1"/>
        <v>3.4643888734137819E-3</v>
      </c>
      <c r="P28" s="34">
        <f t="shared" si="2"/>
        <v>0.56530350771375393</v>
      </c>
      <c r="V28" s="34">
        <f t="shared" si="3"/>
        <v>0.56530350771375393</v>
      </c>
      <c r="Y28" s="34">
        <f t="shared" si="6"/>
        <v>5.709565427908915E-2</v>
      </c>
      <c r="AD28" s="34">
        <f t="shared" si="7"/>
        <v>0.47625916015634695</v>
      </c>
      <c r="AE28" s="34">
        <f t="shared" si="4"/>
        <v>1.1139266537026533E-2</v>
      </c>
    </row>
    <row r="29" spans="1:31" x14ac:dyDescent="0.3">
      <c r="A29" s="34">
        <v>20</v>
      </c>
      <c r="B29" s="34">
        <f t="shared" si="5"/>
        <v>-2.98</v>
      </c>
      <c r="G29" s="34">
        <f t="shared" si="0"/>
        <v>102.76674815270394</v>
      </c>
      <c r="N29" s="34">
        <f t="shared" si="1"/>
        <v>4.7049575269339792E-3</v>
      </c>
      <c r="P29" s="34">
        <f t="shared" si="2"/>
        <v>0.48351318523959302</v>
      </c>
      <c r="V29" s="34">
        <f t="shared" si="3"/>
        <v>0.48351318523959302</v>
      </c>
      <c r="Y29" s="34">
        <f t="shared" si="6"/>
        <v>4.8834831709198896E-2</v>
      </c>
      <c r="AD29" s="34">
        <f t="shared" si="7"/>
        <v>0.52509399186554584</v>
      </c>
      <c r="AE29" s="34">
        <f t="shared" si="4"/>
        <v>1.2281468624060453E-2</v>
      </c>
    </row>
    <row r="30" spans="1:31" x14ac:dyDescent="0.3">
      <c r="A30" s="34">
        <v>21</v>
      </c>
      <c r="B30" s="34">
        <f t="shared" si="5"/>
        <v>-2.879</v>
      </c>
      <c r="G30" s="34">
        <f t="shared" si="0"/>
        <v>52.116268340397056</v>
      </c>
      <c r="N30" s="34">
        <f t="shared" si="1"/>
        <v>6.3249127862128329E-3</v>
      </c>
      <c r="P30" s="34">
        <f t="shared" si="2"/>
        <v>0.32963085199587638</v>
      </c>
      <c r="V30" s="34">
        <f t="shared" si="3"/>
        <v>0.32963085199587638</v>
      </c>
      <c r="Y30" s="34">
        <f t="shared" si="6"/>
        <v>3.3292716051583515E-2</v>
      </c>
      <c r="AD30" s="34">
        <f t="shared" si="7"/>
        <v>0.55838670791712941</v>
      </c>
      <c r="AE30" s="34">
        <f t="shared" si="4"/>
        <v>1.3060154828685654E-2</v>
      </c>
    </row>
    <row r="31" spans="1:31" x14ac:dyDescent="0.3">
      <c r="A31" s="34">
        <v>22</v>
      </c>
      <c r="B31" s="34">
        <f t="shared" si="5"/>
        <v>-2.778</v>
      </c>
      <c r="G31" s="34">
        <f t="shared" si="0"/>
        <v>10.375421860904339</v>
      </c>
      <c r="N31" s="34">
        <f t="shared" si="1"/>
        <v>8.416337402369389E-3</v>
      </c>
      <c r="P31" s="34">
        <f t="shared" si="2"/>
        <v>8.7323051073290192E-2</v>
      </c>
      <c r="V31" s="34">
        <f t="shared" si="3"/>
        <v>8.7323051073290192E-2</v>
      </c>
      <c r="Y31" s="34">
        <f t="shared" si="6"/>
        <v>8.8196281584023099E-3</v>
      </c>
      <c r="AD31" s="34">
        <f t="shared" si="7"/>
        <v>0.56720633607553173</v>
      </c>
      <c r="AE31" s="34">
        <f t="shared" si="4"/>
        <v>1.3266437871686141E-2</v>
      </c>
    </row>
    <row r="32" spans="1:31" x14ac:dyDescent="0.3">
      <c r="A32" s="34">
        <v>23</v>
      </c>
      <c r="B32" s="34">
        <f t="shared" si="5"/>
        <v>-2.677</v>
      </c>
      <c r="G32" s="34">
        <f t="shared" si="0"/>
        <v>-23.271912454999665</v>
      </c>
      <c r="N32" s="34">
        <f t="shared" si="1"/>
        <v>1.1085658498589472E-2</v>
      </c>
      <c r="P32" s="34">
        <f t="shared" si="2"/>
        <v>-0.2579844740851972</v>
      </c>
      <c r="V32" s="34">
        <f t="shared" si="3"/>
        <v>0.2579844740851972</v>
      </c>
      <c r="Y32" s="34">
        <f t="shared" si="6"/>
        <v>2.6056431882604918E-2</v>
      </c>
      <c r="AD32" s="34">
        <f t="shared" si="7"/>
        <v>0.59326276795813659</v>
      </c>
      <c r="AE32" s="34">
        <f t="shared" si="4"/>
        <v>1.3875874002319152E-2</v>
      </c>
    </row>
    <row r="33" spans="1:31" x14ac:dyDescent="0.3">
      <c r="A33" s="34">
        <v>24</v>
      </c>
      <c r="B33" s="34">
        <f t="shared" si="5"/>
        <v>-2.5759999999999996</v>
      </c>
      <c r="G33" s="34">
        <f t="shared" si="0"/>
        <v>-49.60930328792314</v>
      </c>
      <c r="N33" s="34">
        <f t="shared" si="1"/>
        <v>1.4453386482878732E-2</v>
      </c>
      <c r="P33" s="34">
        <f t="shared" si="2"/>
        <v>-0.71702243356669981</v>
      </c>
      <c r="V33" s="34">
        <f t="shared" si="3"/>
        <v>0.71702243356669981</v>
      </c>
      <c r="Y33" s="34">
        <f t="shared" si="6"/>
        <v>7.2419265790236692E-2</v>
      </c>
      <c r="AD33" s="34">
        <f t="shared" si="7"/>
        <v>0.66568203374837331</v>
      </c>
      <c r="AE33" s="34">
        <f t="shared" si="4"/>
        <v>1.5569694450388624E-2</v>
      </c>
    </row>
    <row r="34" spans="1:31" x14ac:dyDescent="0.3">
      <c r="A34" s="34">
        <v>25</v>
      </c>
      <c r="B34" s="34">
        <f t="shared" si="5"/>
        <v>-2.4749999999999996</v>
      </c>
      <c r="G34" s="34">
        <f t="shared" si="0"/>
        <v>-69.387766829857242</v>
      </c>
      <c r="N34" s="34">
        <f t="shared" si="1"/>
        <v>1.8652948792269922E-2</v>
      </c>
      <c r="P34" s="34">
        <f t="shared" si="2"/>
        <v>-1.2942864614872926</v>
      </c>
      <c r="V34" s="34">
        <f t="shared" si="3"/>
        <v>1.2942864614872926</v>
      </c>
      <c r="Y34" s="34">
        <f t="shared" si="6"/>
        <v>0.13072293261021656</v>
      </c>
      <c r="AD34" s="34">
        <f t="shared" si="7"/>
        <v>0.79640496635858993</v>
      </c>
      <c r="AE34" s="34">
        <f t="shared" si="4"/>
        <v>1.8627184385845052E-2</v>
      </c>
    </row>
    <row r="35" spans="1:31" x14ac:dyDescent="0.3">
      <c r="A35" s="34">
        <v>26</v>
      </c>
      <c r="B35" s="34">
        <f t="shared" si="5"/>
        <v>-2.3739999999999997</v>
      </c>
      <c r="G35" s="34">
        <f t="shared" si="0"/>
        <v>-83.325766784176054</v>
      </c>
      <c r="N35" s="34">
        <f t="shared" si="1"/>
        <v>2.3828414277471986E-2</v>
      </c>
      <c r="P35" s="34">
        <f t="shared" si="2"/>
        <v>-1.9855208909213615</v>
      </c>
      <c r="V35" s="34">
        <f t="shared" si="3"/>
        <v>1.9855208909213615</v>
      </c>
      <c r="Y35" s="34">
        <f t="shared" si="6"/>
        <v>0.20053760998305753</v>
      </c>
      <c r="AD35" s="34">
        <f t="shared" si="7"/>
        <v>0.99694257634164751</v>
      </c>
      <c r="AE35" s="34">
        <f t="shared" si="4"/>
        <v>2.3317575826434293E-2</v>
      </c>
    </row>
    <row r="36" spans="1:31" x14ac:dyDescent="0.3">
      <c r="A36" s="34">
        <v>27</v>
      </c>
      <c r="B36" s="34">
        <f t="shared" si="5"/>
        <v>-2.2729999999999997</v>
      </c>
      <c r="G36" s="34">
        <f t="shared" si="0"/>
        <v>-92.109214365636959</v>
      </c>
      <c r="N36" s="34">
        <f t="shared" si="1"/>
        <v>3.0130930809477742E-2</v>
      </c>
      <c r="P36" s="34">
        <f t="shared" si="2"/>
        <v>-2.7753363649663605</v>
      </c>
      <c r="V36" s="34">
        <f t="shared" si="3"/>
        <v>2.7753363649663605</v>
      </c>
      <c r="Y36" s="34">
        <f t="shared" si="6"/>
        <v>0.28030897286160245</v>
      </c>
      <c r="AD36" s="34">
        <f t="shared" si="7"/>
        <v>1.2772515492032499</v>
      </c>
      <c r="AE36" s="34">
        <f t="shared" si="4"/>
        <v>2.9873746547435208E-2</v>
      </c>
    </row>
    <row r="37" spans="1:31" x14ac:dyDescent="0.3">
      <c r="A37" s="34">
        <v>28</v>
      </c>
      <c r="B37" s="34">
        <f t="shared" si="5"/>
        <v>-2.1719999999999997</v>
      </c>
      <c r="G37" s="34">
        <f t="shared" si="0"/>
        <v>-96.391468300380069</v>
      </c>
      <c r="N37" s="34">
        <f t="shared" si="1"/>
        <v>3.7713749861696219E-2</v>
      </c>
      <c r="P37" s="34">
        <f t="shared" si="2"/>
        <v>-3.6352837242821545</v>
      </c>
      <c r="V37" s="34">
        <f t="shared" si="3"/>
        <v>3.6352837242821545</v>
      </c>
      <c r="Y37" s="34">
        <f t="shared" si="6"/>
        <v>0.36716365615249763</v>
      </c>
      <c r="AD37" s="34">
        <f t="shared" si="7"/>
        <v>1.6444152053557475</v>
      </c>
      <c r="AE37" s="34">
        <f t="shared" si="4"/>
        <v>3.8461368940355026E-2</v>
      </c>
    </row>
    <row r="38" spans="1:31" x14ac:dyDescent="0.3">
      <c r="A38" s="34">
        <v>29</v>
      </c>
      <c r="B38" s="34">
        <f t="shared" si="5"/>
        <v>-2.0709999999999997</v>
      </c>
      <c r="G38" s="34">
        <f t="shared" si="0"/>
        <v>-96.793334825928696</v>
      </c>
      <c r="N38" s="34">
        <f t="shared" si="1"/>
        <v>4.6725789305731173E-2</v>
      </c>
      <c r="P38" s="34">
        <f t="shared" si="2"/>
        <v>-4.5227449692754362</v>
      </c>
      <c r="V38" s="34">
        <f t="shared" si="3"/>
        <v>4.5227449692754362</v>
      </c>
      <c r="Y38" s="34">
        <f t="shared" si="6"/>
        <v>0.45679724189681908</v>
      </c>
      <c r="AD38" s="34">
        <f t="shared" si="7"/>
        <v>2.1012124472525664</v>
      </c>
      <c r="AE38" s="34">
        <f t="shared" si="4"/>
        <v>4.9145438994140089E-2</v>
      </c>
    </row>
    <row r="39" spans="1:31" x14ac:dyDescent="0.3">
      <c r="A39" s="34">
        <v>30</v>
      </c>
      <c r="B39" s="34">
        <f t="shared" si="5"/>
        <v>-1.9699999999999998</v>
      </c>
      <c r="G39" s="34">
        <f t="shared" si="0"/>
        <v>-93.903067691189079</v>
      </c>
      <c r="N39" s="34">
        <f t="shared" si="1"/>
        <v>5.7303788919117152E-2</v>
      </c>
      <c r="P39" s="34">
        <f t="shared" si="2"/>
        <v>-5.3810015698334688</v>
      </c>
      <c r="V39" s="34">
        <f t="shared" si="3"/>
        <v>5.3810015698334688</v>
      </c>
      <c r="Y39" s="34">
        <f t="shared" si="6"/>
        <v>0.54348115855318035</v>
      </c>
      <c r="AD39" s="34">
        <f t="shared" si="7"/>
        <v>2.6446936058057466</v>
      </c>
      <c r="AE39" s="34">
        <f t="shared" si="4"/>
        <v>6.1856966644313671E-2</v>
      </c>
    </row>
    <row r="40" spans="1:31" x14ac:dyDescent="0.3">
      <c r="A40" s="34">
        <v>31</v>
      </c>
      <c r="B40" s="34">
        <f t="shared" si="5"/>
        <v>-1.8689999999999998</v>
      </c>
      <c r="G40" s="34">
        <f t="shared" si="0"/>
        <v>-88.276368156450417</v>
      </c>
      <c r="N40" s="34">
        <f t="shared" si="1"/>
        <v>6.9563238531014968E-2</v>
      </c>
      <c r="P40" s="34">
        <f t="shared" si="2"/>
        <v>-6.1407900547188543</v>
      </c>
      <c r="V40" s="34">
        <f t="shared" si="3"/>
        <v>6.1407900547188543</v>
      </c>
      <c r="Y40" s="34">
        <f t="shared" si="6"/>
        <v>0.62021979552660433</v>
      </c>
      <c r="AD40" s="34">
        <f t="shared" si="7"/>
        <v>3.2649134013323509</v>
      </c>
      <c r="AE40" s="34">
        <f t="shared" si="4"/>
        <v>7.6363340887368472E-2</v>
      </c>
    </row>
    <row r="41" spans="1:31" x14ac:dyDescent="0.3">
      <c r="A41" s="34">
        <v>32</v>
      </c>
      <c r="B41" s="34">
        <f t="shared" si="5"/>
        <v>-1.7679999999999998</v>
      </c>
      <c r="G41" s="34">
        <f t="shared" si="0"/>
        <v>-80.436384993384991</v>
      </c>
      <c r="N41" s="34">
        <f t="shared" si="1"/>
        <v>8.3588399272377337E-2</v>
      </c>
      <c r="P41" s="34">
        <f t="shared" si="2"/>
        <v>-6.723548664853725</v>
      </c>
      <c r="V41" s="34">
        <f t="shared" si="3"/>
        <v>6.723548664853725</v>
      </c>
      <c r="Y41" s="34">
        <f t="shared" si="6"/>
        <v>0.67907841515022627</v>
      </c>
      <c r="AD41" s="34">
        <f t="shared" si="7"/>
        <v>3.9439918164825771</v>
      </c>
      <c r="AE41" s="34">
        <f t="shared" si="4"/>
        <v>9.2246364456755908E-2</v>
      </c>
    </row>
    <row r="42" spans="1:31" x14ac:dyDescent="0.3">
      <c r="A42" s="34">
        <v>33</v>
      </c>
      <c r="B42" s="34">
        <f t="shared" si="5"/>
        <v>-1.6669999999999998</v>
      </c>
      <c r="G42" s="34">
        <f t="shared" si="0"/>
        <v>-70.873714485048154</v>
      </c>
      <c r="N42" s="34">
        <f t="shared" si="1"/>
        <v>9.9421883540771347E-2</v>
      </c>
      <c r="P42" s="34">
        <f t="shared" si="2"/>
        <v>-7.0463981876343365</v>
      </c>
      <c r="V42" s="34">
        <f t="shared" si="3"/>
        <v>7.0463981876343365</v>
      </c>
      <c r="Y42" s="34">
        <f t="shared" si="6"/>
        <v>0.71168621695106804</v>
      </c>
      <c r="AD42" s="34">
        <f t="shared" si="7"/>
        <v>4.6556780334336452</v>
      </c>
      <c r="AE42" s="34">
        <f t="shared" si="4"/>
        <v>0.10889205471233764</v>
      </c>
    </row>
    <row r="43" spans="1:31" x14ac:dyDescent="0.3">
      <c r="A43" s="34">
        <v>34</v>
      </c>
      <c r="B43" s="34">
        <f t="shared" si="5"/>
        <v>-1.5659999999999998</v>
      </c>
      <c r="G43" s="34">
        <f t="shared" si="0"/>
        <v>-60.046400425878105</v>
      </c>
      <c r="N43" s="34">
        <f t="shared" si="1"/>
        <v>0.11705439552546529</v>
      </c>
      <c r="P43" s="34">
        <f t="shared" si="2"/>
        <v>-7.0286951053312032</v>
      </c>
      <c r="V43" s="34">
        <f t="shared" si="3"/>
        <v>7.0286951053312032</v>
      </c>
      <c r="Y43" s="34">
        <f t="shared" si="6"/>
        <v>0.70989820563845152</v>
      </c>
      <c r="AD43" s="34">
        <f t="shared" si="7"/>
        <v>5.3655762390720962</v>
      </c>
      <c r="AE43" s="34">
        <f t="shared" si="4"/>
        <v>0.12549592501725232</v>
      </c>
    </row>
    <row r="44" spans="1:31" x14ac:dyDescent="0.3">
      <c r="A44" s="34">
        <v>35</v>
      </c>
      <c r="B44" s="34">
        <f t="shared" si="5"/>
        <v>-1.4649999999999999</v>
      </c>
      <c r="G44" s="34">
        <f t="shared" si="0"/>
        <v>-48.379934121696166</v>
      </c>
      <c r="N44" s="34">
        <f t="shared" si="1"/>
        <v>0.13641534591340351</v>
      </c>
      <c r="P44" s="34">
        <f t="shared" si="2"/>
        <v>-6.5997654484788564</v>
      </c>
      <c r="V44" s="34">
        <f t="shared" si="3"/>
        <v>6.5997654484788564</v>
      </c>
      <c r="Y44" s="34">
        <f t="shared" si="6"/>
        <v>0.66657631029636455</v>
      </c>
      <c r="AD44" s="34">
        <f t="shared" si="7"/>
        <v>6.0321525493684609</v>
      </c>
      <c r="AE44" s="34">
        <f t="shared" si="4"/>
        <v>0.14108653577888339</v>
      </c>
    </row>
    <row r="45" spans="1:31" x14ac:dyDescent="0.3">
      <c r="A45" s="34">
        <v>36</v>
      </c>
      <c r="B45" s="34">
        <f t="shared" si="5"/>
        <v>-1.3639999999999999</v>
      </c>
      <c r="G45" s="34">
        <f t="shared" si="0"/>
        <v>-36.267254389706679</v>
      </c>
      <c r="N45" s="34">
        <f t="shared" si="1"/>
        <v>0.15736512556566029</v>
      </c>
      <c r="P45" s="34">
        <f t="shared" si="2"/>
        <v>-5.7072010409579361</v>
      </c>
      <c r="V45" s="34">
        <f t="shared" si="3"/>
        <v>5.7072010409579361</v>
      </c>
      <c r="Y45" s="34">
        <f t="shared" si="6"/>
        <v>0.57642730513675156</v>
      </c>
      <c r="AD45" s="34">
        <f t="shared" si="7"/>
        <v>6.6085798545052121</v>
      </c>
      <c r="AE45" s="34">
        <f t="shared" si="4"/>
        <v>0.15456864369053028</v>
      </c>
    </row>
    <row r="46" spans="1:31" x14ac:dyDescent="0.3">
      <c r="A46" s="34">
        <v>37</v>
      </c>
      <c r="B46" s="34">
        <f t="shared" si="5"/>
        <v>-1.2629999999999999</v>
      </c>
      <c r="G46" s="34">
        <f t="shared" si="0"/>
        <v>-24.068747558496895</v>
      </c>
      <c r="N46" s="34">
        <f t="shared" si="1"/>
        <v>0.17968983860954071</v>
      </c>
      <c r="P46" s="34">
        <f t="shared" si="2"/>
        <v>-4.3249093643200842</v>
      </c>
      <c r="V46" s="34">
        <f t="shared" si="3"/>
        <v>4.3249093643200842</v>
      </c>
      <c r="Y46" s="34">
        <f t="shared" si="6"/>
        <v>0.43681584579632854</v>
      </c>
      <c r="AD46" s="34">
        <f t="shared" si="7"/>
        <v>7.0453957003015404</v>
      </c>
      <c r="AE46" s="34">
        <f t="shared" si="4"/>
        <v>0.16478536714908723</v>
      </c>
    </row>
    <row r="47" spans="1:31" x14ac:dyDescent="0.3">
      <c r="A47" s="34">
        <v>38</v>
      </c>
      <c r="B47" s="34">
        <f t="shared" si="5"/>
        <v>-1.1619999999999999</v>
      </c>
      <c r="G47" s="34">
        <f t="shared" si="0"/>
        <v>-12.112247468037165</v>
      </c>
      <c r="N47" s="34">
        <f t="shared" si="1"/>
        <v>0.20309924389892503</v>
      </c>
      <c r="P47" s="34">
        <f t="shared" si="2"/>
        <v>-2.4599883026750171</v>
      </c>
      <c r="V47" s="34">
        <f t="shared" si="3"/>
        <v>2.4599883026750171</v>
      </c>
      <c r="Y47" s="34">
        <f t="shared" si="6"/>
        <v>0.24845881857017674</v>
      </c>
      <c r="AD47" s="34">
        <f t="shared" si="7"/>
        <v>7.2938545188717168</v>
      </c>
      <c r="AE47" s="34">
        <f t="shared" si="4"/>
        <v>0.17059659186677947</v>
      </c>
    </row>
    <row r="48" spans="1:31" x14ac:dyDescent="0.3">
      <c r="A48" s="34">
        <v>39</v>
      </c>
      <c r="B48" s="34">
        <f t="shared" si="5"/>
        <v>-1.0609999999999999</v>
      </c>
      <c r="G48" s="34">
        <f t="shared" si="0"/>
        <v>-0.69303546968083296</v>
      </c>
      <c r="N48" s="34">
        <f t="shared" si="1"/>
        <v>0.22722852877998642</v>
      </c>
      <c r="P48" s="34">
        <f t="shared" si="2"/>
        <v>-0.15747743016792257</v>
      </c>
      <c r="V48" s="34">
        <f t="shared" si="3"/>
        <v>0.15747743016792257</v>
      </c>
      <c r="Y48" s="34">
        <f t="shared" si="6"/>
        <v>1.5905220446960182E-2</v>
      </c>
      <c r="AD48" s="34">
        <f t="shared" si="7"/>
        <v>7.3097597393186771</v>
      </c>
      <c r="AE48" s="34">
        <f t="shared" si="4"/>
        <v>0.1709686004383956</v>
      </c>
    </row>
    <row r="49" spans="1:31" x14ac:dyDescent="0.3">
      <c r="A49" s="34">
        <v>40</v>
      </c>
      <c r="B49" s="34">
        <f t="shared" si="5"/>
        <v>-0.96</v>
      </c>
      <c r="G49" s="34">
        <f t="shared" si="0"/>
        <v>9.9261595738357613</v>
      </c>
      <c r="N49" s="34">
        <f t="shared" si="1"/>
        <v>0.25164434109811712</v>
      </c>
      <c r="P49" s="34">
        <f t="shared" si="2"/>
        <v>2.4978618855926671</v>
      </c>
      <c r="V49" s="34">
        <f t="shared" si="3"/>
        <v>2.4978618855926671</v>
      </c>
      <c r="Y49" s="34">
        <f t="shared" si="6"/>
        <v>0.25228405044485941</v>
      </c>
      <c r="AD49" s="34">
        <f t="shared" si="7"/>
        <v>7.5620437897635364</v>
      </c>
      <c r="AE49" s="34">
        <f t="shared" si="4"/>
        <v>0.17686929383403208</v>
      </c>
    </row>
    <row r="50" spans="1:31" x14ac:dyDescent="0.3">
      <c r="A50" s="34">
        <v>41</v>
      </c>
      <c r="B50" s="34">
        <f t="shared" si="5"/>
        <v>-0.85899999999999999</v>
      </c>
      <c r="G50" s="34">
        <f t="shared" si="0"/>
        <v>19.515161288393283</v>
      </c>
      <c r="N50" s="34">
        <f t="shared" si="1"/>
        <v>0.27585524287120494</v>
      </c>
      <c r="P50" s="34">
        <f t="shared" si="2"/>
        <v>5.3833595568804657</v>
      </c>
      <c r="V50" s="34">
        <f t="shared" si="3"/>
        <v>5.3833595568804657</v>
      </c>
      <c r="Y50" s="34">
        <f t="shared" si="6"/>
        <v>0.54371931524492711</v>
      </c>
      <c r="AD50" s="34">
        <f t="shared" si="7"/>
        <v>8.1057631050084638</v>
      </c>
      <c r="AE50" s="34">
        <f t="shared" si="4"/>
        <v>0.18958639175159134</v>
      </c>
    </row>
    <row r="51" spans="1:31" x14ac:dyDescent="0.3">
      <c r="A51" s="34">
        <v>42</v>
      </c>
      <c r="B51" s="34">
        <f t="shared" si="5"/>
        <v>-0.75800000000000001</v>
      </c>
      <c r="G51" s="34">
        <f t="shared" si="0"/>
        <v>27.876345788489377</v>
      </c>
      <c r="N51" s="34">
        <f t="shared" si="1"/>
        <v>0.29932643861165642</v>
      </c>
      <c r="P51" s="34">
        <f t="shared" si="2"/>
        <v>8.3441273063755723</v>
      </c>
      <c r="V51" s="34">
        <f t="shared" si="3"/>
        <v>8.3441273063755723</v>
      </c>
      <c r="Y51" s="34">
        <f t="shared" si="6"/>
        <v>0.84275685794393285</v>
      </c>
      <c r="AD51" s="34">
        <f t="shared" si="7"/>
        <v>8.9485199629523962</v>
      </c>
      <c r="AE51" s="34">
        <f t="shared" si="4"/>
        <v>0.20929770452395391</v>
      </c>
    </row>
    <row r="52" spans="1:31" x14ac:dyDescent="0.3">
      <c r="A52" s="34">
        <v>43</v>
      </c>
      <c r="B52" s="34">
        <f t="shared" si="5"/>
        <v>-0.65700000000000003</v>
      </c>
      <c r="G52" s="34">
        <f t="shared" si="0"/>
        <v>34.844641677238627</v>
      </c>
      <c r="N52" s="34">
        <f t="shared" si="1"/>
        <v>0.32149829672959446</v>
      </c>
      <c r="P52" s="34">
        <f t="shared" si="2"/>
        <v>11.202492949385258</v>
      </c>
      <c r="V52" s="34">
        <f t="shared" si="3"/>
        <v>11.202492949385258</v>
      </c>
      <c r="Y52" s="34">
        <f t="shared" si="6"/>
        <v>1.1314517878879111</v>
      </c>
      <c r="AD52" s="34">
        <f t="shared" si="7"/>
        <v>10.079971750840308</v>
      </c>
      <c r="AE52" s="34">
        <f t="shared" si="4"/>
        <v>0.23576132789015047</v>
      </c>
    </row>
    <row r="53" spans="1:31" x14ac:dyDescent="0.3">
      <c r="A53" s="34">
        <v>44</v>
      </c>
      <c r="B53" s="34">
        <f t="shared" si="5"/>
        <v>-0.55600000000000005</v>
      </c>
      <c r="G53" s="34">
        <f t="shared" si="0"/>
        <v>40.28753004637268</v>
      </c>
      <c r="N53" s="34">
        <f t="shared" si="1"/>
        <v>0.34180785297801497</v>
      </c>
      <c r="P53" s="34">
        <f t="shared" si="2"/>
        <v>13.770594146937913</v>
      </c>
      <c r="V53" s="34">
        <f t="shared" si="3"/>
        <v>13.770594146937913</v>
      </c>
      <c r="Y53" s="34">
        <f t="shared" si="6"/>
        <v>1.3908300088407293</v>
      </c>
      <c r="AD53" s="34">
        <f t="shared" si="7"/>
        <v>11.470801759681038</v>
      </c>
      <c r="AE53" s="34">
        <f t="shared" si="4"/>
        <v>0.26829157081731192</v>
      </c>
    </row>
    <row r="54" spans="1:31" x14ac:dyDescent="0.3">
      <c r="A54" s="34">
        <v>45</v>
      </c>
      <c r="B54" s="34">
        <f t="shared" si="5"/>
        <v>-0.45500000000000007</v>
      </c>
      <c r="G54" s="34">
        <f t="shared" si="0"/>
        <v>44.105044476240145</v>
      </c>
      <c r="N54" s="34">
        <f t="shared" si="1"/>
        <v>0.35971219226542389</v>
      </c>
      <c r="P54" s="34">
        <f t="shared" si="2"/>
        <v>15.865122238512367</v>
      </c>
      <c r="V54" s="34">
        <f t="shared" si="3"/>
        <v>15.865122238512367</v>
      </c>
      <c r="Y54" s="34">
        <f t="shared" si="6"/>
        <v>1.6023773460897492</v>
      </c>
      <c r="AD54" s="34">
        <f t="shared" si="7"/>
        <v>13.073179105770787</v>
      </c>
      <c r="AE54" s="34">
        <f t="shared" si="4"/>
        <v>0.30576971264481473</v>
      </c>
    </row>
    <row r="55" spans="1:31" x14ac:dyDescent="0.3">
      <c r="A55" s="34">
        <v>46</v>
      </c>
      <c r="B55" s="34">
        <f t="shared" si="5"/>
        <v>-0.35400000000000009</v>
      </c>
      <c r="G55" s="34">
        <f t="shared" si="0"/>
        <v>46.229771035806607</v>
      </c>
      <c r="N55" s="34">
        <f t="shared" si="1"/>
        <v>0.37471238028421117</v>
      </c>
      <c r="P55" s="34">
        <f t="shared" si="2"/>
        <v>17.322867544821175</v>
      </c>
      <c r="V55" s="34">
        <f t="shared" si="3"/>
        <v>17.322867544821175</v>
      </c>
      <c r="Y55" s="34">
        <f t="shared" si="6"/>
        <v>1.7496096220269388</v>
      </c>
      <c r="AD55" s="34">
        <f t="shared" si="7"/>
        <v>14.822788727797725</v>
      </c>
      <c r="AE55" s="34">
        <f t="shared" si="4"/>
        <v>0.34669148286148899</v>
      </c>
    </row>
    <row r="56" spans="1:31" x14ac:dyDescent="0.3">
      <c r="A56" s="34">
        <v>47</v>
      </c>
      <c r="B56" s="34">
        <f t="shared" si="5"/>
        <v>-0.25300000000000011</v>
      </c>
      <c r="G56" s="34">
        <f t="shared" si="0"/>
        <v>46.62684828265467</v>
      </c>
      <c r="N56" s="34">
        <f t="shared" si="1"/>
        <v>0.38637648574037453</v>
      </c>
      <c r="P56" s="34">
        <f t="shared" si="2"/>
        <v>18.01551778060173</v>
      </c>
      <c r="V56" s="34">
        <f t="shared" si="3"/>
        <v>18.01551778060173</v>
      </c>
      <c r="Y56" s="34">
        <f t="shared" si="6"/>
        <v>1.8195672958407749</v>
      </c>
      <c r="AD56" s="34">
        <f t="shared" si="7"/>
        <v>16.642356023638499</v>
      </c>
      <c r="AE56" s="34">
        <f t="shared" si="4"/>
        <v>0.38924949913937679</v>
      </c>
    </row>
    <row r="57" spans="1:31" x14ac:dyDescent="0.3">
      <c r="A57" s="34">
        <v>48</v>
      </c>
      <c r="B57" s="34">
        <f t="shared" si="5"/>
        <v>-0.15199999999999925</v>
      </c>
      <c r="G57" s="34">
        <f t="shared" si="0"/>
        <v>45.293967262983884</v>
      </c>
      <c r="N57" s="34">
        <f t="shared" si="1"/>
        <v>0.39436021613719047</v>
      </c>
      <c r="P57" s="34">
        <f t="shared" si="2"/>
        <v>17.862138719541154</v>
      </c>
      <c r="V57" s="34">
        <f t="shared" si="3"/>
        <v>17.862138719541154</v>
      </c>
      <c r="Y57" s="34">
        <f t="shared" si="6"/>
        <v>1.8040760106736566</v>
      </c>
      <c r="AD57" s="34">
        <f t="shared" si="7"/>
        <v>18.446432034312156</v>
      </c>
      <c r="AE57" s="34">
        <f t="shared" si="4"/>
        <v>0.43144518841357832</v>
      </c>
    </row>
    <row r="58" spans="1:31" x14ac:dyDescent="0.3">
      <c r="A58" s="34">
        <v>49</v>
      </c>
      <c r="B58" s="34">
        <f t="shared" si="5"/>
        <v>-5.0999999999999268E-2</v>
      </c>
      <c r="G58" s="34">
        <f t="shared" si="0"/>
        <v>42.261371511610839</v>
      </c>
      <c r="N58" s="34">
        <f t="shared" si="1"/>
        <v>0.39842379318515947</v>
      </c>
      <c r="P58" s="34">
        <f t="shared" si="2"/>
        <v>16.837935942863226</v>
      </c>
      <c r="V58" s="34">
        <f t="shared" si="3"/>
        <v>16.837935942863226</v>
      </c>
      <c r="Y58" s="34">
        <f t="shared" si="6"/>
        <v>1.7006315302291859</v>
      </c>
      <c r="AD58" s="34">
        <f t="shared" si="7"/>
        <v>20.147063564541341</v>
      </c>
      <c r="AE58" s="34">
        <f t="shared" si="4"/>
        <v>0.47122140582066252</v>
      </c>
    </row>
    <row r="59" spans="1:31" x14ac:dyDescent="0.3">
      <c r="A59" s="34">
        <v>50</v>
      </c>
      <c r="B59" s="34">
        <f t="shared" si="5"/>
        <v>5.0000000000000711E-2</v>
      </c>
      <c r="G59" s="34">
        <f t="shared" si="0"/>
        <v>37.591857051969107</v>
      </c>
      <c r="N59" s="34">
        <f t="shared" si="1"/>
        <v>0.39844391409476398</v>
      </c>
      <c r="P59" s="34">
        <f t="shared" si="2"/>
        <v>14.978246661877426</v>
      </c>
      <c r="V59" s="34">
        <f t="shared" si="3"/>
        <v>14.978246661877426</v>
      </c>
      <c r="Y59" s="34">
        <f t="shared" si="6"/>
        <v>1.5128029128496201</v>
      </c>
      <c r="AD59" s="34">
        <f t="shared" si="7"/>
        <v>21.65986647739096</v>
      </c>
      <c r="AE59" s="34">
        <f t="shared" si="4"/>
        <v>0.50660448351031784</v>
      </c>
    </row>
    <row r="60" spans="1:31" x14ac:dyDescent="0.3">
      <c r="A60" s="34">
        <v>51</v>
      </c>
      <c r="B60" s="34">
        <f t="shared" si="5"/>
        <v>0.15100000000000069</v>
      </c>
      <c r="G60" s="34">
        <f t="shared" si="0"/>
        <v>31.380772396109208</v>
      </c>
      <c r="N60" s="34">
        <f t="shared" si="1"/>
        <v>0.39441996623589087</v>
      </c>
      <c r="P60" s="34">
        <f t="shared" si="2"/>
        <v>12.37720318892957</v>
      </c>
      <c r="V60" s="34">
        <f t="shared" si="3"/>
        <v>12.37720318892957</v>
      </c>
      <c r="Y60" s="34">
        <f t="shared" si="6"/>
        <v>1.2500975220818866</v>
      </c>
      <c r="AD60" s="34">
        <f t="shared" si="7"/>
        <v>22.909963999472847</v>
      </c>
      <c r="AE60" s="34">
        <f t="shared" si="4"/>
        <v>0.53584312217749897</v>
      </c>
    </row>
    <row r="61" spans="1:31" x14ac:dyDescent="0.3">
      <c r="A61" s="34">
        <v>52</v>
      </c>
      <c r="B61" s="34">
        <f t="shared" si="5"/>
        <v>0.25200000000000067</v>
      </c>
      <c r="G61" s="34">
        <f t="shared" si="0"/>
        <v>23.756018544698712</v>
      </c>
      <c r="N61" s="34">
        <f t="shared" si="1"/>
        <v>0.38647405812101859</v>
      </c>
      <c r="P61" s="34">
        <f t="shared" si="2"/>
        <v>9.1810848917678847</v>
      </c>
      <c r="V61" s="34">
        <f t="shared" si="3"/>
        <v>9.1810848917678847</v>
      </c>
      <c r="Y61" s="34">
        <f t="shared" si="6"/>
        <v>0.92728957406855639</v>
      </c>
      <c r="AD61" s="34">
        <f t="shared" si="7"/>
        <v>23.837253573541403</v>
      </c>
      <c r="AE61" s="34">
        <f t="shared" si="4"/>
        <v>0.55753157793164032</v>
      </c>
    </row>
    <row r="62" spans="1:31" x14ac:dyDescent="0.3">
      <c r="A62" s="34">
        <v>53</v>
      </c>
      <c r="B62" s="34">
        <f t="shared" si="5"/>
        <v>0.35300000000000065</v>
      </c>
      <c r="G62" s="34">
        <f t="shared" si="0"/>
        <v>14.878048987022135</v>
      </c>
      <c r="N62" s="34">
        <f t="shared" si="1"/>
        <v>0.37484486452585164</v>
      </c>
      <c r="P62" s="34">
        <f t="shared" si="2"/>
        <v>5.5769602569492962</v>
      </c>
      <c r="V62" s="34">
        <f t="shared" si="3"/>
        <v>5.5769602569492962</v>
      </c>
      <c r="Y62" s="34">
        <f t="shared" si="6"/>
        <v>0.56327298595187891</v>
      </c>
      <c r="AD62" s="34">
        <f t="shared" si="7"/>
        <v>24.400526559493283</v>
      </c>
      <c r="AE62" s="34">
        <f t="shared" si="4"/>
        <v>0.57070601833834034</v>
      </c>
    </row>
    <row r="63" spans="1:31" x14ac:dyDescent="0.3">
      <c r="A63" s="34">
        <v>54</v>
      </c>
      <c r="B63" s="34">
        <f t="shared" si="5"/>
        <v>0.45400000000000063</v>
      </c>
      <c r="G63" s="34">
        <f t="shared" si="0"/>
        <v>4.9398697009809851</v>
      </c>
      <c r="N63" s="34">
        <f t="shared" si="1"/>
        <v>0.3598757186153565</v>
      </c>
      <c r="P63" s="34">
        <f t="shared" si="2"/>
        <v>1.7777391585067583</v>
      </c>
      <c r="V63" s="34">
        <f t="shared" si="3"/>
        <v>1.7777391585067583</v>
      </c>
      <c r="Y63" s="34">
        <f t="shared" si="6"/>
        <v>0.1795516550091826</v>
      </c>
      <c r="AD63" s="34">
        <f t="shared" si="7"/>
        <v>24.580078214502464</v>
      </c>
      <c r="AE63" s="34">
        <f t="shared" si="4"/>
        <v>0.57490556746964716</v>
      </c>
    </row>
    <row r="64" spans="1:31" x14ac:dyDescent="0.3">
      <c r="A64" s="34">
        <v>55</v>
      </c>
      <c r="B64" s="34">
        <f t="shared" si="5"/>
        <v>0.5550000000000006</v>
      </c>
      <c r="G64" s="34">
        <f t="shared" si="0"/>
        <v>-5.8329608469062038</v>
      </c>
      <c r="N64" s="34">
        <f t="shared" si="1"/>
        <v>0.3419977799876871</v>
      </c>
      <c r="P64" s="34">
        <f t="shared" si="2"/>
        <v>-1.9948596603970208</v>
      </c>
      <c r="V64" s="34">
        <f t="shared" si="3"/>
        <v>1.9948596603970208</v>
      </c>
      <c r="Y64" s="34">
        <f t="shared" si="6"/>
        <v>0.20148082570009912</v>
      </c>
      <c r="AD64" s="34">
        <f t="shared" si="7"/>
        <v>24.781559040202563</v>
      </c>
      <c r="AE64" s="34">
        <f t="shared" si="4"/>
        <v>0.57961801986392092</v>
      </c>
    </row>
    <row r="65" spans="1:31" x14ac:dyDescent="0.3">
      <c r="A65" s="34">
        <v>56</v>
      </c>
      <c r="B65" s="34">
        <f t="shared" si="5"/>
        <v>0.65600000000000058</v>
      </c>
      <c r="G65" s="34">
        <f t="shared" si="0"/>
        <v>-17.182331701503948</v>
      </c>
      <c r="N65" s="34">
        <f t="shared" si="1"/>
        <v>0.3217094296581981</v>
      </c>
      <c r="P65" s="34">
        <f t="shared" si="2"/>
        <v>-5.5277181318888111</v>
      </c>
      <c r="V65" s="34">
        <f t="shared" si="3"/>
        <v>5.5277181318888111</v>
      </c>
      <c r="Y65" s="34">
        <f t="shared" si="6"/>
        <v>0.55829953132076993</v>
      </c>
      <c r="AD65" s="34">
        <f t="shared" si="7"/>
        <v>25.339858571523333</v>
      </c>
      <c r="AE65" s="34">
        <f t="shared" si="4"/>
        <v>0.59267613571168209</v>
      </c>
    </row>
    <row r="66" spans="1:31" x14ac:dyDescent="0.3">
      <c r="A66" s="34">
        <v>57</v>
      </c>
      <c r="B66" s="34">
        <f t="shared" si="5"/>
        <v>0.75700000000000056</v>
      </c>
      <c r="G66" s="34">
        <f t="shared" si="0"/>
        <v>-28.81757941905974</v>
      </c>
      <c r="N66" s="34">
        <f t="shared" si="1"/>
        <v>0.29955326428828344</v>
      </c>
      <c r="P66" s="34">
        <f t="shared" si="2"/>
        <v>-8.6323999838662004</v>
      </c>
      <c r="V66" s="34">
        <f t="shared" si="3"/>
        <v>8.6323999838662004</v>
      </c>
      <c r="Y66" s="34">
        <f t="shared" si="6"/>
        <v>0.87187239837048625</v>
      </c>
      <c r="AD66" s="34">
        <f t="shared" si="7"/>
        <v>26.211730969893818</v>
      </c>
      <c r="AE66" s="34">
        <f t="shared" si="4"/>
        <v>0.61306843436802116</v>
      </c>
    </row>
    <row r="67" spans="1:31" x14ac:dyDescent="0.3">
      <c r="A67" s="34">
        <v>58</v>
      </c>
      <c r="B67" s="34">
        <f t="shared" si="5"/>
        <v>0.85800000000000054</v>
      </c>
      <c r="G67" s="34">
        <f t="shared" si="0"/>
        <v>-40.415488067204116</v>
      </c>
      <c r="N67" s="34">
        <f t="shared" si="1"/>
        <v>0.27609216628203237</v>
      </c>
      <c r="P67" s="34">
        <f t="shared" si="2"/>
        <v>-11.158399651820014</v>
      </c>
      <c r="V67" s="34">
        <f t="shared" si="3"/>
        <v>11.158399651820014</v>
      </c>
      <c r="Y67" s="34">
        <f t="shared" si="6"/>
        <v>1.1269983648338215</v>
      </c>
      <c r="AD67" s="34">
        <f t="shared" si="7"/>
        <v>27.338729334727638</v>
      </c>
      <c r="AE67" s="34">
        <f t="shared" si="4"/>
        <v>0.63942789623864593</v>
      </c>
    </row>
    <row r="68" spans="1:31" x14ac:dyDescent="0.3">
      <c r="A68" s="34">
        <v>59</v>
      </c>
      <c r="B68" s="34">
        <f t="shared" si="5"/>
        <v>0.95900000000000052</v>
      </c>
      <c r="G68" s="34">
        <f t="shared" si="0"/>
        <v>-51.620289224950596</v>
      </c>
      <c r="N68" s="34">
        <f t="shared" si="1"/>
        <v>0.25188590971741259</v>
      </c>
      <c r="P68" s="34">
        <f t="shared" si="2"/>
        <v>-13.002423511302633</v>
      </c>
      <c r="V68" s="34">
        <f t="shared" si="3"/>
        <v>13.002423511302633</v>
      </c>
      <c r="Y68" s="34">
        <f t="shared" si="6"/>
        <v>1.3132447746415659</v>
      </c>
      <c r="AD68" s="34">
        <f t="shared" si="7"/>
        <v>28.651974109369203</v>
      </c>
      <c r="AE68" s="34">
        <f t="shared" si="4"/>
        <v>0.67014349143746044</v>
      </c>
    </row>
    <row r="69" spans="1:31" x14ac:dyDescent="0.3">
      <c r="A69" s="34">
        <v>60</v>
      </c>
      <c r="B69" s="34">
        <f t="shared" si="5"/>
        <v>1.0600000000000005</v>
      </c>
      <c r="G69" s="34">
        <f t="shared" si="0"/>
        <v>-62.043661982695724</v>
      </c>
      <c r="N69" s="34">
        <f t="shared" si="1"/>
        <v>0.22746963245738577</v>
      </c>
      <c r="P69" s="34">
        <f t="shared" si="2"/>
        <v>-14.113048987514075</v>
      </c>
      <c r="V69" s="34">
        <f t="shared" si="3"/>
        <v>14.113048987514075</v>
      </c>
      <c r="Y69" s="34">
        <f t="shared" si="6"/>
        <v>1.4254179477389217</v>
      </c>
      <c r="AD69" s="34">
        <f t="shared" si="7"/>
        <v>30.077392057108124</v>
      </c>
      <c r="AE69" s="34">
        <f t="shared" si="4"/>
        <v>0.70348271464801815</v>
      </c>
    </row>
    <row r="70" spans="1:31" x14ac:dyDescent="0.3">
      <c r="A70" s="34">
        <v>61</v>
      </c>
      <c r="B70" s="34">
        <f t="shared" si="5"/>
        <v>1.1610000000000005</v>
      </c>
      <c r="G70" s="34">
        <f t="shared" si="0"/>
        <v>-71.264732942219027</v>
      </c>
      <c r="N70" s="34">
        <f t="shared" si="1"/>
        <v>0.20333528072256271</v>
      </c>
      <c r="P70" s="34">
        <f t="shared" si="2"/>
        <v>-14.490634478424568</v>
      </c>
      <c r="V70" s="34">
        <f t="shared" si="3"/>
        <v>14.490634478424568</v>
      </c>
      <c r="Y70" s="34">
        <f t="shared" si="6"/>
        <v>1.4635540823208815</v>
      </c>
      <c r="AD70" s="34">
        <f t="shared" si="7"/>
        <v>31.540946139429007</v>
      </c>
      <c r="AE70" s="34">
        <f t="shared" si="4"/>
        <v>0.73771390719657437</v>
      </c>
    </row>
    <row r="71" spans="1:31" x14ac:dyDescent="0.3">
      <c r="A71" s="34">
        <v>62</v>
      </c>
      <c r="B71" s="34">
        <f t="shared" si="5"/>
        <v>1.2620000000000005</v>
      </c>
      <c r="G71" s="34">
        <f t="shared" si="0"/>
        <v>-78.830076216683111</v>
      </c>
      <c r="N71" s="34">
        <f t="shared" si="1"/>
        <v>0.17991684029544777</v>
      </c>
      <c r="P71" s="34">
        <f t="shared" si="2"/>
        <v>-14.182858233154951</v>
      </c>
      <c r="V71" s="34">
        <f t="shared" si="3"/>
        <v>14.182858233154951</v>
      </c>
      <c r="Y71" s="34">
        <f t="shared" si="6"/>
        <v>1.43246868154865</v>
      </c>
      <c r="AD71" s="34">
        <f t="shared" si="7"/>
        <v>32.973414820977659</v>
      </c>
      <c r="AE71" s="34">
        <f t="shared" si="4"/>
        <v>0.77121804062778254</v>
      </c>
    </row>
    <row r="72" spans="1:31" x14ac:dyDescent="0.3">
      <c r="A72" s="34">
        <v>63</v>
      </c>
      <c r="B72" s="34">
        <f t="shared" si="5"/>
        <v>1.3630000000000004</v>
      </c>
      <c r="G72" s="34">
        <f t="shared" si="0"/>
        <v>-84.253713430633482</v>
      </c>
      <c r="N72" s="34">
        <f t="shared" si="1"/>
        <v>0.15757983926216645</v>
      </c>
      <c r="P72" s="34">
        <f t="shared" si="2"/>
        <v>-13.276686619639859</v>
      </c>
      <c r="V72" s="34">
        <f t="shared" si="3"/>
        <v>13.276686619639859</v>
      </c>
      <c r="Y72" s="34">
        <f t="shared" si="6"/>
        <v>1.3409453485836258</v>
      </c>
      <c r="AD72" s="34">
        <f t="shared" si="7"/>
        <v>34.314360169561283</v>
      </c>
      <c r="AE72" s="34">
        <f t="shared" si="4"/>
        <v>0.80258152693753748</v>
      </c>
    </row>
    <row r="73" spans="1:31" x14ac:dyDescent="0.3">
      <c r="A73" s="34">
        <v>64</v>
      </c>
      <c r="B73" s="34">
        <f t="shared" si="5"/>
        <v>1.4640000000000004</v>
      </c>
      <c r="G73" s="34">
        <f t="shared" ref="G73:G108" si="8">(1-($F$7/6)*(3*B73-B73^3)+(($D$7-3)*(3-6*B73^2+B73^4))/24)</f>
        <v>-87.017113719998761</v>
      </c>
      <c r="N73" s="34">
        <f t="shared" ref="N73:N108" si="9">NORMDIST(B73,0,1,FALSE)</f>
        <v>0.1366152725480389</v>
      </c>
      <c r="P73" s="34">
        <f t="shared" ref="P73:P108" si="10">G73*N73</f>
        <v>-11.887866707201326</v>
      </c>
      <c r="V73" s="34">
        <f t="shared" ref="V73:V108" si="11">ABS(P73)</f>
        <v>11.887866707201326</v>
      </c>
      <c r="Y73" s="34">
        <f t="shared" si="6"/>
        <v>1.200674537427334</v>
      </c>
      <c r="AD73" s="34">
        <f t="shared" si="7"/>
        <v>35.515034706988615</v>
      </c>
      <c r="AE73" s="34">
        <f t="shared" ref="AE73:AE104" si="12">AD73/SUM($Y$9:$Y$108)</f>
        <v>0.83066420715776346</v>
      </c>
    </row>
    <row r="74" spans="1:31" x14ac:dyDescent="0.3">
      <c r="A74" s="34">
        <v>65</v>
      </c>
      <c r="B74" s="34">
        <f t="shared" ref="B74:B105" si="13">$B$9+A74*$A$7</f>
        <v>1.5650000000000004</v>
      </c>
      <c r="G74" s="34">
        <f t="shared" si="8"/>
        <v>-86.569193732090525</v>
      </c>
      <c r="N74" s="34">
        <f t="shared" si="9"/>
        <v>0.11723778769442594</v>
      </c>
      <c r="P74" s="34">
        <f t="shared" si="10"/>
        <v>-10.149180755640458</v>
      </c>
      <c r="V74" s="34">
        <f t="shared" si="11"/>
        <v>10.149180755640458</v>
      </c>
      <c r="Y74" s="34">
        <f t="shared" ref="Y74:Y107" si="14">($A$7)*V74</f>
        <v>1.0250672563196863</v>
      </c>
      <c r="AD74" s="34">
        <f t="shared" ref="AD74:AD108" si="15">Y74+AD73</f>
        <v>36.540101963308302</v>
      </c>
      <c r="AE74" s="34">
        <f t="shared" si="12"/>
        <v>0.85463959354775965</v>
      </c>
    </row>
    <row r="75" spans="1:31" x14ac:dyDescent="0.3">
      <c r="A75" s="34">
        <v>66</v>
      </c>
      <c r="B75" s="34">
        <f t="shared" si="13"/>
        <v>1.6660000000000004</v>
      </c>
      <c r="G75" s="34">
        <f t="shared" si="8"/>
        <v>-82.326317625603352</v>
      </c>
      <c r="N75" s="34">
        <f t="shared" si="9"/>
        <v>9.9587708244748885E-2</v>
      </c>
      <c r="P75" s="34">
        <f t="shared" si="10"/>
        <v>-8.1986893005631138</v>
      </c>
      <c r="V75" s="34">
        <f t="shared" si="11"/>
        <v>8.1986893005631138</v>
      </c>
      <c r="Y75" s="34">
        <f t="shared" si="14"/>
        <v>0.82806761935687456</v>
      </c>
      <c r="AD75" s="34">
        <f t="shared" si="15"/>
        <v>37.368169582665175</v>
      </c>
      <c r="AE75" s="34">
        <f t="shared" si="12"/>
        <v>0.87400733845301071</v>
      </c>
    </row>
    <row r="76" spans="1:31" x14ac:dyDescent="0.3">
      <c r="A76" s="34">
        <v>67</v>
      </c>
      <c r="B76" s="34">
        <f t="shared" si="13"/>
        <v>1.7670000000000003</v>
      </c>
      <c r="G76" s="34">
        <f t="shared" si="8"/>
        <v>-73.672297070614889</v>
      </c>
      <c r="N76" s="34">
        <f t="shared" si="9"/>
        <v>8.3736272412481758E-2</v>
      </c>
      <c r="P76" s="34">
        <f t="shared" si="10"/>
        <v>-6.1690435367582905</v>
      </c>
      <c r="V76" s="34">
        <f t="shared" si="11"/>
        <v>6.1690435367582905</v>
      </c>
      <c r="Y76" s="34">
        <f t="shared" si="14"/>
        <v>0.62307339721258737</v>
      </c>
      <c r="AD76" s="34">
        <f t="shared" si="15"/>
        <v>37.991242979877761</v>
      </c>
      <c r="AE76" s="34">
        <f t="shared" si="12"/>
        <v>0.88858045583179901</v>
      </c>
    </row>
    <row r="77" spans="1:31" x14ac:dyDescent="0.3">
      <c r="A77" s="34">
        <v>68</v>
      </c>
      <c r="B77" s="34">
        <f t="shared" si="13"/>
        <v>1.8680000000000003</v>
      </c>
      <c r="G77" s="34">
        <f t="shared" si="8"/>
        <v>-59.958391248585713</v>
      </c>
      <c r="N77" s="34">
        <f t="shared" si="9"/>
        <v>6.9693338950675629E-2</v>
      </c>
      <c r="P77" s="34">
        <f t="shared" si="10"/>
        <v>-4.1787004842249074</v>
      </c>
      <c r="V77" s="34">
        <f t="shared" si="11"/>
        <v>4.1787004842249074</v>
      </c>
      <c r="Y77" s="34">
        <f t="shared" si="14"/>
        <v>0.42204874890671568</v>
      </c>
      <c r="AD77" s="34">
        <f t="shared" si="15"/>
        <v>38.413291728784479</v>
      </c>
      <c r="AE77" s="34">
        <f t="shared" si="12"/>
        <v>0.89845179038869694</v>
      </c>
    </row>
    <row r="78" spans="1:31" x14ac:dyDescent="0.3">
      <c r="A78" s="34">
        <v>69</v>
      </c>
      <c r="B78" s="34">
        <f t="shared" si="13"/>
        <v>1.9690000000000003</v>
      </c>
      <c r="G78" s="34">
        <f t="shared" si="8"/>
        <v>-40.503306852359472</v>
      </c>
      <c r="N78" s="34">
        <f t="shared" si="9"/>
        <v>5.7416759943091943E-2</v>
      </c>
      <c r="P78" s="34">
        <f t="shared" si="10"/>
        <v>-2.3255686464433145</v>
      </c>
      <c r="V78" s="34">
        <f t="shared" si="11"/>
        <v>2.3255686464433145</v>
      </c>
      <c r="Y78" s="34">
        <f t="shared" si="14"/>
        <v>0.23488243329077477</v>
      </c>
      <c r="AD78" s="34">
        <f t="shared" si="15"/>
        <v>38.648174162075257</v>
      </c>
      <c r="AE78" s="34">
        <f t="shared" si="12"/>
        <v>0.90394547586118723</v>
      </c>
    </row>
    <row r="79" spans="1:31" x14ac:dyDescent="0.3">
      <c r="A79" s="34">
        <v>70</v>
      </c>
      <c r="B79" s="34">
        <f t="shared" si="13"/>
        <v>2.0700000000000003</v>
      </c>
      <c r="G79" s="34">
        <f t="shared" si="8"/>
        <v>-14.593198086162843</v>
      </c>
      <c r="N79" s="34">
        <f t="shared" si="9"/>
        <v>4.6822635277683121E-2</v>
      </c>
      <c r="P79" s="34">
        <f t="shared" si="10"/>
        <v>-0.68329199152338616</v>
      </c>
      <c r="V79" s="34">
        <f t="shared" si="11"/>
        <v>0.68329199152338616</v>
      </c>
      <c r="Y79" s="34">
        <f t="shared" si="14"/>
        <v>6.9012491143862001E-2</v>
      </c>
      <c r="AD79" s="34">
        <f t="shared" si="15"/>
        <v>38.717186653219116</v>
      </c>
      <c r="AE79" s="34">
        <f t="shared" si="12"/>
        <v>0.90555961496348447</v>
      </c>
    </row>
    <row r="80" spans="1:31" x14ac:dyDescent="0.3">
      <c r="A80" s="34">
        <v>71</v>
      </c>
      <c r="B80" s="34">
        <f t="shared" si="13"/>
        <v>2.1710000000000003</v>
      </c>
      <c r="G80" s="34">
        <f t="shared" si="8"/>
        <v>18.518333334394612</v>
      </c>
      <c r="N80" s="34">
        <f t="shared" si="9"/>
        <v>3.7795734251856623E-2</v>
      </c>
      <c r="P80" s="34">
        <f t="shared" si="10"/>
        <v>0.69991400549407667</v>
      </c>
      <c r="V80" s="34">
        <f t="shared" si="11"/>
        <v>0.69991400549407667</v>
      </c>
      <c r="Y80" s="34">
        <f t="shared" si="14"/>
        <v>7.0691314554901755E-2</v>
      </c>
      <c r="AD80" s="34">
        <f t="shared" si="15"/>
        <v>38.787877967774016</v>
      </c>
      <c r="AE80" s="34">
        <f t="shared" si="12"/>
        <v>0.90721302021120986</v>
      </c>
    </row>
    <row r="81" spans="1:31" x14ac:dyDescent="0.3">
      <c r="A81" s="34">
        <v>72</v>
      </c>
      <c r="B81" s="34">
        <f t="shared" si="13"/>
        <v>2.2720000000000002</v>
      </c>
      <c r="G81" s="34">
        <f t="shared" si="8"/>
        <v>59.610238182320259</v>
      </c>
      <c r="N81" s="34">
        <f t="shared" si="9"/>
        <v>3.0199481210634573E-2</v>
      </c>
      <c r="P81" s="34">
        <f t="shared" si="10"/>
        <v>1.8001982679484323</v>
      </c>
      <c r="V81" s="34">
        <f t="shared" si="11"/>
        <v>1.8001982679484323</v>
      </c>
      <c r="Y81" s="34">
        <f t="shared" si="14"/>
        <v>0.18182002506279168</v>
      </c>
      <c r="AD81" s="34">
        <f t="shared" si="15"/>
        <v>38.969697992836807</v>
      </c>
      <c r="AE81" s="34">
        <f t="shared" si="12"/>
        <v>0.91146562444517021</v>
      </c>
    </row>
    <row r="82" spans="1:31" x14ac:dyDescent="0.3">
      <c r="A82" s="34">
        <v>73</v>
      </c>
      <c r="B82" s="34">
        <f t="shared" si="13"/>
        <v>2.3730000000000002</v>
      </c>
      <c r="G82" s="34">
        <f t="shared" si="8"/>
        <v>109.49401971923839</v>
      </c>
      <c r="N82" s="34">
        <f t="shared" si="9"/>
        <v>2.3885038190605869E-2</v>
      </c>
      <c r="P82" s="34">
        <f t="shared" si="10"/>
        <v>2.615268842636961</v>
      </c>
      <c r="V82" s="34">
        <f t="shared" si="11"/>
        <v>2.615268842636961</v>
      </c>
      <c r="Y82" s="34">
        <f t="shared" si="14"/>
        <v>0.2641421531063331</v>
      </c>
      <c r="AD82" s="34">
        <f t="shared" si="15"/>
        <v>39.233840145943141</v>
      </c>
      <c r="AE82" s="34">
        <f t="shared" si="12"/>
        <v>0.91764366802579056</v>
      </c>
    </row>
    <row r="83" spans="1:31" x14ac:dyDescent="0.3">
      <c r="A83" s="34">
        <v>74</v>
      </c>
      <c r="B83" s="34">
        <f t="shared" si="13"/>
        <v>2.4740000000000002</v>
      </c>
      <c r="G83" s="34">
        <f t="shared" si="8"/>
        <v>169.0137336953903</v>
      </c>
      <c r="N83" s="34">
        <f t="shared" si="9"/>
        <v>1.8699162668593644E-2</v>
      </c>
      <c r="P83" s="34">
        <f t="shared" si="10"/>
        <v>3.1604152995964698</v>
      </c>
      <c r="V83" s="34">
        <f t="shared" si="11"/>
        <v>3.1604152995964698</v>
      </c>
      <c r="Y83" s="34">
        <f t="shared" si="14"/>
        <v>0.31920194525924345</v>
      </c>
      <c r="AD83" s="34">
        <f t="shared" si="15"/>
        <v>39.553042091202386</v>
      </c>
      <c r="AE83" s="34">
        <f t="shared" si="12"/>
        <v>0.92510950982967899</v>
      </c>
    </row>
    <row r="84" spans="1:31" x14ac:dyDescent="0.3">
      <c r="A84" s="34">
        <v>75</v>
      </c>
      <c r="B84" s="34">
        <f t="shared" si="13"/>
        <v>2.5750000000000002</v>
      </c>
      <c r="G84" s="34">
        <f t="shared" si="8"/>
        <v>239.04598834963423</v>
      </c>
      <c r="N84" s="34">
        <f t="shared" si="9"/>
        <v>1.4490659157048438E-2</v>
      </c>
      <c r="P84" s="34">
        <f t="shared" si="10"/>
        <v>3.4639339400343214</v>
      </c>
      <c r="V84" s="34">
        <f t="shared" si="11"/>
        <v>3.4639339400343214</v>
      </c>
      <c r="Y84" s="34">
        <f t="shared" si="14"/>
        <v>0.34985732794346647</v>
      </c>
      <c r="AD84" s="34">
        <f t="shared" si="15"/>
        <v>39.902899419145854</v>
      </c>
      <c r="AE84" s="34">
        <f t="shared" si="12"/>
        <v>0.9332923530207996</v>
      </c>
    </row>
    <row r="85" spans="1:31" x14ac:dyDescent="0.3">
      <c r="A85" s="34">
        <v>76</v>
      </c>
      <c r="B85" s="34">
        <f t="shared" si="13"/>
        <v>2.6760000000000002</v>
      </c>
      <c r="G85" s="34">
        <f t="shared" si="8"/>
        <v>320.49994440944556</v>
      </c>
      <c r="N85" s="34">
        <f t="shared" si="9"/>
        <v>1.1115369005911058E-2</v>
      </c>
      <c r="P85" s="34">
        <f t="shared" si="10"/>
        <v>3.5624751484849684</v>
      </c>
      <c r="V85" s="34">
        <f t="shared" si="11"/>
        <v>3.5624751484849684</v>
      </c>
      <c r="Y85" s="34">
        <f t="shared" si="14"/>
        <v>0.35980998999698183</v>
      </c>
      <c r="AD85" s="34">
        <f t="shared" si="15"/>
        <v>40.262709409142836</v>
      </c>
      <c r="AE85" s="34">
        <f t="shared" si="12"/>
        <v>0.94170797988232913</v>
      </c>
    </row>
    <row r="86" spans="1:31" x14ac:dyDescent="0.3">
      <c r="A86" s="34">
        <v>77</v>
      </c>
      <c r="B86" s="34">
        <f t="shared" si="13"/>
        <v>2.7770000000000001</v>
      </c>
      <c r="G86" s="34">
        <f t="shared" si="8"/>
        <v>414.31731509091662</v>
      </c>
      <c r="N86" s="34">
        <f t="shared" si="9"/>
        <v>8.4397462735252959E-3</v>
      </c>
      <c r="P86" s="34">
        <f t="shared" si="10"/>
        <v>3.4967330160955692</v>
      </c>
      <c r="V86" s="34">
        <f t="shared" si="11"/>
        <v>3.4967330160955692</v>
      </c>
      <c r="Y86" s="34">
        <f t="shared" si="14"/>
        <v>0.3531700346256525</v>
      </c>
      <c r="AD86" s="34">
        <f t="shared" si="15"/>
        <v>40.615879443768492</v>
      </c>
      <c r="AE86" s="34">
        <f t="shared" si="12"/>
        <v>0.94996830425550149</v>
      </c>
    </row>
    <row r="87" spans="1:31" x14ac:dyDescent="0.3">
      <c r="A87" s="34">
        <v>78</v>
      </c>
      <c r="B87" s="34">
        <f t="shared" si="13"/>
        <v>2.8780000000000001</v>
      </c>
      <c r="G87" s="34">
        <f t="shared" si="8"/>
        <v>521.47236609875688</v>
      </c>
      <c r="N87" s="34">
        <f t="shared" si="9"/>
        <v>6.3431452761899725E-3</v>
      </c>
      <c r="P87" s="34">
        <f t="shared" si="10"/>
        <v>3.3077749756829378</v>
      </c>
      <c r="V87" s="34">
        <f t="shared" si="11"/>
        <v>3.3077749756829378</v>
      </c>
      <c r="Y87" s="34">
        <f t="shared" si="14"/>
        <v>0.33408527254397674</v>
      </c>
      <c r="AD87" s="34">
        <f t="shared" si="15"/>
        <v>40.949964716312472</v>
      </c>
      <c r="AE87" s="34">
        <f t="shared" si="12"/>
        <v>0.95778225348377644</v>
      </c>
    </row>
    <row r="88" spans="1:31" x14ac:dyDescent="0.3">
      <c r="A88" s="34">
        <v>79</v>
      </c>
      <c r="B88" s="34">
        <f t="shared" si="13"/>
        <v>2.9790000000000001</v>
      </c>
      <c r="G88" s="34">
        <f t="shared" si="8"/>
        <v>642.971915626292</v>
      </c>
      <c r="N88" s="34">
        <f t="shared" si="9"/>
        <v>4.7189968525847836E-3</v>
      </c>
      <c r="P88" s="34">
        <f t="shared" si="10"/>
        <v>3.0341824461408811</v>
      </c>
      <c r="V88" s="34">
        <f t="shared" si="11"/>
        <v>3.0341824461408811</v>
      </c>
      <c r="Y88" s="34">
        <f t="shared" si="14"/>
        <v>0.30645242706022902</v>
      </c>
      <c r="AD88" s="34">
        <f t="shared" si="15"/>
        <v>41.256417143372701</v>
      </c>
      <c r="AE88" s="34">
        <f t="shared" si="12"/>
        <v>0.96494989570785861</v>
      </c>
    </row>
    <row r="89" spans="1:31" x14ac:dyDescent="0.3">
      <c r="A89" s="34">
        <v>80</v>
      </c>
      <c r="B89" s="34">
        <f t="shared" si="13"/>
        <v>3.08</v>
      </c>
      <c r="G89" s="34">
        <f t="shared" si="8"/>
        <v>779.85533435546586</v>
      </c>
      <c r="N89" s="34">
        <f t="shared" si="9"/>
        <v>3.4750773778549375E-3</v>
      </c>
      <c r="P89" s="34">
        <f t="shared" si="10"/>
        <v>2.710057630418178</v>
      </c>
      <c r="V89" s="34">
        <f t="shared" si="11"/>
        <v>2.710057630418178</v>
      </c>
      <c r="Y89" s="34">
        <f t="shared" si="14"/>
        <v>0.27371582067223599</v>
      </c>
      <c r="AD89" s="34">
        <f t="shared" si="15"/>
        <v>41.530132964044938</v>
      </c>
      <c r="AE89" s="34">
        <f t="shared" si="12"/>
        <v>0.9713518586241584</v>
      </c>
    </row>
    <row r="90" spans="1:31" x14ac:dyDescent="0.3">
      <c r="A90" s="34">
        <v>81</v>
      </c>
      <c r="B90" s="34">
        <f t="shared" si="13"/>
        <v>3.1810000000000009</v>
      </c>
      <c r="G90" s="34">
        <f t="shared" si="8"/>
        <v>933.19454545684016</v>
      </c>
      <c r="N90" s="34">
        <f t="shared" si="9"/>
        <v>2.5330807400485967E-3</v>
      </c>
      <c r="P90" s="34">
        <f t="shared" si="10"/>
        <v>2.3638571298151265</v>
      </c>
      <c r="V90" s="34">
        <f t="shared" si="11"/>
        <v>2.3638571298151265</v>
      </c>
      <c r="Y90" s="34">
        <f t="shared" si="14"/>
        <v>0.2387495701113278</v>
      </c>
      <c r="AD90" s="34">
        <f t="shared" si="15"/>
        <v>41.768882534156269</v>
      </c>
      <c r="AE90" s="34">
        <f t="shared" si="12"/>
        <v>0.97693599289298294</v>
      </c>
    </row>
    <row r="91" spans="1:31" x14ac:dyDescent="0.3">
      <c r="A91" s="34">
        <v>82</v>
      </c>
      <c r="B91" s="34">
        <f t="shared" si="13"/>
        <v>3.282</v>
      </c>
      <c r="G91" s="34">
        <f t="shared" si="8"/>
        <v>1104.0940245895872</v>
      </c>
      <c r="N91" s="34">
        <f t="shared" si="9"/>
        <v>1.8276934202903908E-3</v>
      </c>
      <c r="P91" s="34">
        <f t="shared" si="10"/>
        <v>2.0179453841243253</v>
      </c>
      <c r="V91" s="34">
        <f t="shared" si="11"/>
        <v>2.0179453841243253</v>
      </c>
      <c r="Y91" s="34">
        <f t="shared" si="14"/>
        <v>0.20381248379655686</v>
      </c>
      <c r="AD91" s="34">
        <f t="shared" si="15"/>
        <v>41.972695017952823</v>
      </c>
      <c r="AE91" s="34">
        <f t="shared" si="12"/>
        <v>0.98170298063939787</v>
      </c>
    </row>
    <row r="92" spans="1:31" s="49" customFormat="1" x14ac:dyDescent="0.3">
      <c r="A92" s="49">
        <v>83</v>
      </c>
      <c r="B92" s="49">
        <f t="shared" si="13"/>
        <v>3.3830000000000009</v>
      </c>
      <c r="G92" s="49">
        <f t="shared" si="8"/>
        <v>1293.6907999015079</v>
      </c>
      <c r="N92" s="49">
        <f t="shared" si="9"/>
        <v>1.305351359820449E-3</v>
      </c>
      <c r="P92" s="49">
        <f t="shared" si="10"/>
        <v>1.6887210448386378</v>
      </c>
      <c r="V92" s="49">
        <f t="shared" si="11"/>
        <v>1.6887210448386378</v>
      </c>
      <c r="Y92" s="49">
        <f t="shared" si="14"/>
        <v>0.17056082552870244</v>
      </c>
      <c r="AD92" s="49">
        <f t="shared" si="15"/>
        <v>42.143255843481526</v>
      </c>
      <c r="AE92" s="49">
        <f t="shared" si="12"/>
        <v>0.98569224248522946</v>
      </c>
    </row>
    <row r="93" spans="1:31" s="49" customFormat="1" x14ac:dyDescent="0.3">
      <c r="A93" s="49">
        <v>84</v>
      </c>
      <c r="B93" s="49">
        <f t="shared" si="13"/>
        <v>3.484</v>
      </c>
      <c r="G93" s="49">
        <f t="shared" si="8"/>
        <v>1503.1544520290072</v>
      </c>
      <c r="N93" s="49">
        <f t="shared" si="9"/>
        <v>9.2282906723667468E-4</v>
      </c>
      <c r="P93" s="49">
        <f t="shared" si="10"/>
        <v>1.3871546208785837</v>
      </c>
      <c r="V93" s="49">
        <f t="shared" si="11"/>
        <v>1.3871546208785837</v>
      </c>
      <c r="Y93" s="49">
        <f t="shared" si="14"/>
        <v>0.14010261670873697</v>
      </c>
      <c r="AD93" s="49">
        <f t="shared" si="15"/>
        <v>42.283358460190264</v>
      </c>
      <c r="AE93" s="49">
        <f t="shared" si="12"/>
        <v>0.98896911466033088</v>
      </c>
    </row>
    <row r="94" spans="1:31" x14ac:dyDescent="0.3">
      <c r="A94" s="34">
        <v>85</v>
      </c>
      <c r="B94" s="49">
        <f t="shared" si="13"/>
        <v>3.5850000000000009</v>
      </c>
      <c r="G94" s="34">
        <f t="shared" si="8"/>
        <v>1733.6871140971191</v>
      </c>
      <c r="N94" s="34">
        <f t="shared" si="9"/>
        <v>6.4578041088110192E-4</v>
      </c>
      <c r="P94" s="34">
        <f t="shared" si="10"/>
        <v>1.1195811768809094</v>
      </c>
      <c r="V94" s="34">
        <f t="shared" si="11"/>
        <v>1.1195811768809094</v>
      </c>
      <c r="Y94" s="34">
        <f t="shared" si="14"/>
        <v>0.11307769886497186</v>
      </c>
      <c r="AD94" s="34">
        <f t="shared" si="15"/>
        <v>42.396436159055234</v>
      </c>
      <c r="AE94" s="50">
        <f t="shared" si="12"/>
        <v>0.99161389870319738</v>
      </c>
    </row>
    <row r="95" spans="1:31" x14ac:dyDescent="0.3">
      <c r="A95" s="34">
        <v>86</v>
      </c>
      <c r="B95" s="34">
        <f t="shared" si="13"/>
        <v>3.6859999999999999</v>
      </c>
      <c r="G95" s="34">
        <f t="shared" si="8"/>
        <v>1986.5234717194821</v>
      </c>
      <c r="N95" s="34">
        <f t="shared" si="9"/>
        <v>4.4731991169886799E-4</v>
      </c>
      <c r="P95" s="34">
        <f t="shared" si="10"/>
        <v>0.88861150395728739</v>
      </c>
      <c r="V95" s="34">
        <f t="shared" si="11"/>
        <v>0.88861150395728739</v>
      </c>
      <c r="Y95" s="34">
        <f t="shared" si="14"/>
        <v>8.9749761899686031E-2</v>
      </c>
      <c r="AD95" s="34">
        <f t="shared" si="15"/>
        <v>42.486185920954924</v>
      </c>
      <c r="AE95" s="34">
        <f t="shared" si="12"/>
        <v>0.99371306361817169</v>
      </c>
    </row>
    <row r="96" spans="1:31" x14ac:dyDescent="0.3">
      <c r="A96" s="34">
        <v>87</v>
      </c>
      <c r="B96" s="34">
        <f t="shared" si="13"/>
        <v>3.7870000000000008</v>
      </c>
      <c r="G96" s="34">
        <f t="shared" si="8"/>
        <v>2262.9307629983668</v>
      </c>
      <c r="N96" s="34">
        <f t="shared" si="9"/>
        <v>3.0670535307791695E-4</v>
      </c>
      <c r="P96" s="34">
        <f t="shared" si="10"/>
        <v>0.69405297865629412</v>
      </c>
      <c r="V96" s="34">
        <f t="shared" si="11"/>
        <v>0.69405297865629412</v>
      </c>
      <c r="Y96" s="34">
        <f t="shared" si="14"/>
        <v>7.0099350844285716E-2</v>
      </c>
      <c r="AD96" s="34">
        <f t="shared" si="15"/>
        <v>42.556285271799212</v>
      </c>
      <c r="AE96" s="34">
        <f t="shared" si="12"/>
        <v>0.995352623375659</v>
      </c>
    </row>
    <row r="97" spans="1:31" x14ac:dyDescent="0.3">
      <c r="A97" s="34">
        <v>88</v>
      </c>
      <c r="B97" s="34">
        <f t="shared" si="13"/>
        <v>3.8879999999999999</v>
      </c>
      <c r="G97" s="34">
        <f t="shared" si="8"/>
        <v>2564.2087785246431</v>
      </c>
      <c r="N97" s="34">
        <f t="shared" si="9"/>
        <v>2.0815854496572918E-4</v>
      </c>
      <c r="P97" s="34">
        <f t="shared" si="10"/>
        <v>0.53376196832603939</v>
      </c>
      <c r="V97" s="34">
        <f t="shared" si="11"/>
        <v>0.53376196832603939</v>
      </c>
      <c r="Y97" s="34">
        <f t="shared" si="14"/>
        <v>5.3909958800929983E-2</v>
      </c>
      <c r="AD97" s="34">
        <f t="shared" si="15"/>
        <v>42.610195230600141</v>
      </c>
      <c r="AE97" s="34">
        <f t="shared" si="12"/>
        <v>0.99661352804757453</v>
      </c>
    </row>
    <row r="98" spans="1:31" x14ac:dyDescent="0.3">
      <c r="A98" s="34">
        <v>89</v>
      </c>
      <c r="B98" s="34">
        <f t="shared" si="13"/>
        <v>3.9890000000000008</v>
      </c>
      <c r="G98" s="34">
        <f t="shared" si="8"/>
        <v>2891.6898613778171</v>
      </c>
      <c r="N98" s="34">
        <f t="shared" si="9"/>
        <v>1.3984176379239904E-4</v>
      </c>
      <c r="P98" s="34">
        <f t="shared" si="10"/>
        <v>0.40437901055567183</v>
      </c>
      <c r="V98" s="34">
        <f t="shared" si="11"/>
        <v>0.40437901055567183</v>
      </c>
      <c r="Y98" s="34">
        <f t="shared" si="14"/>
        <v>4.0842280066122859E-2</v>
      </c>
      <c r="AD98" s="34">
        <f t="shared" si="15"/>
        <v>42.651037510666264</v>
      </c>
      <c r="AE98" s="34">
        <f t="shared" si="12"/>
        <v>0.99756879165549561</v>
      </c>
    </row>
    <row r="99" spans="1:31" x14ac:dyDescent="0.3">
      <c r="A99" s="34">
        <v>90</v>
      </c>
      <c r="B99" s="34">
        <f t="shared" si="13"/>
        <v>4.09</v>
      </c>
      <c r="G99" s="34">
        <f t="shared" si="8"/>
        <v>3246.7389071259904</v>
      </c>
      <c r="N99" s="34">
        <f t="shared" si="9"/>
        <v>9.2992795718445907E-5</v>
      </c>
      <c r="P99" s="34">
        <f t="shared" si="10"/>
        <v>0.30192332794149757</v>
      </c>
      <c r="V99" s="34">
        <f t="shared" si="11"/>
        <v>0.30192332794149757</v>
      </c>
      <c r="Y99" s="34">
        <f t="shared" si="14"/>
        <v>3.0494256122091255E-2</v>
      </c>
      <c r="AD99" s="34">
        <f t="shared" si="15"/>
        <v>42.681531766788353</v>
      </c>
      <c r="AE99" s="34">
        <f t="shared" si="12"/>
        <v>0.99828202443968139</v>
      </c>
    </row>
    <row r="100" spans="1:31" x14ac:dyDescent="0.3">
      <c r="A100" s="34">
        <v>91</v>
      </c>
      <c r="B100" s="34">
        <f t="shared" si="13"/>
        <v>4.1910000000000007</v>
      </c>
      <c r="G100" s="34">
        <f t="shared" si="8"/>
        <v>3630.7533638259074</v>
      </c>
      <c r="N100" s="34">
        <f t="shared" si="9"/>
        <v>6.1211282356604617E-5</v>
      </c>
      <c r="P100" s="34">
        <f t="shared" si="10"/>
        <v>0.22224306932033963</v>
      </c>
      <c r="V100" s="34">
        <f t="shared" si="11"/>
        <v>0.22224306932033963</v>
      </c>
      <c r="Y100" s="34">
        <f t="shared" si="14"/>
        <v>2.2446550001354305E-2</v>
      </c>
      <c r="AD100" s="34">
        <f t="shared" si="15"/>
        <v>42.703978316789708</v>
      </c>
      <c r="AE100" s="34">
        <f t="shared" si="12"/>
        <v>0.99880702873192373</v>
      </c>
    </row>
    <row r="101" spans="1:31" x14ac:dyDescent="0.3">
      <c r="A101" s="34">
        <v>92</v>
      </c>
      <c r="B101" s="34">
        <f t="shared" si="13"/>
        <v>4.2919999999999998</v>
      </c>
      <c r="G101" s="34">
        <f t="shared" si="8"/>
        <v>4045.1632320228982</v>
      </c>
      <c r="N101" s="34">
        <f t="shared" si="9"/>
        <v>3.988259546153366E-5</v>
      </c>
      <c r="P101" s="34">
        <f t="shared" si="10"/>
        <v>0.16133160875863928</v>
      </c>
      <c r="V101" s="34">
        <f t="shared" si="11"/>
        <v>0.16133160875863928</v>
      </c>
      <c r="Y101" s="34">
        <f t="shared" si="14"/>
        <v>1.6294492484622568E-2</v>
      </c>
      <c r="AD101" s="34">
        <f t="shared" si="15"/>
        <v>42.720272809274334</v>
      </c>
      <c r="AE101" s="34">
        <f t="shared" si="12"/>
        <v>0.99918814202077311</v>
      </c>
    </row>
    <row r="102" spans="1:31" x14ac:dyDescent="0.3">
      <c r="A102" s="34">
        <v>93</v>
      </c>
      <c r="B102" s="34">
        <f t="shared" si="13"/>
        <v>4.3930000000000007</v>
      </c>
      <c r="G102" s="34">
        <f t="shared" si="8"/>
        <v>4491.4310647509446</v>
      </c>
      <c r="N102" s="34">
        <f t="shared" si="9"/>
        <v>2.5722022324537423E-5</v>
      </c>
      <c r="P102" s="34">
        <f t="shared" si="10"/>
        <v>0.11552869011664468</v>
      </c>
      <c r="V102" s="34">
        <f t="shared" si="11"/>
        <v>0.11552869011664468</v>
      </c>
      <c r="Y102" s="34">
        <f t="shared" si="14"/>
        <v>1.1668397701781115E-2</v>
      </c>
      <c r="AD102" s="34">
        <f t="shared" si="15"/>
        <v>42.731941206976117</v>
      </c>
      <c r="AE102" s="34">
        <f t="shared" si="12"/>
        <v>0.99946105518010742</v>
      </c>
    </row>
    <row r="103" spans="1:31" x14ac:dyDescent="0.3">
      <c r="A103" s="34">
        <v>94</v>
      </c>
      <c r="B103" s="34">
        <f t="shared" si="13"/>
        <v>4.4939999999999998</v>
      </c>
      <c r="G103" s="34">
        <f t="shared" si="8"/>
        <v>4971.0519675326123</v>
      </c>
      <c r="N103" s="34">
        <f t="shared" si="9"/>
        <v>1.6420885402344505E-5</v>
      </c>
      <c r="P103" s="34">
        <f t="shared" si="10"/>
        <v>8.1629074687952205E-2</v>
      </c>
      <c r="V103" s="34">
        <f t="shared" si="11"/>
        <v>8.1629074687952205E-2</v>
      </c>
      <c r="Y103" s="34">
        <f t="shared" si="14"/>
        <v>8.2445365434831736E-3</v>
      </c>
      <c r="AD103" s="34">
        <f t="shared" si="15"/>
        <v>42.740185743519604</v>
      </c>
      <c r="AE103" s="34">
        <f t="shared" si="12"/>
        <v>0.99965388735576988</v>
      </c>
    </row>
    <row r="104" spans="1:31" x14ac:dyDescent="0.3">
      <c r="A104" s="34">
        <v>95</v>
      </c>
      <c r="B104" s="34">
        <f t="shared" si="13"/>
        <v>4.5950000000000006</v>
      </c>
      <c r="G104" s="34">
        <f t="shared" si="8"/>
        <v>5485.5535983791133</v>
      </c>
      <c r="N104" s="34">
        <f t="shared" si="9"/>
        <v>1.0376664891989014E-5</v>
      </c>
      <c r="P104" s="34">
        <f t="shared" si="10"/>
        <v>5.6921751437424548E-2</v>
      </c>
      <c r="V104" s="34">
        <f t="shared" si="11"/>
        <v>5.6921751437424548E-2</v>
      </c>
      <c r="Y104" s="34">
        <f t="shared" si="14"/>
        <v>5.7490968951798794E-3</v>
      </c>
      <c r="AD104" s="34">
        <f t="shared" si="15"/>
        <v>42.745934840414783</v>
      </c>
      <c r="AE104" s="34">
        <f t="shared" si="12"/>
        <v>0.99978835347846151</v>
      </c>
    </row>
    <row r="105" spans="1:31" x14ac:dyDescent="0.3">
      <c r="A105" s="34">
        <v>96</v>
      </c>
      <c r="B105" s="34">
        <f t="shared" si="13"/>
        <v>4.6960000000000015</v>
      </c>
      <c r="G105" s="34">
        <f t="shared" si="8"/>
        <v>6036.4961677902593</v>
      </c>
      <c r="N105" s="34">
        <f t="shared" si="9"/>
        <v>6.4906587297709424E-6</v>
      </c>
      <c r="P105" s="34">
        <f t="shared" si="10"/>
        <v>3.9180836548696689E-2</v>
      </c>
      <c r="V105" s="34">
        <f t="shared" si="11"/>
        <v>3.9180836548696689E-2</v>
      </c>
      <c r="Y105" s="34">
        <f t="shared" si="14"/>
        <v>3.9572644914183655E-3</v>
      </c>
      <c r="AD105" s="34">
        <f t="shared" si="15"/>
        <v>42.749892104906202</v>
      </c>
      <c r="AE105" s="34">
        <f>AD105/SUM($Y$9:$Y$108)</f>
        <v>0.99988091027865611</v>
      </c>
    </row>
    <row r="106" spans="1:31" x14ac:dyDescent="0.3">
      <c r="A106" s="34">
        <v>97</v>
      </c>
      <c r="B106" s="34">
        <f>$B$9+A106*$A$7</f>
        <v>4.7970000000000006</v>
      </c>
      <c r="G106" s="34">
        <f t="shared" si="8"/>
        <v>6625.4724387544647</v>
      </c>
      <c r="N106" s="34">
        <f t="shared" si="9"/>
        <v>4.0187363995916616E-6</v>
      </c>
      <c r="P106" s="34">
        <f t="shared" si="10"/>
        <v>2.6626027254113904E-2</v>
      </c>
      <c r="V106" s="34">
        <f t="shared" si="11"/>
        <v>2.6626027254113904E-2</v>
      </c>
      <c r="Y106" s="34">
        <f t="shared" si="14"/>
        <v>2.6892287526655042E-3</v>
      </c>
      <c r="AD106" s="34">
        <f t="shared" si="15"/>
        <v>42.752581333658867</v>
      </c>
      <c r="AE106" s="34">
        <f>AD106/SUM($Y$9:$Y$108)</f>
        <v>0.99994380888168799</v>
      </c>
    </row>
    <row r="107" spans="1:31" x14ac:dyDescent="0.3">
      <c r="A107" s="34">
        <v>98</v>
      </c>
      <c r="B107" s="34">
        <f>$B$9+A107*$A$7</f>
        <v>4.8980000000000015</v>
      </c>
      <c r="G107" s="34">
        <f t="shared" si="8"/>
        <v>7254.1077267488081</v>
      </c>
      <c r="N107" s="34">
        <f t="shared" si="9"/>
        <v>2.4629751376704828E-6</v>
      </c>
      <c r="P107" s="34">
        <f t="shared" si="10"/>
        <v>1.7866686976965657E-2</v>
      </c>
      <c r="V107" s="34">
        <f t="shared" si="11"/>
        <v>1.7866686976965657E-2</v>
      </c>
      <c r="Y107" s="34">
        <f t="shared" si="14"/>
        <v>1.8045353846735314E-3</v>
      </c>
      <c r="AD107" s="34">
        <f t="shared" si="15"/>
        <v>42.754385869043539</v>
      </c>
      <c r="AE107" s="34">
        <f>AD107/SUM($Y$9:$Y$108)</f>
        <v>0.99998601531530018</v>
      </c>
    </row>
    <row r="108" spans="1:31" x14ac:dyDescent="0.3">
      <c r="A108" s="34">
        <v>99</v>
      </c>
      <c r="B108" s="34">
        <f>$B$9+A108*$A$7</f>
        <v>4.9990000000000006</v>
      </c>
      <c r="G108" s="34">
        <f t="shared" si="8"/>
        <v>7924.0598997389252</v>
      </c>
      <c r="N108" s="34">
        <f t="shared" si="9"/>
        <v>1.4941709802283004E-6</v>
      </c>
      <c r="P108" s="34">
        <f t="shared" si="10"/>
        <v>1.1839900347780678E-2</v>
      </c>
      <c r="V108" s="34">
        <f t="shared" si="11"/>
        <v>1.1839900347780678E-2</v>
      </c>
      <c r="Y108" s="34">
        <f>($A$7/2)*V108</f>
        <v>5.9791496756292427E-4</v>
      </c>
      <c r="AD108" s="34">
        <f t="shared" si="15"/>
        <v>42.754983784011102</v>
      </c>
      <c r="AE108" s="34">
        <f>AD108/SUM($Y$9:$Y$108)</f>
        <v>1</v>
      </c>
    </row>
    <row r="110" spans="1:31" x14ac:dyDescent="0.3">
      <c r="AD110" s="34">
        <f>SUM($AD$9:$AD$108)</f>
        <v>2046.8712815021574</v>
      </c>
    </row>
  </sheetData>
  <sheetProtection algorithmName="SHA-512" hashValue="8CaLlJMG0wb4jNkHtP69qIVnzc9I7MT8g5vlOvdIh1x/cQ5TlVjLRNnrL08F6pPzEOKBQgRxS51zRALbQ7khAA==" saltValue="PZYskGY6MWfXg6+hnh35Bg==" spinCount="100000" sheet="1" objects="1" scenarios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5EF66-3BD7-482F-8B79-9460B1B91935}">
  <dimension ref="A1:G4"/>
  <sheetViews>
    <sheetView zoomScale="80" zoomScaleNormal="80" workbookViewId="0">
      <selection activeCell="E4" sqref="E4"/>
    </sheetView>
  </sheetViews>
  <sheetFormatPr defaultRowHeight="14.4" x14ac:dyDescent="0.3"/>
  <cols>
    <col min="1" max="1" width="49.88671875" customWidth="1"/>
    <col min="2" max="2" width="18.5546875" bestFit="1" customWidth="1"/>
    <col min="3" max="3" width="51.6640625" bestFit="1" customWidth="1"/>
    <col min="5" max="5" width="28.44140625" customWidth="1"/>
    <col min="6" max="6" width="8.88671875" style="155"/>
  </cols>
  <sheetData>
    <row r="1" spans="1:7" ht="27" x14ac:dyDescent="0.3">
      <c r="A1" s="151" t="str">
        <f>CONCATENATE(B1,"_",C1)</f>
        <v>Facility_ID_Unit_ID</v>
      </c>
      <c r="B1" s="151" t="s">
        <v>129</v>
      </c>
      <c r="C1" s="152" t="s">
        <v>130</v>
      </c>
      <c r="D1" s="152" t="s">
        <v>132</v>
      </c>
      <c r="E1" s="153" t="s">
        <v>176</v>
      </c>
      <c r="F1" s="188" t="s">
        <v>95</v>
      </c>
      <c r="G1" s="189" t="s">
        <v>156</v>
      </c>
    </row>
    <row r="2" spans="1:7" x14ac:dyDescent="0.3">
      <c r="A2" s="185" t="str">
        <f t="shared" ref="A2:A3" si="0">CONCATENATE(B2,"_",C2)</f>
        <v>USS-Braddock-PA_Blast Furnace #1 Stove Stack</v>
      </c>
      <c r="B2" s="143" t="s">
        <v>191</v>
      </c>
      <c r="C2" s="194" t="s">
        <v>192</v>
      </c>
      <c r="D2" s="167" t="s">
        <v>189</v>
      </c>
      <c r="E2" s="140">
        <f>AVERAGEIFS(Data!Y5:Y7,Data!A5:A7,Rank!B2,Data!B5:B7,Rank!C2,Data!D5:D7,Rank!D2)</f>
        <v>4.2468615693002872E-4</v>
      </c>
      <c r="F2" s="154">
        <v>3</v>
      </c>
      <c r="G2" s="140">
        <v>1</v>
      </c>
    </row>
    <row r="3" spans="1:7" x14ac:dyDescent="0.3">
      <c r="A3" s="185" t="str">
        <f t="shared" si="0"/>
        <v>USS-Braddock-PA_Blast Furnace #3 Stove Stack</v>
      </c>
      <c r="B3" s="143" t="s">
        <v>191</v>
      </c>
      <c r="C3" s="194" t="s">
        <v>195</v>
      </c>
      <c r="D3" s="167" t="s">
        <v>189</v>
      </c>
      <c r="E3" s="140">
        <f>AVERAGEIFS(Data!Y8:Y10,Data!A8:A10,Rank!B3,Data!B8:B10,Rank!C3,Data!D8:D10,Rank!D3)</f>
        <v>5.6624820924003826E-4</v>
      </c>
      <c r="F3" s="154">
        <v>3</v>
      </c>
      <c r="G3" s="140">
        <v>2</v>
      </c>
    </row>
    <row r="4" spans="1:7" x14ac:dyDescent="0.3">
      <c r="A4" s="185" t="str">
        <f>CONCATENATE(B4,"_",C4)</f>
        <v>CC-BurnsHarbor-IN_BF C Stove Stack</v>
      </c>
      <c r="B4" s="143" t="s">
        <v>182</v>
      </c>
      <c r="C4" s="143" t="s">
        <v>186</v>
      </c>
      <c r="D4" s="167" t="s">
        <v>189</v>
      </c>
      <c r="E4" s="140">
        <f>AVERAGEIFS(Data!Y2:Y4,Data!A2:A4,Rank!B4,Data!B2:B4,Rank!C4,Data!D2:D4,Rank!D4)</f>
        <v>1.6223444308134865E-2</v>
      </c>
      <c r="F4" s="154">
        <v>3</v>
      </c>
      <c r="G4" s="140">
        <v>3</v>
      </c>
    </row>
  </sheetData>
  <sheetProtection algorithmName="SHA-512" hashValue="JSqvYfjxUOw0iH27oSnsFNCbZooezYg28sllr0j64mhMiE9YUJ7Tirnxs/O4bLov/tkDbw2KyKeGbOMNU5CWdg==" saltValue="/WNIwSmzgprU5f0t99CYxA==" spinCount="100000" sheet="1" objects="1" scenarios="1"/>
  <sortState xmlns:xlrd2="http://schemas.microsoft.com/office/spreadsheetml/2017/richdata2" ref="A4:F4">
    <sortCondition ref="E4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AD96E-69F7-4A41-A8B5-3F77C13EE7FF}">
  <dimension ref="A1:R19"/>
  <sheetViews>
    <sheetView workbookViewId="0">
      <selection activeCell="N6" sqref="N6"/>
    </sheetView>
  </sheetViews>
  <sheetFormatPr defaultRowHeight="14.4" x14ac:dyDescent="0.3"/>
  <cols>
    <col min="1" max="1" width="42" bestFit="1" customWidth="1"/>
    <col min="2" max="9" width="10.6640625" customWidth="1"/>
    <col min="13" max="13" width="10.6640625" customWidth="1"/>
    <col min="14" max="14" width="20.109375" bestFit="1" customWidth="1"/>
    <col min="15" max="15" width="15.44140625" customWidth="1"/>
    <col min="16" max="16" width="11.109375" customWidth="1"/>
    <col min="17" max="17" width="13.88671875" customWidth="1"/>
    <col min="18" max="18" width="23.6640625" customWidth="1"/>
  </cols>
  <sheetData>
    <row r="1" spans="1:18" s="127" customFormat="1" x14ac:dyDescent="0.3">
      <c r="A1" s="127" t="s">
        <v>96</v>
      </c>
      <c r="H1"/>
      <c r="I1"/>
      <c r="K1" s="128"/>
      <c r="M1" s="129"/>
      <c r="N1" s="129"/>
      <c r="O1" s="129"/>
      <c r="P1" s="129"/>
      <c r="Q1" s="129"/>
      <c r="R1" s="129"/>
    </row>
    <row r="2" spans="1:18" s="130" customFormat="1" x14ac:dyDescent="0.3">
      <c r="A2" s="196" t="s">
        <v>97</v>
      </c>
      <c r="B2" s="196" t="s">
        <v>98</v>
      </c>
      <c r="C2" s="196" t="s">
        <v>99</v>
      </c>
      <c r="D2" s="197" t="s">
        <v>100</v>
      </c>
      <c r="E2" s="198"/>
      <c r="F2" s="198"/>
      <c r="G2" s="199"/>
      <c r="H2"/>
      <c r="I2"/>
      <c r="K2" s="131"/>
      <c r="M2" s="132"/>
      <c r="N2" s="132"/>
      <c r="O2" s="132"/>
      <c r="P2" s="132"/>
      <c r="Q2" s="132"/>
      <c r="R2" s="132"/>
    </row>
    <row r="3" spans="1:18" s="130" customFormat="1" ht="53.4" x14ac:dyDescent="0.3">
      <c r="A3" s="196"/>
      <c r="B3" s="196"/>
      <c r="C3" s="196"/>
      <c r="D3" s="133" t="s">
        <v>101</v>
      </c>
      <c r="E3" s="133" t="s">
        <v>102</v>
      </c>
      <c r="F3" s="133" t="s">
        <v>103</v>
      </c>
      <c r="G3" s="133" t="s">
        <v>104</v>
      </c>
      <c r="H3"/>
      <c r="I3"/>
      <c r="K3" s="134" t="s">
        <v>105</v>
      </c>
      <c r="M3" s="135" t="s">
        <v>106</v>
      </c>
      <c r="N3" s="135" t="s">
        <v>107</v>
      </c>
      <c r="O3" s="135" t="s">
        <v>108</v>
      </c>
      <c r="P3" s="135" t="s">
        <v>109</v>
      </c>
      <c r="Q3" s="135" t="s">
        <v>110</v>
      </c>
      <c r="R3" s="135" t="s">
        <v>174</v>
      </c>
    </row>
    <row r="4" spans="1:18" s="130" customFormat="1" x14ac:dyDescent="0.3">
      <c r="A4" s="136" t="s">
        <v>112</v>
      </c>
      <c r="B4" s="137">
        <v>0.56000000000000005</v>
      </c>
      <c r="C4" s="137">
        <v>1.7</v>
      </c>
      <c r="D4" s="137">
        <v>1.7</v>
      </c>
      <c r="E4" s="137">
        <v>0.84</v>
      </c>
      <c r="F4" s="137">
        <v>0.56000000000000005</v>
      </c>
      <c r="G4" s="137">
        <v>0.42</v>
      </c>
      <c r="H4"/>
      <c r="I4"/>
      <c r="K4" s="192"/>
      <c r="M4" s="139"/>
      <c r="N4" s="140"/>
      <c r="O4" s="141"/>
      <c r="P4" s="141"/>
      <c r="Q4" s="140"/>
      <c r="R4" s="143"/>
    </row>
    <row r="5" spans="1:18" s="130" customFormat="1" x14ac:dyDescent="0.3">
      <c r="A5" s="136" t="s">
        <v>113</v>
      </c>
      <c r="B5" s="137">
        <v>1000</v>
      </c>
      <c r="C5" s="137">
        <v>3000</v>
      </c>
      <c r="D5" s="137">
        <v>3000</v>
      </c>
      <c r="E5" s="137">
        <v>1500</v>
      </c>
      <c r="F5" s="137">
        <v>1000</v>
      </c>
      <c r="G5" s="137">
        <v>750</v>
      </c>
      <c r="H5"/>
      <c r="I5"/>
      <c r="K5" s="192"/>
      <c r="M5" s="139"/>
      <c r="N5" s="140"/>
      <c r="O5" s="141"/>
      <c r="P5" s="141"/>
      <c r="Q5" s="140"/>
      <c r="R5" s="143"/>
    </row>
    <row r="6" spans="1:18" s="130" customFormat="1" x14ac:dyDescent="0.3">
      <c r="A6" s="136" t="s">
        <v>113</v>
      </c>
      <c r="B6" s="137">
        <v>1000</v>
      </c>
      <c r="C6" s="137">
        <v>3000</v>
      </c>
      <c r="D6" s="137">
        <v>3000</v>
      </c>
      <c r="E6" s="137">
        <v>1500</v>
      </c>
      <c r="F6" s="137">
        <v>1000</v>
      </c>
      <c r="G6" s="137">
        <v>750</v>
      </c>
      <c r="H6"/>
      <c r="I6"/>
      <c r="K6" s="138"/>
      <c r="M6" s="139"/>
      <c r="N6" s="140"/>
      <c r="O6" s="141"/>
      <c r="P6" s="141"/>
      <c r="Q6" s="140"/>
      <c r="R6" s="140"/>
    </row>
    <row r="7" spans="1:18" s="130" customFormat="1" x14ac:dyDescent="0.3">
      <c r="A7" s="143" t="s">
        <v>114</v>
      </c>
      <c r="B7" s="144">
        <f>$B$8+$B$9</f>
        <v>120</v>
      </c>
      <c r="C7" s="144">
        <f>$C$8+$C$9</f>
        <v>360</v>
      </c>
      <c r="D7" s="144">
        <f>$D$8+$D$9</f>
        <v>360</v>
      </c>
      <c r="E7" s="144">
        <f>$E$8+$E$9</f>
        <v>180</v>
      </c>
      <c r="F7" s="144">
        <f>$F$8+$F$9</f>
        <v>120</v>
      </c>
      <c r="G7" s="144">
        <f>$G$8+$G$9</f>
        <v>90</v>
      </c>
      <c r="H7"/>
      <c r="I7"/>
      <c r="K7" s="138"/>
      <c r="M7" s="139"/>
      <c r="N7" s="140"/>
      <c r="O7" s="139"/>
      <c r="P7" s="141"/>
      <c r="Q7" s="140"/>
      <c r="R7" s="142"/>
    </row>
    <row r="8" spans="1:18" s="130" customFormat="1" x14ac:dyDescent="0.3">
      <c r="A8" s="145" t="s">
        <v>115</v>
      </c>
      <c r="B8" s="144">
        <v>60</v>
      </c>
      <c r="C8" s="144">
        <v>180</v>
      </c>
      <c r="D8" s="144">
        <v>180</v>
      </c>
      <c r="E8" s="144">
        <v>90</v>
      </c>
      <c r="F8" s="144">
        <v>60</v>
      </c>
      <c r="G8" s="144">
        <v>45</v>
      </c>
      <c r="H8"/>
      <c r="I8"/>
      <c r="K8" s="138"/>
      <c r="M8" s="138"/>
      <c r="N8" s="140"/>
      <c r="O8" s="138"/>
      <c r="P8" s="141"/>
      <c r="Q8" s="140"/>
      <c r="R8" s="140"/>
    </row>
    <row r="9" spans="1:18" s="130" customFormat="1" x14ac:dyDescent="0.3">
      <c r="A9" s="145" t="s">
        <v>116</v>
      </c>
      <c r="B9" s="144">
        <v>60</v>
      </c>
      <c r="C9" s="144">
        <v>180</v>
      </c>
      <c r="D9" s="144">
        <v>180</v>
      </c>
      <c r="E9" s="144">
        <v>90</v>
      </c>
      <c r="F9" s="144">
        <v>60</v>
      </c>
      <c r="G9" s="144">
        <v>45</v>
      </c>
      <c r="H9"/>
      <c r="I9"/>
      <c r="K9" s="138"/>
      <c r="M9" s="138"/>
      <c r="N9" s="140"/>
      <c r="O9" s="138"/>
      <c r="P9" s="141"/>
      <c r="Q9" s="140"/>
      <c r="R9" s="140"/>
    </row>
    <row r="10" spans="1:18" s="130" customFormat="1" ht="13.2" x14ac:dyDescent="0.25">
      <c r="K10" s="132"/>
      <c r="M10" s="132"/>
      <c r="N10" s="132"/>
      <c r="O10" s="132"/>
      <c r="P10" s="132"/>
      <c r="Q10" s="132"/>
      <c r="R10" s="132"/>
    </row>
    <row r="11" spans="1:18" s="127" customFormat="1" ht="13.2" x14ac:dyDescent="0.25">
      <c r="A11" s="127" t="s">
        <v>96</v>
      </c>
      <c r="K11" s="128"/>
      <c r="M11" s="129"/>
      <c r="N11" s="129"/>
      <c r="O11" s="129"/>
      <c r="P11" s="129"/>
      <c r="Q11" s="129"/>
      <c r="R11" s="129"/>
    </row>
    <row r="12" spans="1:18" s="130" customFormat="1" ht="13.2" x14ac:dyDescent="0.25">
      <c r="B12" s="196" t="s">
        <v>117</v>
      </c>
      <c r="C12" s="197" t="s">
        <v>118</v>
      </c>
      <c r="D12" s="196" t="s">
        <v>119</v>
      </c>
      <c r="E12" s="196"/>
      <c r="F12" s="196"/>
      <c r="G12" s="196"/>
      <c r="H12" s="196"/>
      <c r="I12" s="196"/>
      <c r="K12" s="132"/>
      <c r="M12" s="132"/>
      <c r="N12" s="132"/>
      <c r="O12" s="132"/>
      <c r="P12" s="132"/>
      <c r="Q12" s="132"/>
      <c r="R12" s="132"/>
    </row>
    <row r="13" spans="1:18" s="130" customFormat="1" ht="52.8" x14ac:dyDescent="0.25">
      <c r="B13" s="196"/>
      <c r="C13" s="197"/>
      <c r="D13" s="133" t="s">
        <v>101</v>
      </c>
      <c r="E13" s="133" t="s">
        <v>102</v>
      </c>
      <c r="F13" s="133" t="s">
        <v>103</v>
      </c>
      <c r="G13" s="133" t="s">
        <v>104</v>
      </c>
      <c r="H13" s="133" t="s">
        <v>120</v>
      </c>
      <c r="I13" s="133" t="s">
        <v>121</v>
      </c>
      <c r="K13" s="134" t="s">
        <v>105</v>
      </c>
      <c r="M13" s="135" t="s">
        <v>106</v>
      </c>
      <c r="N13" s="135" t="s">
        <v>107</v>
      </c>
      <c r="O13" s="135" t="s">
        <v>108</v>
      </c>
      <c r="P13" s="135" t="s">
        <v>109</v>
      </c>
      <c r="Q13" s="135" t="s">
        <v>110</v>
      </c>
      <c r="R13" s="135" t="s">
        <v>174</v>
      </c>
    </row>
    <row r="14" spans="1:18" s="130" customFormat="1" ht="13.2" x14ac:dyDescent="0.25">
      <c r="A14" s="145" t="s">
        <v>122</v>
      </c>
      <c r="B14" s="146">
        <v>0.31</v>
      </c>
      <c r="C14" s="147">
        <v>0.92</v>
      </c>
      <c r="D14" s="146">
        <v>0.92</v>
      </c>
      <c r="E14" s="146">
        <v>0.46</v>
      </c>
      <c r="F14" s="146">
        <v>0.31</v>
      </c>
      <c r="G14" s="146">
        <v>0.23</v>
      </c>
      <c r="H14" s="146">
        <v>0.15</v>
      </c>
      <c r="I14" s="146">
        <v>0.12</v>
      </c>
      <c r="K14" s="138"/>
      <c r="M14" s="139"/>
      <c r="N14" s="140"/>
      <c r="O14" s="139"/>
      <c r="P14" s="141"/>
      <c r="Q14" s="140"/>
      <c r="R14" s="142"/>
    </row>
    <row r="15" spans="1:18" s="130" customFormat="1" ht="13.2" x14ac:dyDescent="0.25">
      <c r="A15" s="145" t="s">
        <v>123</v>
      </c>
      <c r="B15" s="148">
        <v>3.5999999999999997E-2</v>
      </c>
      <c r="C15" s="149">
        <v>0.11</v>
      </c>
      <c r="D15" s="146">
        <v>0.11</v>
      </c>
      <c r="E15" s="146">
        <v>5.5E-2</v>
      </c>
      <c r="F15" s="146">
        <v>3.6999999999999998E-2</v>
      </c>
      <c r="G15" s="146">
        <v>2.8000000000000001E-2</v>
      </c>
      <c r="H15" s="146">
        <v>1.7999999999999999E-2</v>
      </c>
      <c r="I15" s="146">
        <v>1.4E-2</v>
      </c>
      <c r="K15" s="138"/>
      <c r="M15" s="139"/>
      <c r="N15" s="140"/>
      <c r="O15" s="139"/>
      <c r="P15" s="141"/>
      <c r="Q15" s="140"/>
      <c r="R15" s="142"/>
    </row>
    <row r="17" spans="1:18" s="150" customFormat="1" x14ac:dyDescent="0.3">
      <c r="A17" s="150" t="s">
        <v>124</v>
      </c>
    </row>
    <row r="18" spans="1:18" ht="27" x14ac:dyDescent="0.3">
      <c r="B18" s="134" t="s">
        <v>125</v>
      </c>
      <c r="C18" s="134" t="s">
        <v>126</v>
      </c>
    </row>
    <row r="19" spans="1:18" s="130" customFormat="1" x14ac:dyDescent="0.3">
      <c r="A19" s="145" t="s">
        <v>127</v>
      </c>
      <c r="B19" s="144">
        <v>476</v>
      </c>
      <c r="C19" s="144">
        <f>B19*3</f>
        <v>1428</v>
      </c>
      <c r="D19"/>
      <c r="E19"/>
      <c r="F19"/>
      <c r="G19"/>
      <c r="H19"/>
      <c r="I19"/>
      <c r="K19" s="138" t="s">
        <v>128</v>
      </c>
      <c r="M19" s="139"/>
      <c r="N19" s="140"/>
      <c r="O19" s="139"/>
      <c r="P19" s="141"/>
      <c r="Q19" s="140"/>
      <c r="R19" s="142"/>
    </row>
  </sheetData>
  <sheetProtection algorithmName="SHA-512" hashValue="i+mrQBi0zN///nRpVOGcmHzavU+iJylw++T1vejg503IuJCHZytOlo73BQYeuX99xE72HvIuewqDAobyxOBOAg==" saltValue="4ug/qQTM66jPR/CiyZy5KQ==" spinCount="100000" sheet="1" objects="1" scenarios="1"/>
  <mergeCells count="7">
    <mergeCell ref="A2:A3"/>
    <mergeCell ref="B2:B3"/>
    <mergeCell ref="C2:C3"/>
    <mergeCell ref="D2:G2"/>
    <mergeCell ref="B12:B13"/>
    <mergeCell ref="C12:C13"/>
    <mergeCell ref="D12:I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8D411-CFF5-446A-A389-DF3235174663}">
  <dimension ref="A1:A87"/>
  <sheetViews>
    <sheetView zoomScale="85" zoomScaleNormal="85" workbookViewId="0">
      <selection activeCell="A31" sqref="A31"/>
    </sheetView>
  </sheetViews>
  <sheetFormatPr defaultColWidth="9.109375" defaultRowHeight="13.2" x14ac:dyDescent="0.25"/>
  <cols>
    <col min="1" max="1" width="100.33203125" style="210" customWidth="1"/>
    <col min="2" max="16384" width="9.109375" style="209"/>
  </cols>
  <sheetData>
    <row r="1" spans="1:1" x14ac:dyDescent="0.25">
      <c r="A1" s="208" t="s">
        <v>203</v>
      </c>
    </row>
    <row r="3" spans="1:1" x14ac:dyDescent="0.25">
      <c r="A3" s="208" t="s">
        <v>204</v>
      </c>
    </row>
    <row r="5" spans="1:1" x14ac:dyDescent="0.25">
      <c r="A5" s="208" t="s">
        <v>205</v>
      </c>
    </row>
    <row r="6" spans="1:1" x14ac:dyDescent="0.25">
      <c r="A6" s="211" t="s">
        <v>206</v>
      </c>
    </row>
    <row r="7" spans="1:1" x14ac:dyDescent="0.25">
      <c r="A7" s="210" t="s">
        <v>207</v>
      </c>
    </row>
    <row r="9" spans="1:1" x14ac:dyDescent="0.25">
      <c r="A9" s="211" t="s">
        <v>208</v>
      </c>
    </row>
    <row r="10" spans="1:1" ht="13.8" x14ac:dyDescent="0.3">
      <c r="A10" s="210" t="s">
        <v>209</v>
      </c>
    </row>
    <row r="11" spans="1:1" x14ac:dyDescent="0.25">
      <c r="A11" s="210" t="s">
        <v>210</v>
      </c>
    </row>
    <row r="13" spans="1:1" x14ac:dyDescent="0.25">
      <c r="A13" s="208" t="s">
        <v>211</v>
      </c>
    </row>
    <row r="14" spans="1:1" ht="26.4" x14ac:dyDescent="0.25">
      <c r="A14" s="210" t="s">
        <v>212</v>
      </c>
    </row>
    <row r="16" spans="1:1" x14ac:dyDescent="0.25">
      <c r="A16" s="208" t="s">
        <v>213</v>
      </c>
    </row>
    <row r="17" spans="1:1" x14ac:dyDescent="0.25">
      <c r="A17" s="210" t="s">
        <v>214</v>
      </c>
    </row>
    <row r="18" spans="1:1" ht="52.8" x14ac:dyDescent="0.25">
      <c r="A18" s="210" t="s">
        <v>215</v>
      </c>
    </row>
    <row r="19" spans="1:1" ht="26.4" x14ac:dyDescent="0.25">
      <c r="A19" s="210" t="s">
        <v>216</v>
      </c>
    </row>
    <row r="21" spans="1:1" ht="26.4" x14ac:dyDescent="0.25">
      <c r="A21" s="210" t="s">
        <v>217</v>
      </c>
    </row>
    <row r="23" spans="1:1" ht="26.4" x14ac:dyDescent="0.25">
      <c r="A23" s="210" t="s">
        <v>218</v>
      </c>
    </row>
    <row r="25" spans="1:1" ht="26.4" x14ac:dyDescent="0.25">
      <c r="A25" s="210" t="s">
        <v>219</v>
      </c>
    </row>
    <row r="27" spans="1:1" ht="26.4" x14ac:dyDescent="0.25">
      <c r="A27" s="210" t="s">
        <v>220</v>
      </c>
    </row>
    <row r="29" spans="1:1" ht="26.4" x14ac:dyDescent="0.25">
      <c r="A29" s="210" t="s">
        <v>221</v>
      </c>
    </row>
    <row r="31" spans="1:1" x14ac:dyDescent="0.25">
      <c r="A31" s="210" t="s">
        <v>222</v>
      </c>
    </row>
    <row r="33" spans="1:1" x14ac:dyDescent="0.25">
      <c r="A33" s="208" t="s">
        <v>223</v>
      </c>
    </row>
    <row r="34" spans="1:1" x14ac:dyDescent="0.25">
      <c r="A34" s="210" t="s">
        <v>224</v>
      </c>
    </row>
    <row r="36" spans="1:1" ht="26.4" x14ac:dyDescent="0.25">
      <c r="A36" s="210" t="s">
        <v>225</v>
      </c>
    </row>
    <row r="38" spans="1:1" x14ac:dyDescent="0.25">
      <c r="A38" s="210" t="s">
        <v>226</v>
      </c>
    </row>
    <row r="40" spans="1:1" ht="26.4" x14ac:dyDescent="0.25">
      <c r="A40" s="210" t="s">
        <v>227</v>
      </c>
    </row>
    <row r="42" spans="1:1" x14ac:dyDescent="0.25">
      <c r="A42" s="212" t="s">
        <v>228</v>
      </c>
    </row>
    <row r="43" spans="1:1" x14ac:dyDescent="0.25">
      <c r="A43" s="212"/>
    </row>
    <row r="44" spans="1:1" ht="39.6" x14ac:dyDescent="0.25">
      <c r="A44" s="212" t="s">
        <v>229</v>
      </c>
    </row>
    <row r="45" spans="1:1" x14ac:dyDescent="0.25">
      <c r="A45" s="212"/>
    </row>
    <row r="46" spans="1:1" ht="52.8" x14ac:dyDescent="0.25">
      <c r="A46" s="212" t="s">
        <v>230</v>
      </c>
    </row>
    <row r="47" spans="1:1" x14ac:dyDescent="0.25">
      <c r="A47" s="212"/>
    </row>
    <row r="48" spans="1:1" ht="52.8" x14ac:dyDescent="0.25">
      <c r="A48" s="212" t="s">
        <v>231</v>
      </c>
    </row>
    <row r="49" spans="1:1" x14ac:dyDescent="0.25">
      <c r="A49" s="212"/>
    </row>
    <row r="50" spans="1:1" ht="52.8" x14ac:dyDescent="0.25">
      <c r="A50" s="212" t="s">
        <v>232</v>
      </c>
    </row>
    <row r="51" spans="1:1" x14ac:dyDescent="0.25">
      <c r="A51" s="212"/>
    </row>
    <row r="52" spans="1:1" ht="39.6" x14ac:dyDescent="0.25">
      <c r="A52" s="212" t="s">
        <v>233</v>
      </c>
    </row>
    <row r="53" spans="1:1" x14ac:dyDescent="0.25">
      <c r="A53" s="212"/>
    </row>
    <row r="54" spans="1:1" ht="39.6" x14ac:dyDescent="0.25">
      <c r="A54" s="212" t="s">
        <v>234</v>
      </c>
    </row>
    <row r="55" spans="1:1" x14ac:dyDescent="0.25">
      <c r="A55" s="212"/>
    </row>
    <row r="56" spans="1:1" ht="39.6" x14ac:dyDescent="0.25">
      <c r="A56" s="212" t="s">
        <v>235</v>
      </c>
    </row>
    <row r="57" spans="1:1" x14ac:dyDescent="0.25">
      <c r="A57" s="212"/>
    </row>
    <row r="58" spans="1:1" ht="52.8" x14ac:dyDescent="0.25">
      <c r="A58" s="212" t="s">
        <v>236</v>
      </c>
    </row>
    <row r="59" spans="1:1" x14ac:dyDescent="0.25">
      <c r="A59" s="212"/>
    </row>
    <row r="60" spans="1:1" x14ac:dyDescent="0.25">
      <c r="A60" s="212" t="s">
        <v>237</v>
      </c>
    </row>
    <row r="61" spans="1:1" ht="13.8" x14ac:dyDescent="0.3">
      <c r="A61" s="213"/>
    </row>
    <row r="62" spans="1:1" x14ac:dyDescent="0.25">
      <c r="A62" s="210" t="s">
        <v>238</v>
      </c>
    </row>
    <row r="63" spans="1:1" ht="13.8" x14ac:dyDescent="0.3">
      <c r="A63" s="213"/>
    </row>
    <row r="64" spans="1:1" x14ac:dyDescent="0.25">
      <c r="A64" s="210" t="s">
        <v>239</v>
      </c>
    </row>
    <row r="66" spans="1:1" ht="26.4" x14ac:dyDescent="0.25">
      <c r="A66" s="210" t="s">
        <v>240</v>
      </c>
    </row>
    <row r="67" spans="1:1" ht="13.8" x14ac:dyDescent="0.3">
      <c r="A67" s="213"/>
    </row>
    <row r="68" spans="1:1" x14ac:dyDescent="0.25">
      <c r="A68" s="208" t="s">
        <v>241</v>
      </c>
    </row>
    <row r="69" spans="1:1" x14ac:dyDescent="0.25">
      <c r="A69" s="210" t="s">
        <v>242</v>
      </c>
    </row>
    <row r="70" spans="1:1" x14ac:dyDescent="0.25">
      <c r="A70" s="212" t="s">
        <v>243</v>
      </c>
    </row>
    <row r="71" spans="1:1" x14ac:dyDescent="0.25">
      <c r="A71" s="212" t="s">
        <v>244</v>
      </c>
    </row>
    <row r="72" spans="1:1" x14ac:dyDescent="0.25">
      <c r="A72" s="212" t="s">
        <v>245</v>
      </c>
    </row>
    <row r="73" spans="1:1" s="214" customFormat="1" x14ac:dyDescent="0.25">
      <c r="A73" s="212" t="s">
        <v>246</v>
      </c>
    </row>
    <row r="74" spans="1:1" s="214" customFormat="1" x14ac:dyDescent="0.25">
      <c r="A74" s="212"/>
    </row>
    <row r="75" spans="1:1" x14ac:dyDescent="0.25">
      <c r="A75" s="210" t="s">
        <v>247</v>
      </c>
    </row>
    <row r="77" spans="1:1" x14ac:dyDescent="0.25">
      <c r="A77" s="210" t="s">
        <v>248</v>
      </c>
    </row>
    <row r="78" spans="1:1" x14ac:dyDescent="0.25">
      <c r="A78" s="210" t="s">
        <v>249</v>
      </c>
    </row>
    <row r="79" spans="1:1" x14ac:dyDescent="0.25">
      <c r="A79" s="210" t="s">
        <v>250</v>
      </c>
    </row>
    <row r="80" spans="1:1" x14ac:dyDescent="0.25">
      <c r="A80" s="210" t="s">
        <v>251</v>
      </c>
    </row>
    <row r="81" spans="1:1" ht="15.6" x14ac:dyDescent="0.25">
      <c r="A81" s="210" t="s">
        <v>252</v>
      </c>
    </row>
    <row r="82" spans="1:1" x14ac:dyDescent="0.25">
      <c r="A82" s="210" t="s">
        <v>253</v>
      </c>
    </row>
    <row r="83" spans="1:1" ht="15.6" x14ac:dyDescent="0.35">
      <c r="A83" s="210" t="s">
        <v>254</v>
      </c>
    </row>
    <row r="85" spans="1:1" x14ac:dyDescent="0.25">
      <c r="A85" s="210" t="s">
        <v>255</v>
      </c>
    </row>
    <row r="87" spans="1:1" ht="26.4" x14ac:dyDescent="0.25">
      <c r="A87" s="210" t="s">
        <v>256</v>
      </c>
    </row>
  </sheetData>
  <sheetProtection algorithmName="SHA-512" hashValue="H/H0o0mYBOaRN2yYruKcBeDMDXaxJVtRmNctZ06pzKHi584m8d9sItux5mI6PJ3Z/Ha+5/F5nYpKa9lm6AhG/g==" saltValue="kbbZxTnOxZeoEcWvgoWNbQ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37788-EA1E-4624-BC28-9D425DDEA6EC}">
  <sheetPr>
    <pageSetUpPr autoPageBreaks="0"/>
  </sheetPr>
  <dimension ref="A1:U4"/>
  <sheetViews>
    <sheetView tabSelected="1" workbookViewId="0">
      <selection activeCell="O8" sqref="O8"/>
    </sheetView>
  </sheetViews>
  <sheetFormatPr defaultRowHeight="14.4" x14ac:dyDescent="0.3"/>
  <cols>
    <col min="1" max="1" width="19.33203125" customWidth="1"/>
    <col min="3" max="3" width="12.44140625" customWidth="1"/>
    <col min="5" max="5" width="9.33203125" bestFit="1" customWidth="1"/>
    <col min="6" max="6" width="10.109375" customWidth="1"/>
    <col min="7" max="9" width="9.33203125" bestFit="1" customWidth="1"/>
    <col min="10" max="12" width="9.44140625" bestFit="1" customWidth="1"/>
    <col min="13" max="13" width="11.5546875" customWidth="1"/>
    <col min="14" max="14" width="12.33203125" customWidth="1"/>
    <col min="15" max="15" width="10.5546875" customWidth="1"/>
    <col min="16" max="16" width="9.33203125" bestFit="1" customWidth="1"/>
    <col min="18" max="19" width="11.6640625" customWidth="1"/>
    <col min="21" max="21" width="22.33203125" bestFit="1" customWidth="1"/>
  </cols>
  <sheetData>
    <row r="1" spans="1:21" x14ac:dyDescent="0.3">
      <c r="A1" s="127" t="s">
        <v>187</v>
      </c>
    </row>
    <row r="2" spans="1:21" s="130" customFormat="1" ht="79.2" x14ac:dyDescent="0.25">
      <c r="A2" s="156" t="s">
        <v>157</v>
      </c>
      <c r="B2" s="156" t="s">
        <v>158</v>
      </c>
      <c r="C2" s="156" t="s">
        <v>111</v>
      </c>
      <c r="D2" s="156" t="s">
        <v>97</v>
      </c>
      <c r="E2" s="156" t="s">
        <v>159</v>
      </c>
      <c r="F2" s="156" t="s">
        <v>160</v>
      </c>
      <c r="G2" s="156" t="s">
        <v>161</v>
      </c>
      <c r="H2" s="156" t="s">
        <v>162</v>
      </c>
      <c r="I2" s="157" t="s">
        <v>163</v>
      </c>
      <c r="J2" s="158" t="s">
        <v>164</v>
      </c>
      <c r="K2" s="158" t="s">
        <v>165</v>
      </c>
      <c r="L2" s="156" t="s">
        <v>166</v>
      </c>
      <c r="M2" s="156" t="s">
        <v>167</v>
      </c>
      <c r="N2" s="156" t="s">
        <v>168</v>
      </c>
      <c r="O2" s="135" t="s">
        <v>109</v>
      </c>
      <c r="P2" s="159" t="s">
        <v>169</v>
      </c>
      <c r="Q2" s="159" t="s">
        <v>170</v>
      </c>
      <c r="R2" s="135" t="s">
        <v>171</v>
      </c>
      <c r="S2" s="135" t="s">
        <v>172</v>
      </c>
      <c r="T2" s="135" t="s">
        <v>173</v>
      </c>
      <c r="U2" s="135" t="s">
        <v>174</v>
      </c>
    </row>
    <row r="3" spans="1:21" x14ac:dyDescent="0.3">
      <c r="A3" s="163" t="s">
        <v>187</v>
      </c>
      <c r="B3" s="163" t="s">
        <v>196</v>
      </c>
      <c r="C3" s="163" t="s">
        <v>175</v>
      </c>
      <c r="D3" s="163" t="s">
        <v>189</v>
      </c>
      <c r="E3" s="165">
        <v>17</v>
      </c>
      <c r="F3" s="164" t="s">
        <v>198</v>
      </c>
      <c r="G3" s="165">
        <v>3</v>
      </c>
      <c r="H3" s="165">
        <v>3</v>
      </c>
      <c r="I3" s="165">
        <v>9</v>
      </c>
      <c r="J3" s="166">
        <f>'THC_E_Lognormal Template'!F43</f>
        <v>5.7381262247683086E-3</v>
      </c>
      <c r="K3" s="166">
        <f>'THC_E_Lognormal Template'!F44</f>
        <v>6.2695773009055158E-5</v>
      </c>
      <c r="L3" s="166">
        <f>'THC_E_Lognormal Template'!D165</f>
        <v>9.9250688283303107E-2</v>
      </c>
      <c r="M3" s="165" t="s">
        <v>178</v>
      </c>
      <c r="N3" s="165" t="s">
        <v>202</v>
      </c>
      <c r="O3" s="161">
        <f>'3xRDL'!$P$4</f>
        <v>0</v>
      </c>
      <c r="P3" s="161">
        <f>IF(L3&gt;O3,ROUNDUP(L3,2-1-INT(LOG10(ABS(L3)))),ROUNDUP(O2,2-1-INT(LOG10(ABS(O2)))))</f>
        <v>0.1</v>
      </c>
      <c r="Q3" s="165" t="s">
        <v>166</v>
      </c>
      <c r="R3" s="162">
        <f>P3/J3</f>
        <v>17.427291781828615</v>
      </c>
      <c r="S3" s="165" t="str">
        <f t="shared" ref="S3" si="0">IF(I3&lt;7,"Limited","Not Limited")</f>
        <v>Not Limited</v>
      </c>
      <c r="T3" s="163"/>
      <c r="U3" s="143" t="s">
        <v>199</v>
      </c>
    </row>
    <row r="4" spans="1:21" x14ac:dyDescent="0.3">
      <c r="A4" s="163" t="s">
        <v>187</v>
      </c>
      <c r="B4" s="163" t="s">
        <v>197</v>
      </c>
      <c r="C4" s="163" t="s">
        <v>175</v>
      </c>
      <c r="D4" s="163" t="s">
        <v>189</v>
      </c>
      <c r="E4" s="165">
        <v>17</v>
      </c>
      <c r="F4" s="164" t="s">
        <v>181</v>
      </c>
      <c r="G4" s="165">
        <v>1</v>
      </c>
      <c r="H4" s="165">
        <v>1</v>
      </c>
      <c r="I4" s="165">
        <v>3</v>
      </c>
      <c r="J4" s="166">
        <f>'UPL Pooled_THC_N'!B74</f>
        <v>4.2468615693002872E-4</v>
      </c>
      <c r="K4" s="166">
        <f>'UPL Pooled_THC_N'!D79</f>
        <v>1.1254359909811012E-8</v>
      </c>
      <c r="L4" s="166">
        <f>'UPL Pooled_THC_N'!F107</f>
        <v>1.0279513257280726E-3</v>
      </c>
      <c r="M4" s="165" t="s">
        <v>178</v>
      </c>
      <c r="N4" s="165" t="s">
        <v>185</v>
      </c>
      <c r="O4" s="161">
        <f>'3xRDL'!$P$4</f>
        <v>0</v>
      </c>
      <c r="P4" s="161">
        <f>IF(L4&gt;O4,ROUNDUP(L4,2-1-INT(LOG10(ABS(L4)))),ROUNDUP(O3,2-1-INT(LOG10(ABS(O3)))))</f>
        <v>1.1000000000000001E-3</v>
      </c>
      <c r="Q4" s="165" t="s">
        <v>166</v>
      </c>
      <c r="R4" s="162">
        <f>P4/J4</f>
        <v>2.5901480000000001</v>
      </c>
      <c r="S4" s="165" t="str">
        <f t="shared" ref="S4" si="1">IF(I4&lt;7,"Limited","Not Limited")</f>
        <v>Limited</v>
      </c>
      <c r="T4" s="163"/>
      <c r="U4" s="143" t="s">
        <v>199</v>
      </c>
    </row>
  </sheetData>
  <sheetProtection algorithmName="SHA-512" hashValue="Xr9A9buKxcORDhq8UpJyS4NEErnKvHVDAxofaFKlXm1tfaMcmUoe90aNreJAt1IG80UEAacoU+lggL8YChnI7g==" saltValue="W4ixs8TAxw2e+IhrBvQTBg==" spinCount="100000" sheet="1" objects="1" scenarios="1"/>
  <conditionalFormatting sqref="R3:R4">
    <cfRule type="cellIs" dxfId="0" priority="2" operator="greaterThan">
      <formula>15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BK52"/>
  <sheetViews>
    <sheetView zoomScaleNormal="100" workbookViewId="0">
      <selection activeCell="C8" sqref="C8"/>
    </sheetView>
  </sheetViews>
  <sheetFormatPr defaultRowHeight="14.4" x14ac:dyDescent="0.3"/>
  <cols>
    <col min="1" max="1" width="17" customWidth="1"/>
    <col min="2" max="6" width="20.33203125" customWidth="1"/>
    <col min="7" max="13" width="9.109375" customWidth="1"/>
    <col min="33" max="33" width="15.88671875" customWidth="1"/>
    <col min="34" max="34" width="11.6640625" bestFit="1" customWidth="1"/>
    <col min="35" max="43" width="9.5546875" bestFit="1" customWidth="1"/>
  </cols>
  <sheetData>
    <row r="1" spans="1:63" x14ac:dyDescent="0.3">
      <c r="A1" s="51"/>
      <c r="B1" s="89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H1" s="104" t="s">
        <v>1</v>
      </c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</row>
    <row r="2" spans="1:63" ht="73.5" customHeight="1" x14ac:dyDescent="0.3">
      <c r="A2" s="52" t="s">
        <v>2</v>
      </c>
      <c r="B2" s="186" t="s">
        <v>188</v>
      </c>
      <c r="C2" s="186" t="s">
        <v>201</v>
      </c>
      <c r="D2" s="186" t="s">
        <v>200</v>
      </c>
      <c r="E2" s="186"/>
      <c r="F2" s="186"/>
      <c r="G2" s="186"/>
      <c r="H2" s="186"/>
      <c r="I2" s="186"/>
      <c r="J2" s="186"/>
      <c r="K2" s="186"/>
      <c r="L2" s="186"/>
      <c r="M2" s="186"/>
      <c r="N2" s="187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H2" s="101" t="str">
        <f>IF(B2&gt;0,B2,"")</f>
        <v>CC-BurnsHarbor-IN_BF C Stove Stack</v>
      </c>
      <c r="AI2" s="101" t="str">
        <f t="shared" ref="AI2:BK2" si="0">IF(C2&gt;0,C2,"")</f>
        <v>USS-Braddock-PA_Blast Furnace #3 Stove Stack</v>
      </c>
      <c r="AJ2" s="101" t="str">
        <f t="shared" si="0"/>
        <v>USS-Braddock-PA_Blast Furnace #1 Stove Stack</v>
      </c>
      <c r="AK2" s="101" t="str">
        <f t="shared" si="0"/>
        <v/>
      </c>
      <c r="AL2" s="101" t="str">
        <f t="shared" si="0"/>
        <v/>
      </c>
      <c r="AM2" s="101" t="str">
        <f t="shared" si="0"/>
        <v/>
      </c>
      <c r="AN2" s="101" t="str">
        <f t="shared" si="0"/>
        <v/>
      </c>
      <c r="AO2" s="101" t="str">
        <f t="shared" si="0"/>
        <v/>
      </c>
      <c r="AP2" s="101" t="str">
        <f t="shared" si="0"/>
        <v/>
      </c>
      <c r="AQ2" s="101" t="str">
        <f t="shared" si="0"/>
        <v/>
      </c>
      <c r="AR2" s="101" t="str">
        <f t="shared" si="0"/>
        <v/>
      </c>
      <c r="AS2" s="101" t="str">
        <f t="shared" si="0"/>
        <v/>
      </c>
      <c r="AT2" s="101" t="str">
        <f t="shared" si="0"/>
        <v/>
      </c>
      <c r="AU2" s="101" t="str">
        <f t="shared" si="0"/>
        <v/>
      </c>
      <c r="AV2" s="101" t="str">
        <f t="shared" si="0"/>
        <v/>
      </c>
      <c r="AW2" s="101" t="str">
        <f t="shared" si="0"/>
        <v/>
      </c>
      <c r="AX2" s="101" t="str">
        <f t="shared" si="0"/>
        <v/>
      </c>
      <c r="AY2" s="101" t="str">
        <f t="shared" si="0"/>
        <v/>
      </c>
      <c r="AZ2" s="101" t="str">
        <f t="shared" si="0"/>
        <v/>
      </c>
      <c r="BA2" s="101" t="str">
        <f t="shared" si="0"/>
        <v/>
      </c>
      <c r="BB2" s="101" t="str">
        <f t="shared" si="0"/>
        <v/>
      </c>
      <c r="BC2" s="101" t="str">
        <f t="shared" si="0"/>
        <v/>
      </c>
      <c r="BD2" s="101" t="str">
        <f t="shared" si="0"/>
        <v/>
      </c>
      <c r="BE2" s="101" t="str">
        <f t="shared" si="0"/>
        <v/>
      </c>
      <c r="BF2" s="101" t="str">
        <f t="shared" si="0"/>
        <v/>
      </c>
      <c r="BG2" s="101" t="str">
        <f t="shared" si="0"/>
        <v/>
      </c>
      <c r="BH2" s="101" t="str">
        <f t="shared" si="0"/>
        <v/>
      </c>
      <c r="BI2" s="101" t="str">
        <f t="shared" si="0"/>
        <v/>
      </c>
      <c r="BJ2" s="101" t="str">
        <f t="shared" si="0"/>
        <v/>
      </c>
      <c r="BK2" s="101" t="str">
        <f t="shared" si="0"/>
        <v/>
      </c>
    </row>
    <row r="3" spans="1:63" x14ac:dyDescent="0.3">
      <c r="A3" s="81">
        <v>1</v>
      </c>
      <c r="B3" s="144">
        <v>1.6742671009771986E-2</v>
      </c>
      <c r="C3" s="144">
        <v>8.4937231386005745E-4</v>
      </c>
      <c r="D3" s="144">
        <v>5.0962338831603445E-4</v>
      </c>
      <c r="E3" s="144"/>
      <c r="F3" s="144"/>
      <c r="G3" s="144"/>
      <c r="H3" s="144"/>
      <c r="I3" s="144"/>
      <c r="J3" s="144"/>
      <c r="K3" s="144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111"/>
      <c r="AG3" s="111"/>
      <c r="AH3" s="63">
        <f>IF(B3&gt;0,LN(B3),"")</f>
        <v>-4.0897946681201232</v>
      </c>
      <c r="AI3" s="63">
        <f t="shared" ref="AI3:AX18" si="1">IF(C3&gt;0,LN(C3),"")</f>
        <v>-7.0710129355538651</v>
      </c>
      <c r="AJ3" s="63">
        <f t="shared" si="1"/>
        <v>-7.5818385593198556</v>
      </c>
      <c r="AK3" s="63" t="str">
        <f t="shared" si="1"/>
        <v/>
      </c>
      <c r="AL3" s="63" t="str">
        <f t="shared" si="1"/>
        <v/>
      </c>
      <c r="AM3" s="63" t="str">
        <f t="shared" si="1"/>
        <v/>
      </c>
      <c r="AN3" s="63" t="str">
        <f t="shared" si="1"/>
        <v/>
      </c>
      <c r="AO3" s="63" t="str">
        <f t="shared" si="1"/>
        <v/>
      </c>
      <c r="AP3" s="63" t="str">
        <f t="shared" si="1"/>
        <v/>
      </c>
      <c r="AQ3" s="63" t="str">
        <f t="shared" si="1"/>
        <v/>
      </c>
      <c r="AR3" s="63" t="str">
        <f t="shared" si="1"/>
        <v/>
      </c>
      <c r="AS3" s="63" t="str">
        <f t="shared" si="1"/>
        <v/>
      </c>
      <c r="AT3" s="63" t="str">
        <f t="shared" si="1"/>
        <v/>
      </c>
      <c r="AU3" s="63" t="str">
        <f t="shared" si="1"/>
        <v/>
      </c>
      <c r="AV3" s="63" t="str">
        <f t="shared" si="1"/>
        <v/>
      </c>
      <c r="AW3" s="63" t="str">
        <f t="shared" si="1"/>
        <v/>
      </c>
      <c r="AX3" s="63" t="str">
        <f t="shared" si="1"/>
        <v/>
      </c>
      <c r="AY3" s="63" t="str">
        <f t="shared" ref="AY3:BK22" si="2">IF(S3&gt;0,LN(S3),"")</f>
        <v/>
      </c>
      <c r="AZ3" s="63" t="str">
        <f t="shared" si="2"/>
        <v/>
      </c>
      <c r="BA3" s="63" t="str">
        <f t="shared" si="2"/>
        <v/>
      </c>
      <c r="BB3" s="63" t="str">
        <f t="shared" si="2"/>
        <v/>
      </c>
      <c r="BC3" s="63" t="str">
        <f t="shared" si="2"/>
        <v/>
      </c>
      <c r="BD3" s="63" t="str">
        <f t="shared" si="2"/>
        <v/>
      </c>
      <c r="BE3" s="63" t="str">
        <f t="shared" si="2"/>
        <v/>
      </c>
      <c r="BF3" s="63" t="str">
        <f t="shared" si="2"/>
        <v/>
      </c>
      <c r="BG3" s="63" t="str">
        <f t="shared" si="2"/>
        <v/>
      </c>
      <c r="BH3" s="63" t="str">
        <f t="shared" si="2"/>
        <v/>
      </c>
      <c r="BI3" s="63" t="str">
        <f t="shared" si="2"/>
        <v/>
      </c>
      <c r="BJ3" s="63" t="str">
        <f t="shared" si="2"/>
        <v/>
      </c>
      <c r="BK3" s="63" t="str">
        <f t="shared" si="2"/>
        <v/>
      </c>
    </row>
    <row r="4" spans="1:63" x14ac:dyDescent="0.3">
      <c r="A4" s="81">
        <v>2</v>
      </c>
      <c r="B4" s="144">
        <v>1.7719869706840391E-2</v>
      </c>
      <c r="C4" s="144">
        <v>6.285355122564425E-4</v>
      </c>
      <c r="D4" s="144">
        <v>3.0577403298962067E-4</v>
      </c>
      <c r="E4" s="144"/>
      <c r="F4" s="144"/>
      <c r="G4" s="144"/>
      <c r="H4" s="144"/>
      <c r="I4" s="144"/>
      <c r="J4" s="144"/>
      <c r="K4" s="144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111"/>
      <c r="AG4" s="111"/>
      <c r="AH4" s="63">
        <f t="shared" ref="AH4:AW33" si="3">IF(B4&gt;0,LN(B4),"")</f>
        <v>-4.0330686867193455</v>
      </c>
      <c r="AI4" s="63">
        <f t="shared" si="1"/>
        <v>-7.3721180283377867</v>
      </c>
      <c r="AJ4" s="63">
        <f t="shared" si="1"/>
        <v>-8.0926641830858461</v>
      </c>
      <c r="AK4" s="63" t="str">
        <f t="shared" si="1"/>
        <v/>
      </c>
      <c r="AL4" s="63" t="str">
        <f t="shared" si="1"/>
        <v/>
      </c>
      <c r="AM4" s="63" t="str">
        <f t="shared" si="1"/>
        <v/>
      </c>
      <c r="AN4" s="63" t="str">
        <f t="shared" si="1"/>
        <v/>
      </c>
      <c r="AO4" s="63" t="str">
        <f t="shared" si="1"/>
        <v/>
      </c>
      <c r="AP4" s="63" t="str">
        <f t="shared" si="1"/>
        <v/>
      </c>
      <c r="AQ4" s="63" t="str">
        <f t="shared" si="1"/>
        <v/>
      </c>
      <c r="AR4" s="63" t="str">
        <f t="shared" si="1"/>
        <v/>
      </c>
      <c r="AS4" s="63" t="str">
        <f t="shared" si="1"/>
        <v/>
      </c>
      <c r="AT4" s="63" t="str">
        <f t="shared" si="1"/>
        <v/>
      </c>
      <c r="AU4" s="63" t="str">
        <f t="shared" si="1"/>
        <v/>
      </c>
      <c r="AV4" s="63" t="str">
        <f t="shared" si="1"/>
        <v/>
      </c>
      <c r="AW4" s="63" t="str">
        <f t="shared" si="1"/>
        <v/>
      </c>
      <c r="AX4" s="63" t="str">
        <f t="shared" si="1"/>
        <v/>
      </c>
      <c r="AY4" s="63" t="str">
        <f t="shared" si="2"/>
        <v/>
      </c>
      <c r="AZ4" s="63" t="str">
        <f t="shared" si="2"/>
        <v/>
      </c>
      <c r="BA4" s="63" t="str">
        <f t="shared" si="2"/>
        <v/>
      </c>
      <c r="BB4" s="63" t="str">
        <f t="shared" si="2"/>
        <v/>
      </c>
      <c r="BC4" s="63" t="str">
        <f t="shared" si="2"/>
        <v/>
      </c>
      <c r="BD4" s="63" t="str">
        <f t="shared" si="2"/>
        <v/>
      </c>
      <c r="BE4" s="63" t="str">
        <f t="shared" si="2"/>
        <v/>
      </c>
      <c r="BF4" s="63" t="str">
        <f t="shared" si="2"/>
        <v/>
      </c>
      <c r="BG4" s="63" t="str">
        <f t="shared" si="2"/>
        <v/>
      </c>
      <c r="BH4" s="63" t="str">
        <f t="shared" si="2"/>
        <v/>
      </c>
      <c r="BI4" s="63" t="str">
        <f t="shared" si="2"/>
        <v/>
      </c>
      <c r="BJ4" s="63" t="str">
        <f t="shared" si="2"/>
        <v/>
      </c>
      <c r="BK4" s="63" t="str">
        <f t="shared" si="2"/>
        <v/>
      </c>
    </row>
    <row r="5" spans="1:63" x14ac:dyDescent="0.3">
      <c r="A5" s="81">
        <v>3</v>
      </c>
      <c r="B5" s="144">
        <v>1.4207792207792207E-2</v>
      </c>
      <c r="C5" s="144">
        <v>2.2083680160361495E-4</v>
      </c>
      <c r="D5" s="144">
        <v>4.5866104948443106E-4</v>
      </c>
      <c r="E5" s="144"/>
      <c r="F5" s="144"/>
      <c r="G5" s="144"/>
      <c r="H5" s="144"/>
      <c r="I5" s="144"/>
      <c r="J5" s="144"/>
      <c r="K5" s="144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111"/>
      <c r="AG5" s="111"/>
      <c r="AH5" s="63">
        <f t="shared" si="3"/>
        <v>-4.2539647178538944</v>
      </c>
      <c r="AI5" s="63">
        <f t="shared" si="1"/>
        <v>-8.4180865835204752</v>
      </c>
      <c r="AJ5" s="63">
        <f t="shared" si="1"/>
        <v>-7.6871990749776824</v>
      </c>
      <c r="AK5" s="63" t="str">
        <f t="shared" si="1"/>
        <v/>
      </c>
      <c r="AL5" s="63" t="str">
        <f t="shared" si="1"/>
        <v/>
      </c>
      <c r="AM5" s="63" t="str">
        <f t="shared" si="1"/>
        <v/>
      </c>
      <c r="AN5" s="63" t="str">
        <f t="shared" si="1"/>
        <v/>
      </c>
      <c r="AO5" s="63" t="str">
        <f t="shared" si="1"/>
        <v/>
      </c>
      <c r="AP5" s="63" t="str">
        <f t="shared" si="1"/>
        <v/>
      </c>
      <c r="AQ5" s="63" t="str">
        <f t="shared" si="1"/>
        <v/>
      </c>
      <c r="AR5" s="63" t="str">
        <f t="shared" si="1"/>
        <v/>
      </c>
      <c r="AS5" s="63" t="str">
        <f t="shared" si="1"/>
        <v/>
      </c>
      <c r="AT5" s="63" t="str">
        <f t="shared" si="1"/>
        <v/>
      </c>
      <c r="AU5" s="63" t="str">
        <f t="shared" si="1"/>
        <v/>
      </c>
      <c r="AV5" s="63" t="str">
        <f t="shared" si="1"/>
        <v/>
      </c>
      <c r="AW5" s="63" t="str">
        <f t="shared" si="1"/>
        <v/>
      </c>
      <c r="AX5" s="63" t="str">
        <f t="shared" si="1"/>
        <v/>
      </c>
      <c r="AY5" s="63" t="str">
        <f t="shared" si="2"/>
        <v/>
      </c>
      <c r="AZ5" s="63" t="str">
        <f t="shared" si="2"/>
        <v/>
      </c>
      <c r="BA5" s="63" t="str">
        <f t="shared" si="2"/>
        <v/>
      </c>
      <c r="BB5" s="63" t="str">
        <f t="shared" si="2"/>
        <v/>
      </c>
      <c r="BC5" s="63" t="str">
        <f t="shared" si="2"/>
        <v/>
      </c>
      <c r="BD5" s="63" t="str">
        <f t="shared" si="2"/>
        <v/>
      </c>
      <c r="BE5" s="63" t="str">
        <f t="shared" si="2"/>
        <v/>
      </c>
      <c r="BF5" s="63" t="str">
        <f t="shared" si="2"/>
        <v/>
      </c>
      <c r="BG5" s="63" t="str">
        <f t="shared" si="2"/>
        <v/>
      </c>
      <c r="BH5" s="63" t="str">
        <f t="shared" si="2"/>
        <v/>
      </c>
      <c r="BI5" s="63" t="str">
        <f t="shared" si="2"/>
        <v/>
      </c>
      <c r="BJ5" s="63" t="str">
        <f t="shared" si="2"/>
        <v/>
      </c>
      <c r="BK5" s="63" t="str">
        <f t="shared" si="2"/>
        <v/>
      </c>
    </row>
    <row r="6" spans="1:63" x14ac:dyDescent="0.3">
      <c r="A6" s="81">
        <v>4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111"/>
      <c r="AG6" s="111"/>
      <c r="AH6" s="63" t="str">
        <f t="shared" si="3"/>
        <v/>
      </c>
      <c r="AI6" s="63" t="str">
        <f t="shared" si="1"/>
        <v/>
      </c>
      <c r="AJ6" s="63" t="str">
        <f t="shared" si="1"/>
        <v/>
      </c>
      <c r="AK6" s="63" t="str">
        <f t="shared" si="1"/>
        <v/>
      </c>
      <c r="AL6" s="63" t="str">
        <f t="shared" si="1"/>
        <v/>
      </c>
      <c r="AM6" s="63" t="str">
        <f t="shared" si="1"/>
        <v/>
      </c>
      <c r="AN6" s="63" t="str">
        <f t="shared" si="1"/>
        <v/>
      </c>
      <c r="AO6" s="63" t="str">
        <f t="shared" si="1"/>
        <v/>
      </c>
      <c r="AP6" s="63" t="str">
        <f t="shared" si="1"/>
        <v/>
      </c>
      <c r="AQ6" s="63" t="str">
        <f t="shared" si="1"/>
        <v/>
      </c>
      <c r="AR6" s="63" t="str">
        <f t="shared" si="1"/>
        <v/>
      </c>
      <c r="AS6" s="63" t="str">
        <f t="shared" si="1"/>
        <v/>
      </c>
      <c r="AT6" s="63" t="str">
        <f t="shared" si="1"/>
        <v/>
      </c>
      <c r="AU6" s="63" t="str">
        <f t="shared" si="1"/>
        <v/>
      </c>
      <c r="AV6" s="63" t="str">
        <f t="shared" si="1"/>
        <v/>
      </c>
      <c r="AW6" s="63" t="str">
        <f t="shared" si="1"/>
        <v/>
      </c>
      <c r="AX6" s="63" t="str">
        <f t="shared" si="1"/>
        <v/>
      </c>
      <c r="AY6" s="63" t="str">
        <f t="shared" si="2"/>
        <v/>
      </c>
      <c r="AZ6" s="63" t="str">
        <f t="shared" si="2"/>
        <v/>
      </c>
      <c r="BA6" s="63" t="str">
        <f t="shared" si="2"/>
        <v/>
      </c>
      <c r="BB6" s="63" t="str">
        <f t="shared" si="2"/>
        <v/>
      </c>
      <c r="BC6" s="63" t="str">
        <f t="shared" si="2"/>
        <v/>
      </c>
      <c r="BD6" s="63" t="str">
        <f t="shared" si="2"/>
        <v/>
      </c>
      <c r="BE6" s="63" t="str">
        <f t="shared" si="2"/>
        <v/>
      </c>
      <c r="BF6" s="63" t="str">
        <f t="shared" si="2"/>
        <v/>
      </c>
      <c r="BG6" s="63" t="str">
        <f t="shared" si="2"/>
        <v/>
      </c>
      <c r="BH6" s="63" t="str">
        <f t="shared" si="2"/>
        <v/>
      </c>
      <c r="BI6" s="63" t="str">
        <f t="shared" si="2"/>
        <v/>
      </c>
      <c r="BJ6" s="63" t="str">
        <f t="shared" si="2"/>
        <v/>
      </c>
      <c r="BK6" s="63" t="str">
        <f t="shared" si="2"/>
        <v/>
      </c>
    </row>
    <row r="7" spans="1:63" x14ac:dyDescent="0.3">
      <c r="A7" s="81">
        <v>5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111"/>
      <c r="AG7" s="111"/>
      <c r="AH7" s="63" t="str">
        <f t="shared" si="3"/>
        <v/>
      </c>
      <c r="AI7" s="63" t="str">
        <f t="shared" si="1"/>
        <v/>
      </c>
      <c r="AJ7" s="63" t="str">
        <f t="shared" si="1"/>
        <v/>
      </c>
      <c r="AK7" s="63" t="str">
        <f t="shared" si="1"/>
        <v/>
      </c>
      <c r="AL7" s="63" t="str">
        <f t="shared" si="1"/>
        <v/>
      </c>
      <c r="AM7" s="63" t="str">
        <f t="shared" si="1"/>
        <v/>
      </c>
      <c r="AN7" s="63" t="str">
        <f t="shared" si="1"/>
        <v/>
      </c>
      <c r="AO7" s="63" t="str">
        <f t="shared" si="1"/>
        <v/>
      </c>
      <c r="AP7" s="63" t="str">
        <f t="shared" si="1"/>
        <v/>
      </c>
      <c r="AQ7" s="63" t="str">
        <f t="shared" si="1"/>
        <v/>
      </c>
      <c r="AR7" s="63" t="str">
        <f t="shared" si="1"/>
        <v/>
      </c>
      <c r="AS7" s="63" t="str">
        <f t="shared" si="1"/>
        <v/>
      </c>
      <c r="AT7" s="63" t="str">
        <f t="shared" si="1"/>
        <v/>
      </c>
      <c r="AU7" s="63" t="str">
        <f t="shared" si="1"/>
        <v/>
      </c>
      <c r="AV7" s="63" t="str">
        <f t="shared" si="1"/>
        <v/>
      </c>
      <c r="AW7" s="63" t="str">
        <f t="shared" si="1"/>
        <v/>
      </c>
      <c r="AX7" s="63" t="str">
        <f t="shared" si="1"/>
        <v/>
      </c>
      <c r="AY7" s="63" t="str">
        <f t="shared" si="2"/>
        <v/>
      </c>
      <c r="AZ7" s="63" t="str">
        <f t="shared" si="2"/>
        <v/>
      </c>
      <c r="BA7" s="63" t="str">
        <f t="shared" si="2"/>
        <v/>
      </c>
      <c r="BB7" s="63" t="str">
        <f t="shared" si="2"/>
        <v/>
      </c>
      <c r="BC7" s="63" t="str">
        <f t="shared" si="2"/>
        <v/>
      </c>
      <c r="BD7" s="63" t="str">
        <f t="shared" si="2"/>
        <v/>
      </c>
      <c r="BE7" s="63" t="str">
        <f t="shared" si="2"/>
        <v/>
      </c>
      <c r="BF7" s="63" t="str">
        <f t="shared" si="2"/>
        <v/>
      </c>
      <c r="BG7" s="63" t="str">
        <f t="shared" si="2"/>
        <v/>
      </c>
      <c r="BH7" s="63" t="str">
        <f t="shared" si="2"/>
        <v/>
      </c>
      <c r="BI7" s="63" t="str">
        <f t="shared" si="2"/>
        <v/>
      </c>
      <c r="BJ7" s="63" t="str">
        <f t="shared" si="2"/>
        <v/>
      </c>
      <c r="BK7" s="63" t="str">
        <f t="shared" si="2"/>
        <v/>
      </c>
    </row>
    <row r="8" spans="1:63" x14ac:dyDescent="0.3">
      <c r="A8" s="81">
        <v>6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111"/>
      <c r="AG8" s="111"/>
      <c r="AH8" s="63" t="str">
        <f t="shared" si="3"/>
        <v/>
      </c>
      <c r="AI8" s="63" t="str">
        <f t="shared" si="1"/>
        <v/>
      </c>
      <c r="AJ8" s="63" t="str">
        <f t="shared" si="1"/>
        <v/>
      </c>
      <c r="AK8" s="63" t="str">
        <f t="shared" si="1"/>
        <v/>
      </c>
      <c r="AL8" s="63" t="str">
        <f t="shared" si="1"/>
        <v/>
      </c>
      <c r="AM8" s="63" t="str">
        <f t="shared" si="1"/>
        <v/>
      </c>
      <c r="AN8" s="63" t="str">
        <f t="shared" si="1"/>
        <v/>
      </c>
      <c r="AO8" s="63" t="str">
        <f t="shared" si="1"/>
        <v/>
      </c>
      <c r="AP8" s="63" t="str">
        <f t="shared" si="1"/>
        <v/>
      </c>
      <c r="AQ8" s="63" t="str">
        <f t="shared" si="1"/>
        <v/>
      </c>
      <c r="AR8" s="63" t="str">
        <f t="shared" si="1"/>
        <v/>
      </c>
      <c r="AS8" s="63" t="str">
        <f t="shared" si="1"/>
        <v/>
      </c>
      <c r="AT8" s="63" t="str">
        <f t="shared" si="1"/>
        <v/>
      </c>
      <c r="AU8" s="63" t="str">
        <f t="shared" si="1"/>
        <v/>
      </c>
      <c r="AV8" s="63" t="str">
        <f t="shared" si="1"/>
        <v/>
      </c>
      <c r="AW8" s="63" t="str">
        <f t="shared" si="1"/>
        <v/>
      </c>
      <c r="AX8" s="63" t="str">
        <f t="shared" si="1"/>
        <v/>
      </c>
      <c r="AY8" s="63" t="str">
        <f t="shared" si="2"/>
        <v/>
      </c>
      <c r="AZ8" s="63" t="str">
        <f t="shared" si="2"/>
        <v/>
      </c>
      <c r="BA8" s="63" t="str">
        <f t="shared" si="2"/>
        <v/>
      </c>
      <c r="BB8" s="63" t="str">
        <f t="shared" si="2"/>
        <v/>
      </c>
      <c r="BC8" s="63" t="str">
        <f t="shared" si="2"/>
        <v/>
      </c>
      <c r="BD8" s="63" t="str">
        <f t="shared" si="2"/>
        <v/>
      </c>
      <c r="BE8" s="63" t="str">
        <f t="shared" si="2"/>
        <v/>
      </c>
      <c r="BF8" s="63" t="str">
        <f t="shared" si="2"/>
        <v/>
      </c>
      <c r="BG8" s="63" t="str">
        <f t="shared" si="2"/>
        <v/>
      </c>
      <c r="BH8" s="63" t="str">
        <f t="shared" si="2"/>
        <v/>
      </c>
      <c r="BI8" s="63" t="str">
        <f t="shared" si="2"/>
        <v/>
      </c>
      <c r="BJ8" s="63" t="str">
        <f t="shared" si="2"/>
        <v/>
      </c>
      <c r="BK8" s="63" t="str">
        <f t="shared" si="2"/>
        <v/>
      </c>
    </row>
    <row r="9" spans="1:63" x14ac:dyDescent="0.3">
      <c r="A9" s="81">
        <v>7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111"/>
      <c r="AG9" s="111"/>
      <c r="AH9" s="63" t="str">
        <f t="shared" si="3"/>
        <v/>
      </c>
      <c r="AI9" s="63" t="str">
        <f t="shared" si="1"/>
        <v/>
      </c>
      <c r="AJ9" s="63" t="str">
        <f t="shared" si="1"/>
        <v/>
      </c>
      <c r="AK9" s="63" t="str">
        <f t="shared" si="1"/>
        <v/>
      </c>
      <c r="AL9" s="63" t="str">
        <f t="shared" si="1"/>
        <v/>
      </c>
      <c r="AM9" s="63" t="str">
        <f t="shared" si="1"/>
        <v/>
      </c>
      <c r="AN9" s="63" t="str">
        <f t="shared" si="1"/>
        <v/>
      </c>
      <c r="AO9" s="63" t="str">
        <f t="shared" si="1"/>
        <v/>
      </c>
      <c r="AP9" s="63" t="str">
        <f t="shared" si="1"/>
        <v/>
      </c>
      <c r="AQ9" s="63" t="str">
        <f t="shared" si="1"/>
        <v/>
      </c>
      <c r="AR9" s="63" t="str">
        <f t="shared" si="1"/>
        <v/>
      </c>
      <c r="AS9" s="63" t="str">
        <f t="shared" si="1"/>
        <v/>
      </c>
      <c r="AT9" s="63" t="str">
        <f t="shared" si="1"/>
        <v/>
      </c>
      <c r="AU9" s="63" t="str">
        <f t="shared" si="1"/>
        <v/>
      </c>
      <c r="AV9" s="63" t="str">
        <f t="shared" si="1"/>
        <v/>
      </c>
      <c r="AW9" s="63" t="str">
        <f t="shared" si="1"/>
        <v/>
      </c>
      <c r="AX9" s="63" t="str">
        <f t="shared" si="1"/>
        <v/>
      </c>
      <c r="AY9" s="63" t="str">
        <f t="shared" si="2"/>
        <v/>
      </c>
      <c r="AZ9" s="63" t="str">
        <f t="shared" si="2"/>
        <v/>
      </c>
      <c r="BA9" s="63" t="str">
        <f t="shared" si="2"/>
        <v/>
      </c>
      <c r="BB9" s="63" t="str">
        <f t="shared" si="2"/>
        <v/>
      </c>
      <c r="BC9" s="63" t="str">
        <f t="shared" si="2"/>
        <v/>
      </c>
      <c r="BD9" s="63" t="str">
        <f t="shared" si="2"/>
        <v/>
      </c>
      <c r="BE9" s="63" t="str">
        <f t="shared" si="2"/>
        <v/>
      </c>
      <c r="BF9" s="63" t="str">
        <f t="shared" si="2"/>
        <v/>
      </c>
      <c r="BG9" s="63" t="str">
        <f t="shared" si="2"/>
        <v/>
      </c>
      <c r="BH9" s="63" t="str">
        <f t="shared" si="2"/>
        <v/>
      </c>
      <c r="BI9" s="63" t="str">
        <f t="shared" si="2"/>
        <v/>
      </c>
      <c r="BJ9" s="63" t="str">
        <f t="shared" si="2"/>
        <v/>
      </c>
      <c r="BK9" s="63" t="str">
        <f t="shared" si="2"/>
        <v/>
      </c>
    </row>
    <row r="10" spans="1:63" x14ac:dyDescent="0.3">
      <c r="A10" s="81">
        <v>8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111"/>
      <c r="AG10" s="111"/>
      <c r="AH10" s="63" t="str">
        <f t="shared" si="3"/>
        <v/>
      </c>
      <c r="AI10" s="63" t="str">
        <f t="shared" si="1"/>
        <v/>
      </c>
      <c r="AJ10" s="63" t="str">
        <f t="shared" si="1"/>
        <v/>
      </c>
      <c r="AK10" s="63" t="str">
        <f t="shared" si="1"/>
        <v/>
      </c>
      <c r="AL10" s="63" t="str">
        <f t="shared" si="1"/>
        <v/>
      </c>
      <c r="AM10" s="63" t="str">
        <f t="shared" si="1"/>
        <v/>
      </c>
      <c r="AN10" s="63" t="str">
        <f t="shared" si="1"/>
        <v/>
      </c>
      <c r="AO10" s="63" t="str">
        <f t="shared" si="1"/>
        <v/>
      </c>
      <c r="AP10" s="63" t="str">
        <f t="shared" si="1"/>
        <v/>
      </c>
      <c r="AQ10" s="63" t="str">
        <f t="shared" si="1"/>
        <v/>
      </c>
      <c r="AR10" s="63" t="str">
        <f t="shared" si="1"/>
        <v/>
      </c>
      <c r="AS10" s="63" t="str">
        <f t="shared" si="1"/>
        <v/>
      </c>
      <c r="AT10" s="63" t="str">
        <f t="shared" si="1"/>
        <v/>
      </c>
      <c r="AU10" s="63" t="str">
        <f t="shared" si="1"/>
        <v/>
      </c>
      <c r="AV10" s="63" t="str">
        <f t="shared" si="1"/>
        <v/>
      </c>
      <c r="AW10" s="63" t="str">
        <f t="shared" si="1"/>
        <v/>
      </c>
      <c r="AX10" s="63" t="str">
        <f t="shared" si="1"/>
        <v/>
      </c>
      <c r="AY10" s="63" t="str">
        <f t="shared" si="2"/>
        <v/>
      </c>
      <c r="AZ10" s="63" t="str">
        <f t="shared" si="2"/>
        <v/>
      </c>
      <c r="BA10" s="63" t="str">
        <f t="shared" si="2"/>
        <v/>
      </c>
      <c r="BB10" s="63" t="str">
        <f t="shared" si="2"/>
        <v/>
      </c>
      <c r="BC10" s="63" t="str">
        <f t="shared" si="2"/>
        <v/>
      </c>
      <c r="BD10" s="63" t="str">
        <f t="shared" si="2"/>
        <v/>
      </c>
      <c r="BE10" s="63" t="str">
        <f t="shared" si="2"/>
        <v/>
      </c>
      <c r="BF10" s="63" t="str">
        <f t="shared" si="2"/>
        <v/>
      </c>
      <c r="BG10" s="63" t="str">
        <f t="shared" si="2"/>
        <v/>
      </c>
      <c r="BH10" s="63" t="str">
        <f t="shared" si="2"/>
        <v/>
      </c>
      <c r="BI10" s="63" t="str">
        <f t="shared" si="2"/>
        <v/>
      </c>
      <c r="BJ10" s="63" t="str">
        <f t="shared" si="2"/>
        <v/>
      </c>
      <c r="BK10" s="63" t="str">
        <f t="shared" si="2"/>
        <v/>
      </c>
    </row>
    <row r="11" spans="1:63" x14ac:dyDescent="0.3">
      <c r="A11" s="81">
        <v>9</v>
      </c>
      <c r="B11" s="82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111"/>
      <c r="AG11" s="111"/>
      <c r="AH11" s="63" t="str">
        <f t="shared" si="3"/>
        <v/>
      </c>
      <c r="AI11" s="63" t="str">
        <f t="shared" si="1"/>
        <v/>
      </c>
      <c r="AJ11" s="63" t="str">
        <f t="shared" si="1"/>
        <v/>
      </c>
      <c r="AK11" s="63" t="str">
        <f t="shared" si="1"/>
        <v/>
      </c>
      <c r="AL11" s="63" t="str">
        <f t="shared" si="1"/>
        <v/>
      </c>
      <c r="AM11" s="63" t="str">
        <f t="shared" si="1"/>
        <v/>
      </c>
      <c r="AN11" s="63" t="str">
        <f t="shared" si="1"/>
        <v/>
      </c>
      <c r="AO11" s="63" t="str">
        <f t="shared" si="1"/>
        <v/>
      </c>
      <c r="AP11" s="63" t="str">
        <f t="shared" si="1"/>
        <v/>
      </c>
      <c r="AQ11" s="63" t="str">
        <f t="shared" si="1"/>
        <v/>
      </c>
      <c r="AR11" s="63" t="str">
        <f t="shared" si="1"/>
        <v/>
      </c>
      <c r="AS11" s="63" t="str">
        <f t="shared" si="1"/>
        <v/>
      </c>
      <c r="AT11" s="63" t="str">
        <f t="shared" si="1"/>
        <v/>
      </c>
      <c r="AU11" s="63" t="str">
        <f t="shared" si="1"/>
        <v/>
      </c>
      <c r="AV11" s="63" t="str">
        <f t="shared" si="1"/>
        <v/>
      </c>
      <c r="AW11" s="63" t="str">
        <f t="shared" si="1"/>
        <v/>
      </c>
      <c r="AX11" s="63" t="str">
        <f t="shared" si="1"/>
        <v/>
      </c>
      <c r="AY11" s="63" t="str">
        <f t="shared" si="2"/>
        <v/>
      </c>
      <c r="AZ11" s="63" t="str">
        <f t="shared" si="2"/>
        <v/>
      </c>
      <c r="BA11" s="63" t="str">
        <f t="shared" si="2"/>
        <v/>
      </c>
      <c r="BB11" s="63" t="str">
        <f t="shared" si="2"/>
        <v/>
      </c>
      <c r="BC11" s="63" t="str">
        <f t="shared" si="2"/>
        <v/>
      </c>
      <c r="BD11" s="63" t="str">
        <f t="shared" si="2"/>
        <v/>
      </c>
      <c r="BE11" s="63" t="str">
        <f t="shared" si="2"/>
        <v/>
      </c>
      <c r="BF11" s="63" t="str">
        <f t="shared" si="2"/>
        <v/>
      </c>
      <c r="BG11" s="63" t="str">
        <f t="shared" si="2"/>
        <v/>
      </c>
      <c r="BH11" s="63" t="str">
        <f t="shared" si="2"/>
        <v/>
      </c>
      <c r="BI11" s="63" t="str">
        <f t="shared" si="2"/>
        <v/>
      </c>
      <c r="BJ11" s="63" t="str">
        <f t="shared" si="2"/>
        <v/>
      </c>
      <c r="BK11" s="63" t="str">
        <f t="shared" si="2"/>
        <v/>
      </c>
    </row>
    <row r="12" spans="1:63" x14ac:dyDescent="0.3">
      <c r="A12" s="81">
        <v>10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111"/>
      <c r="AG12" s="111"/>
      <c r="AH12" s="63" t="str">
        <f t="shared" si="3"/>
        <v/>
      </c>
      <c r="AI12" s="63" t="str">
        <f t="shared" si="1"/>
        <v/>
      </c>
      <c r="AJ12" s="63" t="str">
        <f t="shared" si="1"/>
        <v/>
      </c>
      <c r="AK12" s="63" t="str">
        <f t="shared" si="1"/>
        <v/>
      </c>
      <c r="AL12" s="63" t="str">
        <f t="shared" si="1"/>
        <v/>
      </c>
      <c r="AM12" s="63" t="str">
        <f t="shared" si="1"/>
        <v/>
      </c>
      <c r="AN12" s="63" t="str">
        <f t="shared" si="1"/>
        <v/>
      </c>
      <c r="AO12" s="63" t="str">
        <f t="shared" si="1"/>
        <v/>
      </c>
      <c r="AP12" s="63" t="str">
        <f t="shared" si="1"/>
        <v/>
      </c>
      <c r="AQ12" s="63" t="str">
        <f t="shared" si="1"/>
        <v/>
      </c>
      <c r="AR12" s="63" t="str">
        <f t="shared" si="1"/>
        <v/>
      </c>
      <c r="AS12" s="63" t="str">
        <f t="shared" si="1"/>
        <v/>
      </c>
      <c r="AT12" s="63" t="str">
        <f t="shared" si="1"/>
        <v/>
      </c>
      <c r="AU12" s="63" t="str">
        <f t="shared" si="1"/>
        <v/>
      </c>
      <c r="AV12" s="63" t="str">
        <f t="shared" si="1"/>
        <v/>
      </c>
      <c r="AW12" s="63" t="str">
        <f t="shared" si="1"/>
        <v/>
      </c>
      <c r="AX12" s="63" t="str">
        <f t="shared" si="1"/>
        <v/>
      </c>
      <c r="AY12" s="63" t="str">
        <f t="shared" si="2"/>
        <v/>
      </c>
      <c r="AZ12" s="63" t="str">
        <f t="shared" si="2"/>
        <v/>
      </c>
      <c r="BA12" s="63" t="str">
        <f t="shared" si="2"/>
        <v/>
      </c>
      <c r="BB12" s="63" t="str">
        <f t="shared" si="2"/>
        <v/>
      </c>
      <c r="BC12" s="63" t="str">
        <f t="shared" si="2"/>
        <v/>
      </c>
      <c r="BD12" s="63" t="str">
        <f t="shared" si="2"/>
        <v/>
      </c>
      <c r="BE12" s="63" t="str">
        <f t="shared" si="2"/>
        <v/>
      </c>
      <c r="BF12" s="63" t="str">
        <f t="shared" si="2"/>
        <v/>
      </c>
      <c r="BG12" s="63" t="str">
        <f t="shared" si="2"/>
        <v/>
      </c>
      <c r="BH12" s="63" t="str">
        <f t="shared" si="2"/>
        <v/>
      </c>
      <c r="BI12" s="63" t="str">
        <f t="shared" si="2"/>
        <v/>
      </c>
      <c r="BJ12" s="63" t="str">
        <f t="shared" si="2"/>
        <v/>
      </c>
      <c r="BK12" s="63" t="str">
        <f t="shared" si="2"/>
        <v/>
      </c>
    </row>
    <row r="13" spans="1:63" x14ac:dyDescent="0.3">
      <c r="A13" s="81">
        <v>11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111"/>
      <c r="AG13" s="111"/>
      <c r="AH13" s="63" t="str">
        <f t="shared" si="3"/>
        <v/>
      </c>
      <c r="AI13" s="63" t="str">
        <f t="shared" si="1"/>
        <v/>
      </c>
      <c r="AJ13" s="63" t="str">
        <f t="shared" si="1"/>
        <v/>
      </c>
      <c r="AK13" s="63" t="str">
        <f t="shared" si="1"/>
        <v/>
      </c>
      <c r="AL13" s="63" t="str">
        <f t="shared" si="1"/>
        <v/>
      </c>
      <c r="AM13" s="63" t="str">
        <f t="shared" si="1"/>
        <v/>
      </c>
      <c r="AN13" s="63" t="str">
        <f t="shared" si="1"/>
        <v/>
      </c>
      <c r="AO13" s="63" t="str">
        <f t="shared" si="1"/>
        <v/>
      </c>
      <c r="AP13" s="63" t="str">
        <f t="shared" si="1"/>
        <v/>
      </c>
      <c r="AQ13" s="63" t="str">
        <f t="shared" si="1"/>
        <v/>
      </c>
      <c r="AR13" s="63" t="str">
        <f t="shared" si="1"/>
        <v/>
      </c>
      <c r="AS13" s="63" t="str">
        <f t="shared" si="1"/>
        <v/>
      </c>
      <c r="AT13" s="63" t="str">
        <f t="shared" si="1"/>
        <v/>
      </c>
      <c r="AU13" s="63" t="str">
        <f t="shared" si="1"/>
        <v/>
      </c>
      <c r="AV13" s="63" t="str">
        <f t="shared" si="1"/>
        <v/>
      </c>
      <c r="AW13" s="63" t="str">
        <f t="shared" si="1"/>
        <v/>
      </c>
      <c r="AX13" s="63" t="str">
        <f t="shared" si="1"/>
        <v/>
      </c>
      <c r="AY13" s="63" t="str">
        <f t="shared" si="2"/>
        <v/>
      </c>
      <c r="AZ13" s="63" t="str">
        <f t="shared" si="2"/>
        <v/>
      </c>
      <c r="BA13" s="63" t="str">
        <f t="shared" si="2"/>
        <v/>
      </c>
      <c r="BB13" s="63" t="str">
        <f t="shared" si="2"/>
        <v/>
      </c>
      <c r="BC13" s="63" t="str">
        <f t="shared" si="2"/>
        <v/>
      </c>
      <c r="BD13" s="63" t="str">
        <f t="shared" si="2"/>
        <v/>
      </c>
      <c r="BE13" s="63" t="str">
        <f t="shared" si="2"/>
        <v/>
      </c>
      <c r="BF13" s="63" t="str">
        <f t="shared" si="2"/>
        <v/>
      </c>
      <c r="BG13" s="63" t="str">
        <f t="shared" si="2"/>
        <v/>
      </c>
      <c r="BH13" s="63" t="str">
        <f t="shared" si="2"/>
        <v/>
      </c>
      <c r="BI13" s="63" t="str">
        <f t="shared" si="2"/>
        <v/>
      </c>
      <c r="BJ13" s="63" t="str">
        <f t="shared" si="2"/>
        <v/>
      </c>
      <c r="BK13" s="63" t="str">
        <f t="shared" si="2"/>
        <v/>
      </c>
    </row>
    <row r="14" spans="1:63" x14ac:dyDescent="0.3">
      <c r="A14" s="81">
        <v>12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111"/>
      <c r="AG14" s="111"/>
      <c r="AH14" s="63" t="str">
        <f t="shared" si="3"/>
        <v/>
      </c>
      <c r="AI14" s="63" t="str">
        <f t="shared" si="1"/>
        <v/>
      </c>
      <c r="AJ14" s="63" t="str">
        <f t="shared" si="1"/>
        <v/>
      </c>
      <c r="AK14" s="63" t="str">
        <f t="shared" si="1"/>
        <v/>
      </c>
      <c r="AL14" s="63" t="str">
        <f t="shared" si="1"/>
        <v/>
      </c>
      <c r="AM14" s="63" t="str">
        <f t="shared" si="1"/>
        <v/>
      </c>
      <c r="AN14" s="63" t="str">
        <f t="shared" si="1"/>
        <v/>
      </c>
      <c r="AO14" s="63" t="str">
        <f t="shared" si="1"/>
        <v/>
      </c>
      <c r="AP14" s="63" t="str">
        <f t="shared" si="1"/>
        <v/>
      </c>
      <c r="AQ14" s="63" t="str">
        <f t="shared" si="1"/>
        <v/>
      </c>
      <c r="AR14" s="63" t="str">
        <f t="shared" si="1"/>
        <v/>
      </c>
      <c r="AS14" s="63" t="str">
        <f t="shared" si="1"/>
        <v/>
      </c>
      <c r="AT14" s="63" t="str">
        <f t="shared" si="1"/>
        <v/>
      </c>
      <c r="AU14" s="63" t="str">
        <f t="shared" si="1"/>
        <v/>
      </c>
      <c r="AV14" s="63" t="str">
        <f t="shared" si="1"/>
        <v/>
      </c>
      <c r="AW14" s="63" t="str">
        <f t="shared" si="1"/>
        <v/>
      </c>
      <c r="AX14" s="63" t="str">
        <f t="shared" si="1"/>
        <v/>
      </c>
      <c r="AY14" s="63" t="str">
        <f t="shared" si="2"/>
        <v/>
      </c>
      <c r="AZ14" s="63" t="str">
        <f t="shared" si="2"/>
        <v/>
      </c>
      <c r="BA14" s="63" t="str">
        <f t="shared" si="2"/>
        <v/>
      </c>
      <c r="BB14" s="63" t="str">
        <f t="shared" si="2"/>
        <v/>
      </c>
      <c r="BC14" s="63" t="str">
        <f t="shared" si="2"/>
        <v/>
      </c>
      <c r="BD14" s="63" t="str">
        <f t="shared" si="2"/>
        <v/>
      </c>
      <c r="BE14" s="63" t="str">
        <f t="shared" si="2"/>
        <v/>
      </c>
      <c r="BF14" s="63" t="str">
        <f t="shared" si="2"/>
        <v/>
      </c>
      <c r="BG14" s="63" t="str">
        <f t="shared" si="2"/>
        <v/>
      </c>
      <c r="BH14" s="63" t="str">
        <f t="shared" si="2"/>
        <v/>
      </c>
      <c r="BI14" s="63" t="str">
        <f t="shared" si="2"/>
        <v/>
      </c>
      <c r="BJ14" s="63" t="str">
        <f t="shared" si="2"/>
        <v/>
      </c>
      <c r="BK14" s="63" t="str">
        <f t="shared" si="2"/>
        <v/>
      </c>
    </row>
    <row r="15" spans="1:63" x14ac:dyDescent="0.3">
      <c r="A15" s="81">
        <v>13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111"/>
      <c r="AG15" s="111"/>
      <c r="AH15" s="63" t="str">
        <f t="shared" si="3"/>
        <v/>
      </c>
      <c r="AI15" s="63" t="str">
        <f t="shared" si="1"/>
        <v/>
      </c>
      <c r="AJ15" s="63" t="str">
        <f t="shared" si="1"/>
        <v/>
      </c>
      <c r="AK15" s="63" t="str">
        <f t="shared" si="1"/>
        <v/>
      </c>
      <c r="AL15" s="63" t="str">
        <f t="shared" si="1"/>
        <v/>
      </c>
      <c r="AM15" s="63" t="str">
        <f t="shared" si="1"/>
        <v/>
      </c>
      <c r="AN15" s="63" t="str">
        <f t="shared" si="1"/>
        <v/>
      </c>
      <c r="AO15" s="63" t="str">
        <f t="shared" si="1"/>
        <v/>
      </c>
      <c r="AP15" s="63" t="str">
        <f t="shared" si="1"/>
        <v/>
      </c>
      <c r="AQ15" s="63" t="str">
        <f t="shared" si="1"/>
        <v/>
      </c>
      <c r="AR15" s="63" t="str">
        <f t="shared" si="1"/>
        <v/>
      </c>
      <c r="AS15" s="63" t="str">
        <f t="shared" si="1"/>
        <v/>
      </c>
      <c r="AT15" s="63" t="str">
        <f t="shared" si="1"/>
        <v/>
      </c>
      <c r="AU15" s="63" t="str">
        <f t="shared" si="1"/>
        <v/>
      </c>
      <c r="AV15" s="63" t="str">
        <f t="shared" si="1"/>
        <v/>
      </c>
      <c r="AW15" s="63" t="str">
        <f t="shared" si="1"/>
        <v/>
      </c>
      <c r="AX15" s="63" t="str">
        <f t="shared" si="1"/>
        <v/>
      </c>
      <c r="AY15" s="63" t="str">
        <f t="shared" si="2"/>
        <v/>
      </c>
      <c r="AZ15" s="63" t="str">
        <f t="shared" si="2"/>
        <v/>
      </c>
      <c r="BA15" s="63" t="str">
        <f t="shared" si="2"/>
        <v/>
      </c>
      <c r="BB15" s="63" t="str">
        <f t="shared" si="2"/>
        <v/>
      </c>
      <c r="BC15" s="63" t="str">
        <f t="shared" si="2"/>
        <v/>
      </c>
      <c r="BD15" s="63" t="str">
        <f t="shared" si="2"/>
        <v/>
      </c>
      <c r="BE15" s="63" t="str">
        <f t="shared" si="2"/>
        <v/>
      </c>
      <c r="BF15" s="63" t="str">
        <f t="shared" si="2"/>
        <v/>
      </c>
      <c r="BG15" s="63" t="str">
        <f t="shared" si="2"/>
        <v/>
      </c>
      <c r="BH15" s="63" t="str">
        <f t="shared" si="2"/>
        <v/>
      </c>
      <c r="BI15" s="63" t="str">
        <f t="shared" si="2"/>
        <v/>
      </c>
      <c r="BJ15" s="63" t="str">
        <f t="shared" si="2"/>
        <v/>
      </c>
      <c r="BK15" s="63" t="str">
        <f t="shared" si="2"/>
        <v/>
      </c>
    </row>
    <row r="16" spans="1:63" x14ac:dyDescent="0.3">
      <c r="A16" s="81">
        <v>14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111"/>
      <c r="AG16" s="111"/>
      <c r="AH16" s="63" t="str">
        <f t="shared" si="3"/>
        <v/>
      </c>
      <c r="AI16" s="63" t="str">
        <f t="shared" si="1"/>
        <v/>
      </c>
      <c r="AJ16" s="63" t="str">
        <f t="shared" si="1"/>
        <v/>
      </c>
      <c r="AK16" s="63" t="str">
        <f t="shared" si="1"/>
        <v/>
      </c>
      <c r="AL16" s="63" t="str">
        <f t="shared" si="1"/>
        <v/>
      </c>
      <c r="AM16" s="63" t="str">
        <f t="shared" si="1"/>
        <v/>
      </c>
      <c r="AN16" s="63" t="str">
        <f t="shared" si="1"/>
        <v/>
      </c>
      <c r="AO16" s="63" t="str">
        <f t="shared" si="1"/>
        <v/>
      </c>
      <c r="AP16" s="63" t="str">
        <f t="shared" si="1"/>
        <v/>
      </c>
      <c r="AQ16" s="63" t="str">
        <f t="shared" si="1"/>
        <v/>
      </c>
      <c r="AR16" s="63" t="str">
        <f t="shared" si="1"/>
        <v/>
      </c>
      <c r="AS16" s="63" t="str">
        <f t="shared" si="1"/>
        <v/>
      </c>
      <c r="AT16" s="63" t="str">
        <f t="shared" si="1"/>
        <v/>
      </c>
      <c r="AU16" s="63" t="str">
        <f t="shared" si="1"/>
        <v/>
      </c>
      <c r="AV16" s="63" t="str">
        <f t="shared" si="1"/>
        <v/>
      </c>
      <c r="AW16" s="63" t="str">
        <f t="shared" si="1"/>
        <v/>
      </c>
      <c r="AX16" s="63" t="str">
        <f t="shared" si="1"/>
        <v/>
      </c>
      <c r="AY16" s="63" t="str">
        <f t="shared" si="2"/>
        <v/>
      </c>
      <c r="AZ16" s="63" t="str">
        <f t="shared" si="2"/>
        <v/>
      </c>
      <c r="BA16" s="63" t="str">
        <f t="shared" si="2"/>
        <v/>
      </c>
      <c r="BB16" s="63" t="str">
        <f t="shared" si="2"/>
        <v/>
      </c>
      <c r="BC16" s="63" t="str">
        <f t="shared" si="2"/>
        <v/>
      </c>
      <c r="BD16" s="63" t="str">
        <f t="shared" si="2"/>
        <v/>
      </c>
      <c r="BE16" s="63" t="str">
        <f t="shared" si="2"/>
        <v/>
      </c>
      <c r="BF16" s="63" t="str">
        <f t="shared" si="2"/>
        <v/>
      </c>
      <c r="BG16" s="63" t="str">
        <f t="shared" si="2"/>
        <v/>
      </c>
      <c r="BH16" s="63" t="str">
        <f t="shared" si="2"/>
        <v/>
      </c>
      <c r="BI16" s="63" t="str">
        <f t="shared" si="2"/>
        <v/>
      </c>
      <c r="BJ16" s="63" t="str">
        <f t="shared" si="2"/>
        <v/>
      </c>
      <c r="BK16" s="63" t="str">
        <f t="shared" si="2"/>
        <v/>
      </c>
    </row>
    <row r="17" spans="1:63" x14ac:dyDescent="0.3">
      <c r="A17" s="81">
        <v>15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111"/>
      <c r="AG17" s="111"/>
      <c r="AH17" s="63" t="str">
        <f t="shared" si="3"/>
        <v/>
      </c>
      <c r="AI17" s="63" t="str">
        <f t="shared" si="1"/>
        <v/>
      </c>
      <c r="AJ17" s="63" t="str">
        <f t="shared" si="1"/>
        <v/>
      </c>
      <c r="AK17" s="63" t="str">
        <f t="shared" si="1"/>
        <v/>
      </c>
      <c r="AL17" s="63" t="str">
        <f t="shared" si="1"/>
        <v/>
      </c>
      <c r="AM17" s="63" t="str">
        <f t="shared" si="1"/>
        <v/>
      </c>
      <c r="AN17" s="63" t="str">
        <f t="shared" si="1"/>
        <v/>
      </c>
      <c r="AO17" s="63" t="str">
        <f t="shared" si="1"/>
        <v/>
      </c>
      <c r="AP17" s="63" t="str">
        <f t="shared" si="1"/>
        <v/>
      </c>
      <c r="AQ17" s="63" t="str">
        <f t="shared" si="1"/>
        <v/>
      </c>
      <c r="AR17" s="63" t="str">
        <f t="shared" si="1"/>
        <v/>
      </c>
      <c r="AS17" s="63" t="str">
        <f t="shared" si="1"/>
        <v/>
      </c>
      <c r="AT17" s="63" t="str">
        <f t="shared" si="1"/>
        <v/>
      </c>
      <c r="AU17" s="63" t="str">
        <f t="shared" si="1"/>
        <v/>
      </c>
      <c r="AV17" s="63" t="str">
        <f t="shared" si="1"/>
        <v/>
      </c>
      <c r="AW17" s="63" t="str">
        <f t="shared" si="1"/>
        <v/>
      </c>
      <c r="AX17" s="63" t="str">
        <f t="shared" si="1"/>
        <v/>
      </c>
      <c r="AY17" s="63" t="str">
        <f t="shared" si="2"/>
        <v/>
      </c>
      <c r="AZ17" s="63" t="str">
        <f t="shared" si="2"/>
        <v/>
      </c>
      <c r="BA17" s="63" t="str">
        <f t="shared" si="2"/>
        <v/>
      </c>
      <c r="BB17" s="63" t="str">
        <f t="shared" si="2"/>
        <v/>
      </c>
      <c r="BC17" s="63" t="str">
        <f t="shared" si="2"/>
        <v/>
      </c>
      <c r="BD17" s="63" t="str">
        <f t="shared" si="2"/>
        <v/>
      </c>
      <c r="BE17" s="63" t="str">
        <f t="shared" si="2"/>
        <v/>
      </c>
      <c r="BF17" s="63" t="str">
        <f t="shared" si="2"/>
        <v/>
      </c>
      <c r="BG17" s="63" t="str">
        <f t="shared" si="2"/>
        <v/>
      </c>
      <c r="BH17" s="63" t="str">
        <f t="shared" si="2"/>
        <v/>
      </c>
      <c r="BI17" s="63" t="str">
        <f t="shared" si="2"/>
        <v/>
      </c>
      <c r="BJ17" s="63" t="str">
        <f t="shared" si="2"/>
        <v/>
      </c>
      <c r="BK17" s="63" t="str">
        <f t="shared" si="2"/>
        <v/>
      </c>
    </row>
    <row r="18" spans="1:63" x14ac:dyDescent="0.3">
      <c r="A18" s="81">
        <v>16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111"/>
      <c r="AG18" s="111"/>
      <c r="AH18" s="63" t="str">
        <f t="shared" si="3"/>
        <v/>
      </c>
      <c r="AI18" s="63" t="str">
        <f t="shared" si="1"/>
        <v/>
      </c>
      <c r="AJ18" s="63" t="str">
        <f t="shared" si="1"/>
        <v/>
      </c>
      <c r="AK18" s="63" t="str">
        <f t="shared" si="1"/>
        <v/>
      </c>
      <c r="AL18" s="63" t="str">
        <f t="shared" si="1"/>
        <v/>
      </c>
      <c r="AM18" s="63" t="str">
        <f t="shared" si="1"/>
        <v/>
      </c>
      <c r="AN18" s="63" t="str">
        <f t="shared" si="1"/>
        <v/>
      </c>
      <c r="AO18" s="63" t="str">
        <f t="shared" si="1"/>
        <v/>
      </c>
      <c r="AP18" s="63" t="str">
        <f t="shared" si="1"/>
        <v/>
      </c>
      <c r="AQ18" s="63" t="str">
        <f t="shared" si="1"/>
        <v/>
      </c>
      <c r="AR18" s="63" t="str">
        <f t="shared" si="1"/>
        <v/>
      </c>
      <c r="AS18" s="63" t="str">
        <f t="shared" si="1"/>
        <v/>
      </c>
      <c r="AT18" s="63" t="str">
        <f t="shared" si="1"/>
        <v/>
      </c>
      <c r="AU18" s="63" t="str">
        <f t="shared" si="1"/>
        <v/>
      </c>
      <c r="AV18" s="63" t="str">
        <f t="shared" si="1"/>
        <v/>
      </c>
      <c r="AW18" s="63" t="str">
        <f t="shared" si="1"/>
        <v/>
      </c>
      <c r="AX18" s="63" t="str">
        <f t="shared" ref="AX18:BF37" si="4">IF(R18&gt;0,LN(R18),"")</f>
        <v/>
      </c>
      <c r="AY18" s="63" t="str">
        <f t="shared" si="2"/>
        <v/>
      </c>
      <c r="AZ18" s="63" t="str">
        <f t="shared" si="2"/>
        <v/>
      </c>
      <c r="BA18" s="63" t="str">
        <f t="shared" si="2"/>
        <v/>
      </c>
      <c r="BB18" s="63" t="str">
        <f t="shared" si="2"/>
        <v/>
      </c>
      <c r="BC18" s="63" t="str">
        <f t="shared" si="2"/>
        <v/>
      </c>
      <c r="BD18" s="63" t="str">
        <f t="shared" si="2"/>
        <v/>
      </c>
      <c r="BE18" s="63" t="str">
        <f t="shared" si="2"/>
        <v/>
      </c>
      <c r="BF18" s="63" t="str">
        <f t="shared" si="2"/>
        <v/>
      </c>
      <c r="BG18" s="63" t="str">
        <f t="shared" si="2"/>
        <v/>
      </c>
      <c r="BH18" s="63" t="str">
        <f t="shared" si="2"/>
        <v/>
      </c>
      <c r="BI18" s="63" t="str">
        <f t="shared" si="2"/>
        <v/>
      </c>
      <c r="BJ18" s="63" t="str">
        <f t="shared" si="2"/>
        <v/>
      </c>
      <c r="BK18" s="63" t="str">
        <f t="shared" si="2"/>
        <v/>
      </c>
    </row>
    <row r="19" spans="1:63" x14ac:dyDescent="0.3">
      <c r="A19" s="81">
        <v>17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111"/>
      <c r="AG19" s="111"/>
      <c r="AH19" s="63" t="str">
        <f t="shared" si="3"/>
        <v/>
      </c>
      <c r="AI19" s="63" t="str">
        <f t="shared" si="3"/>
        <v/>
      </c>
      <c r="AJ19" s="63" t="str">
        <f t="shared" si="3"/>
        <v/>
      </c>
      <c r="AK19" s="63" t="str">
        <f t="shared" si="3"/>
        <v/>
      </c>
      <c r="AL19" s="63" t="str">
        <f t="shared" si="3"/>
        <v/>
      </c>
      <c r="AM19" s="63" t="str">
        <f t="shared" si="3"/>
        <v/>
      </c>
      <c r="AN19" s="63" t="str">
        <f t="shared" si="3"/>
        <v/>
      </c>
      <c r="AO19" s="63" t="str">
        <f t="shared" si="3"/>
        <v/>
      </c>
      <c r="AP19" s="63" t="str">
        <f t="shared" si="3"/>
        <v/>
      </c>
      <c r="AQ19" s="63" t="str">
        <f t="shared" si="3"/>
        <v/>
      </c>
      <c r="AR19" s="63" t="str">
        <f t="shared" si="3"/>
        <v/>
      </c>
      <c r="AS19" s="63" t="str">
        <f t="shared" si="3"/>
        <v/>
      </c>
      <c r="AT19" s="63" t="str">
        <f t="shared" si="3"/>
        <v/>
      </c>
      <c r="AU19" s="63" t="str">
        <f t="shared" si="3"/>
        <v/>
      </c>
      <c r="AV19" s="63" t="str">
        <f t="shared" si="3"/>
        <v/>
      </c>
      <c r="AW19" s="63" t="str">
        <f t="shared" si="3"/>
        <v/>
      </c>
      <c r="AX19" s="63" t="str">
        <f t="shared" si="4"/>
        <v/>
      </c>
      <c r="AY19" s="63" t="str">
        <f t="shared" si="2"/>
        <v/>
      </c>
      <c r="AZ19" s="63" t="str">
        <f t="shared" si="2"/>
        <v/>
      </c>
      <c r="BA19" s="63" t="str">
        <f t="shared" si="2"/>
        <v/>
      </c>
      <c r="BB19" s="63" t="str">
        <f t="shared" si="2"/>
        <v/>
      </c>
      <c r="BC19" s="63" t="str">
        <f t="shared" si="2"/>
        <v/>
      </c>
      <c r="BD19" s="63" t="str">
        <f t="shared" si="2"/>
        <v/>
      </c>
      <c r="BE19" s="63" t="str">
        <f t="shared" si="2"/>
        <v/>
      </c>
      <c r="BF19" s="63" t="str">
        <f t="shared" si="2"/>
        <v/>
      </c>
      <c r="BG19" s="63" t="str">
        <f t="shared" si="2"/>
        <v/>
      </c>
      <c r="BH19" s="63" t="str">
        <f t="shared" si="2"/>
        <v/>
      </c>
      <c r="BI19" s="63" t="str">
        <f t="shared" si="2"/>
        <v/>
      </c>
      <c r="BJ19" s="63" t="str">
        <f t="shared" si="2"/>
        <v/>
      </c>
      <c r="BK19" s="63" t="str">
        <f t="shared" si="2"/>
        <v/>
      </c>
    </row>
    <row r="20" spans="1:63" x14ac:dyDescent="0.3">
      <c r="A20" s="81">
        <v>18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111"/>
      <c r="AG20" s="111"/>
      <c r="AH20" s="63" t="str">
        <f t="shared" si="3"/>
        <v/>
      </c>
      <c r="AI20" s="63" t="str">
        <f t="shared" si="3"/>
        <v/>
      </c>
      <c r="AJ20" s="63" t="str">
        <f t="shared" si="3"/>
        <v/>
      </c>
      <c r="AK20" s="63" t="str">
        <f t="shared" si="3"/>
        <v/>
      </c>
      <c r="AL20" s="63" t="str">
        <f t="shared" si="3"/>
        <v/>
      </c>
      <c r="AM20" s="63" t="str">
        <f t="shared" si="3"/>
        <v/>
      </c>
      <c r="AN20" s="63" t="str">
        <f t="shared" si="3"/>
        <v/>
      </c>
      <c r="AO20" s="63" t="str">
        <f t="shared" si="3"/>
        <v/>
      </c>
      <c r="AP20" s="63" t="str">
        <f t="shared" si="3"/>
        <v/>
      </c>
      <c r="AQ20" s="63" t="str">
        <f t="shared" si="3"/>
        <v/>
      </c>
      <c r="AR20" s="63" t="str">
        <f t="shared" si="3"/>
        <v/>
      </c>
      <c r="AS20" s="63" t="str">
        <f t="shared" si="3"/>
        <v/>
      </c>
      <c r="AT20" s="63" t="str">
        <f t="shared" si="3"/>
        <v/>
      </c>
      <c r="AU20" s="63" t="str">
        <f t="shared" si="3"/>
        <v/>
      </c>
      <c r="AV20" s="63" t="str">
        <f t="shared" si="3"/>
        <v/>
      </c>
      <c r="AW20" s="63" t="str">
        <f t="shared" si="3"/>
        <v/>
      </c>
      <c r="AX20" s="63" t="str">
        <f t="shared" si="4"/>
        <v/>
      </c>
      <c r="AY20" s="63" t="str">
        <f t="shared" si="2"/>
        <v/>
      </c>
      <c r="AZ20" s="63" t="str">
        <f t="shared" si="2"/>
        <v/>
      </c>
      <c r="BA20" s="63" t="str">
        <f t="shared" si="2"/>
        <v/>
      </c>
      <c r="BB20" s="63" t="str">
        <f t="shared" si="2"/>
        <v/>
      </c>
      <c r="BC20" s="63" t="str">
        <f t="shared" si="2"/>
        <v/>
      </c>
      <c r="BD20" s="63" t="str">
        <f t="shared" si="2"/>
        <v/>
      </c>
      <c r="BE20" s="63" t="str">
        <f t="shared" si="2"/>
        <v/>
      </c>
      <c r="BF20" s="63" t="str">
        <f t="shared" si="2"/>
        <v/>
      </c>
      <c r="BG20" s="63" t="str">
        <f t="shared" si="2"/>
        <v/>
      </c>
      <c r="BH20" s="63" t="str">
        <f t="shared" si="2"/>
        <v/>
      </c>
      <c r="BI20" s="63" t="str">
        <f t="shared" si="2"/>
        <v/>
      </c>
      <c r="BJ20" s="63" t="str">
        <f t="shared" si="2"/>
        <v/>
      </c>
      <c r="BK20" s="63" t="str">
        <f t="shared" si="2"/>
        <v/>
      </c>
    </row>
    <row r="21" spans="1:63" x14ac:dyDescent="0.3">
      <c r="A21" s="81">
        <v>19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111"/>
      <c r="AG21" s="111"/>
      <c r="AH21" s="63" t="str">
        <f t="shared" si="3"/>
        <v/>
      </c>
      <c r="AI21" s="63" t="str">
        <f t="shared" si="3"/>
        <v/>
      </c>
      <c r="AJ21" s="63" t="str">
        <f t="shared" si="3"/>
        <v/>
      </c>
      <c r="AK21" s="63" t="str">
        <f t="shared" si="3"/>
        <v/>
      </c>
      <c r="AL21" s="63" t="str">
        <f t="shared" si="3"/>
        <v/>
      </c>
      <c r="AM21" s="63" t="str">
        <f t="shared" si="3"/>
        <v/>
      </c>
      <c r="AN21" s="63" t="str">
        <f t="shared" si="3"/>
        <v/>
      </c>
      <c r="AO21" s="63" t="str">
        <f t="shared" si="3"/>
        <v/>
      </c>
      <c r="AP21" s="63" t="str">
        <f t="shared" si="3"/>
        <v/>
      </c>
      <c r="AQ21" s="63" t="str">
        <f t="shared" si="3"/>
        <v/>
      </c>
      <c r="AR21" s="63" t="str">
        <f t="shared" si="3"/>
        <v/>
      </c>
      <c r="AS21" s="63" t="str">
        <f t="shared" si="3"/>
        <v/>
      </c>
      <c r="AT21" s="63" t="str">
        <f t="shared" si="3"/>
        <v/>
      </c>
      <c r="AU21" s="63" t="str">
        <f t="shared" si="3"/>
        <v/>
      </c>
      <c r="AV21" s="63" t="str">
        <f t="shared" si="3"/>
        <v/>
      </c>
      <c r="AW21" s="63" t="str">
        <f t="shared" si="3"/>
        <v/>
      </c>
      <c r="AX21" s="63" t="str">
        <f t="shared" si="4"/>
        <v/>
      </c>
      <c r="AY21" s="63" t="str">
        <f t="shared" si="2"/>
        <v/>
      </c>
      <c r="AZ21" s="63" t="str">
        <f t="shared" si="2"/>
        <v/>
      </c>
      <c r="BA21" s="63" t="str">
        <f t="shared" si="2"/>
        <v/>
      </c>
      <c r="BB21" s="63" t="str">
        <f t="shared" si="2"/>
        <v/>
      </c>
      <c r="BC21" s="63" t="str">
        <f t="shared" si="2"/>
        <v/>
      </c>
      <c r="BD21" s="63" t="str">
        <f t="shared" si="2"/>
        <v/>
      </c>
      <c r="BE21" s="63" t="str">
        <f t="shared" si="2"/>
        <v/>
      </c>
      <c r="BF21" s="63" t="str">
        <f t="shared" si="2"/>
        <v/>
      </c>
      <c r="BG21" s="63" t="str">
        <f t="shared" si="2"/>
        <v/>
      </c>
      <c r="BH21" s="63" t="str">
        <f t="shared" si="2"/>
        <v/>
      </c>
      <c r="BI21" s="63" t="str">
        <f t="shared" si="2"/>
        <v/>
      </c>
      <c r="BJ21" s="63" t="str">
        <f t="shared" si="2"/>
        <v/>
      </c>
      <c r="BK21" s="63" t="str">
        <f t="shared" si="2"/>
        <v/>
      </c>
    </row>
    <row r="22" spans="1:63" x14ac:dyDescent="0.3">
      <c r="A22" s="81">
        <v>20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111"/>
      <c r="AG22" s="111"/>
      <c r="AH22" s="63" t="str">
        <f t="shared" si="3"/>
        <v/>
      </c>
      <c r="AI22" s="63" t="str">
        <f t="shared" si="3"/>
        <v/>
      </c>
      <c r="AJ22" s="63" t="str">
        <f t="shared" si="3"/>
        <v/>
      </c>
      <c r="AK22" s="63" t="str">
        <f t="shared" si="3"/>
        <v/>
      </c>
      <c r="AL22" s="63" t="str">
        <f t="shared" si="3"/>
        <v/>
      </c>
      <c r="AM22" s="63" t="str">
        <f t="shared" si="3"/>
        <v/>
      </c>
      <c r="AN22" s="63" t="str">
        <f t="shared" si="3"/>
        <v/>
      </c>
      <c r="AO22" s="63" t="str">
        <f t="shared" si="3"/>
        <v/>
      </c>
      <c r="AP22" s="63" t="str">
        <f t="shared" si="3"/>
        <v/>
      </c>
      <c r="AQ22" s="63" t="str">
        <f t="shared" si="3"/>
        <v/>
      </c>
      <c r="AR22" s="63" t="str">
        <f t="shared" si="3"/>
        <v/>
      </c>
      <c r="AS22" s="63" t="str">
        <f t="shared" si="3"/>
        <v/>
      </c>
      <c r="AT22" s="63" t="str">
        <f t="shared" si="3"/>
        <v/>
      </c>
      <c r="AU22" s="63" t="str">
        <f t="shared" si="3"/>
        <v/>
      </c>
      <c r="AV22" s="63" t="str">
        <f t="shared" si="3"/>
        <v/>
      </c>
      <c r="AW22" s="63" t="str">
        <f t="shared" si="3"/>
        <v/>
      </c>
      <c r="AX22" s="63" t="str">
        <f t="shared" si="4"/>
        <v/>
      </c>
      <c r="AY22" s="63" t="str">
        <f t="shared" si="2"/>
        <v/>
      </c>
      <c r="AZ22" s="63" t="str">
        <f t="shared" si="2"/>
        <v/>
      </c>
      <c r="BA22" s="63" t="str">
        <f t="shared" si="2"/>
        <v/>
      </c>
      <c r="BB22" s="63" t="str">
        <f t="shared" si="2"/>
        <v/>
      </c>
      <c r="BC22" s="63" t="str">
        <f t="shared" si="2"/>
        <v/>
      </c>
      <c r="BD22" s="63" t="str">
        <f t="shared" si="2"/>
        <v/>
      </c>
      <c r="BE22" s="63" t="str">
        <f t="shared" si="2"/>
        <v/>
      </c>
      <c r="BF22" s="63" t="str">
        <f t="shared" si="2"/>
        <v/>
      </c>
      <c r="BG22" s="63" t="str">
        <f t="shared" ref="BG22:BK37" si="5">IF(AA22&gt;0,LN(AA22),"")</f>
        <v/>
      </c>
      <c r="BH22" s="63" t="str">
        <f t="shared" si="5"/>
        <v/>
      </c>
      <c r="BI22" s="63" t="str">
        <f t="shared" si="5"/>
        <v/>
      </c>
      <c r="BJ22" s="63" t="str">
        <f t="shared" si="5"/>
        <v/>
      </c>
      <c r="BK22" s="63" t="str">
        <f t="shared" si="5"/>
        <v/>
      </c>
    </row>
    <row r="23" spans="1:63" x14ac:dyDescent="0.3">
      <c r="A23" s="81">
        <v>21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111"/>
      <c r="AG23" s="111"/>
      <c r="AH23" s="63" t="str">
        <f t="shared" si="3"/>
        <v/>
      </c>
      <c r="AI23" s="63" t="str">
        <f t="shared" si="3"/>
        <v/>
      </c>
      <c r="AJ23" s="63" t="str">
        <f t="shared" si="3"/>
        <v/>
      </c>
      <c r="AK23" s="63" t="str">
        <f t="shared" si="3"/>
        <v/>
      </c>
      <c r="AL23" s="63" t="str">
        <f t="shared" si="3"/>
        <v/>
      </c>
      <c r="AM23" s="63" t="str">
        <f t="shared" si="3"/>
        <v/>
      </c>
      <c r="AN23" s="63" t="str">
        <f t="shared" si="3"/>
        <v/>
      </c>
      <c r="AO23" s="63" t="str">
        <f t="shared" si="3"/>
        <v/>
      </c>
      <c r="AP23" s="63" t="str">
        <f t="shared" si="3"/>
        <v/>
      </c>
      <c r="AQ23" s="63" t="str">
        <f t="shared" si="3"/>
        <v/>
      </c>
      <c r="AR23" s="63" t="str">
        <f t="shared" si="3"/>
        <v/>
      </c>
      <c r="AS23" s="63" t="str">
        <f t="shared" si="3"/>
        <v/>
      </c>
      <c r="AT23" s="63" t="str">
        <f t="shared" si="3"/>
        <v/>
      </c>
      <c r="AU23" s="63" t="str">
        <f t="shared" si="3"/>
        <v/>
      </c>
      <c r="AV23" s="63" t="str">
        <f t="shared" si="3"/>
        <v/>
      </c>
      <c r="AW23" s="63" t="str">
        <f t="shared" si="3"/>
        <v/>
      </c>
      <c r="AX23" s="63" t="str">
        <f t="shared" si="4"/>
        <v/>
      </c>
      <c r="AY23" s="63" t="str">
        <f t="shared" si="4"/>
        <v/>
      </c>
      <c r="AZ23" s="63" t="str">
        <f t="shared" si="4"/>
        <v/>
      </c>
      <c r="BA23" s="63" t="str">
        <f t="shared" si="4"/>
        <v/>
      </c>
      <c r="BB23" s="63" t="str">
        <f t="shared" si="4"/>
        <v/>
      </c>
      <c r="BC23" s="63" t="str">
        <f t="shared" si="4"/>
        <v/>
      </c>
      <c r="BD23" s="63" t="str">
        <f t="shared" si="4"/>
        <v/>
      </c>
      <c r="BE23" s="63" t="str">
        <f t="shared" si="4"/>
        <v/>
      </c>
      <c r="BF23" s="63" t="str">
        <f t="shared" si="4"/>
        <v/>
      </c>
      <c r="BG23" s="63" t="str">
        <f t="shared" si="5"/>
        <v/>
      </c>
      <c r="BH23" s="63" t="str">
        <f t="shared" si="5"/>
        <v/>
      </c>
      <c r="BI23" s="63" t="str">
        <f t="shared" si="5"/>
        <v/>
      </c>
      <c r="BJ23" s="63" t="str">
        <f t="shared" si="5"/>
        <v/>
      </c>
      <c r="BK23" s="63" t="str">
        <f t="shared" si="5"/>
        <v/>
      </c>
    </row>
    <row r="24" spans="1:63" x14ac:dyDescent="0.3">
      <c r="A24" s="81">
        <v>22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111"/>
      <c r="AG24" s="111"/>
      <c r="AH24" s="63" t="str">
        <f t="shared" si="3"/>
        <v/>
      </c>
      <c r="AI24" s="63" t="str">
        <f t="shared" si="3"/>
        <v/>
      </c>
      <c r="AJ24" s="63" t="str">
        <f t="shared" si="3"/>
        <v/>
      </c>
      <c r="AK24" s="63" t="str">
        <f t="shared" si="3"/>
        <v/>
      </c>
      <c r="AL24" s="63" t="str">
        <f t="shared" si="3"/>
        <v/>
      </c>
      <c r="AM24" s="63" t="str">
        <f t="shared" si="3"/>
        <v/>
      </c>
      <c r="AN24" s="63" t="str">
        <f t="shared" si="3"/>
        <v/>
      </c>
      <c r="AO24" s="63" t="str">
        <f t="shared" si="3"/>
        <v/>
      </c>
      <c r="AP24" s="63" t="str">
        <f t="shared" si="3"/>
        <v/>
      </c>
      <c r="AQ24" s="63" t="str">
        <f t="shared" si="3"/>
        <v/>
      </c>
      <c r="AR24" s="63" t="str">
        <f t="shared" si="3"/>
        <v/>
      </c>
      <c r="AS24" s="63" t="str">
        <f t="shared" si="3"/>
        <v/>
      </c>
      <c r="AT24" s="63" t="str">
        <f t="shared" si="3"/>
        <v/>
      </c>
      <c r="AU24" s="63" t="str">
        <f t="shared" si="3"/>
        <v/>
      </c>
      <c r="AV24" s="63" t="str">
        <f t="shared" si="3"/>
        <v/>
      </c>
      <c r="AW24" s="63" t="str">
        <f t="shared" si="3"/>
        <v/>
      </c>
      <c r="AX24" s="63" t="str">
        <f t="shared" si="4"/>
        <v/>
      </c>
      <c r="AY24" s="63" t="str">
        <f t="shared" si="4"/>
        <v/>
      </c>
      <c r="AZ24" s="63" t="str">
        <f t="shared" si="4"/>
        <v/>
      </c>
      <c r="BA24" s="63" t="str">
        <f t="shared" si="4"/>
        <v/>
      </c>
      <c r="BB24" s="63" t="str">
        <f t="shared" si="4"/>
        <v/>
      </c>
      <c r="BC24" s="63" t="str">
        <f t="shared" si="4"/>
        <v/>
      </c>
      <c r="BD24" s="63" t="str">
        <f t="shared" si="4"/>
        <v/>
      </c>
      <c r="BE24" s="63" t="str">
        <f t="shared" si="4"/>
        <v/>
      </c>
      <c r="BF24" s="63" t="str">
        <f t="shared" si="4"/>
        <v/>
      </c>
      <c r="BG24" s="63" t="str">
        <f t="shared" si="5"/>
        <v/>
      </c>
      <c r="BH24" s="63" t="str">
        <f t="shared" si="5"/>
        <v/>
      </c>
      <c r="BI24" s="63" t="str">
        <f t="shared" si="5"/>
        <v/>
      </c>
      <c r="BJ24" s="63" t="str">
        <f t="shared" si="5"/>
        <v/>
      </c>
      <c r="BK24" s="63" t="str">
        <f t="shared" si="5"/>
        <v/>
      </c>
    </row>
    <row r="25" spans="1:63" x14ac:dyDescent="0.3">
      <c r="A25" s="81">
        <v>23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111"/>
      <c r="AG25" s="111"/>
      <c r="AH25" s="63" t="str">
        <f t="shared" si="3"/>
        <v/>
      </c>
      <c r="AI25" s="63" t="str">
        <f t="shared" si="3"/>
        <v/>
      </c>
      <c r="AJ25" s="63" t="str">
        <f t="shared" si="3"/>
        <v/>
      </c>
      <c r="AK25" s="63" t="str">
        <f t="shared" si="3"/>
        <v/>
      </c>
      <c r="AL25" s="63" t="str">
        <f t="shared" si="3"/>
        <v/>
      </c>
      <c r="AM25" s="63" t="str">
        <f t="shared" si="3"/>
        <v/>
      </c>
      <c r="AN25" s="63" t="str">
        <f t="shared" si="3"/>
        <v/>
      </c>
      <c r="AO25" s="63" t="str">
        <f t="shared" si="3"/>
        <v/>
      </c>
      <c r="AP25" s="63" t="str">
        <f t="shared" si="3"/>
        <v/>
      </c>
      <c r="AQ25" s="63" t="str">
        <f t="shared" si="3"/>
        <v/>
      </c>
      <c r="AR25" s="63" t="str">
        <f t="shared" si="3"/>
        <v/>
      </c>
      <c r="AS25" s="63" t="str">
        <f t="shared" si="3"/>
        <v/>
      </c>
      <c r="AT25" s="63" t="str">
        <f t="shared" si="3"/>
        <v/>
      </c>
      <c r="AU25" s="63" t="str">
        <f t="shared" si="3"/>
        <v/>
      </c>
      <c r="AV25" s="63" t="str">
        <f t="shared" si="3"/>
        <v/>
      </c>
      <c r="AW25" s="63" t="str">
        <f t="shared" si="3"/>
        <v/>
      </c>
      <c r="AX25" s="63" t="str">
        <f t="shared" si="4"/>
        <v/>
      </c>
      <c r="AY25" s="63" t="str">
        <f t="shared" si="4"/>
        <v/>
      </c>
      <c r="AZ25" s="63" t="str">
        <f t="shared" si="4"/>
        <v/>
      </c>
      <c r="BA25" s="63" t="str">
        <f t="shared" si="4"/>
        <v/>
      </c>
      <c r="BB25" s="63" t="str">
        <f t="shared" si="4"/>
        <v/>
      </c>
      <c r="BC25" s="63" t="str">
        <f t="shared" si="4"/>
        <v/>
      </c>
      <c r="BD25" s="63" t="str">
        <f t="shared" si="4"/>
        <v/>
      </c>
      <c r="BE25" s="63" t="str">
        <f t="shared" si="4"/>
        <v/>
      </c>
      <c r="BF25" s="63" t="str">
        <f t="shared" si="4"/>
        <v/>
      </c>
      <c r="BG25" s="63" t="str">
        <f t="shared" si="5"/>
        <v/>
      </c>
      <c r="BH25" s="63" t="str">
        <f t="shared" si="5"/>
        <v/>
      </c>
      <c r="BI25" s="63" t="str">
        <f t="shared" si="5"/>
        <v/>
      </c>
      <c r="BJ25" s="63" t="str">
        <f t="shared" si="5"/>
        <v/>
      </c>
      <c r="BK25" s="63" t="str">
        <f t="shared" si="5"/>
        <v/>
      </c>
    </row>
    <row r="26" spans="1:63" x14ac:dyDescent="0.3">
      <c r="A26" s="81">
        <v>24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111"/>
      <c r="AG26" s="111"/>
      <c r="AH26" s="63" t="str">
        <f t="shared" si="3"/>
        <v/>
      </c>
      <c r="AI26" s="63" t="str">
        <f t="shared" si="3"/>
        <v/>
      </c>
      <c r="AJ26" s="63" t="str">
        <f t="shared" si="3"/>
        <v/>
      </c>
      <c r="AK26" s="63" t="str">
        <f t="shared" si="3"/>
        <v/>
      </c>
      <c r="AL26" s="63" t="str">
        <f t="shared" si="3"/>
        <v/>
      </c>
      <c r="AM26" s="63" t="str">
        <f t="shared" si="3"/>
        <v/>
      </c>
      <c r="AN26" s="63" t="str">
        <f t="shared" si="3"/>
        <v/>
      </c>
      <c r="AO26" s="63" t="str">
        <f t="shared" si="3"/>
        <v/>
      </c>
      <c r="AP26" s="63" t="str">
        <f t="shared" si="3"/>
        <v/>
      </c>
      <c r="AQ26" s="63" t="str">
        <f t="shared" si="3"/>
        <v/>
      </c>
      <c r="AR26" s="63" t="str">
        <f t="shared" si="3"/>
        <v/>
      </c>
      <c r="AS26" s="63" t="str">
        <f t="shared" si="3"/>
        <v/>
      </c>
      <c r="AT26" s="63" t="str">
        <f t="shared" si="3"/>
        <v/>
      </c>
      <c r="AU26" s="63" t="str">
        <f t="shared" si="3"/>
        <v/>
      </c>
      <c r="AV26" s="63" t="str">
        <f t="shared" si="3"/>
        <v/>
      </c>
      <c r="AW26" s="63" t="str">
        <f t="shared" si="3"/>
        <v/>
      </c>
      <c r="AX26" s="63" t="str">
        <f t="shared" si="4"/>
        <v/>
      </c>
      <c r="AY26" s="63" t="str">
        <f t="shared" si="4"/>
        <v/>
      </c>
      <c r="AZ26" s="63" t="str">
        <f t="shared" si="4"/>
        <v/>
      </c>
      <c r="BA26" s="63" t="str">
        <f t="shared" si="4"/>
        <v/>
      </c>
      <c r="BB26" s="63" t="str">
        <f t="shared" si="4"/>
        <v/>
      </c>
      <c r="BC26" s="63" t="str">
        <f t="shared" si="4"/>
        <v/>
      </c>
      <c r="BD26" s="63" t="str">
        <f t="shared" si="4"/>
        <v/>
      </c>
      <c r="BE26" s="63" t="str">
        <f t="shared" si="4"/>
        <v/>
      </c>
      <c r="BF26" s="63" t="str">
        <f t="shared" si="4"/>
        <v/>
      </c>
      <c r="BG26" s="63" t="str">
        <f t="shared" si="5"/>
        <v/>
      </c>
      <c r="BH26" s="63" t="str">
        <f t="shared" si="5"/>
        <v/>
      </c>
      <c r="BI26" s="63" t="str">
        <f t="shared" si="5"/>
        <v/>
      </c>
      <c r="BJ26" s="63" t="str">
        <f t="shared" si="5"/>
        <v/>
      </c>
      <c r="BK26" s="63" t="str">
        <f t="shared" si="5"/>
        <v/>
      </c>
    </row>
    <row r="27" spans="1:63" x14ac:dyDescent="0.3">
      <c r="A27" s="81">
        <v>25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111"/>
      <c r="AG27" s="111"/>
      <c r="AH27" s="63" t="str">
        <f t="shared" si="3"/>
        <v/>
      </c>
      <c r="AI27" s="63" t="str">
        <f t="shared" si="3"/>
        <v/>
      </c>
      <c r="AJ27" s="63" t="str">
        <f t="shared" si="3"/>
        <v/>
      </c>
      <c r="AK27" s="63" t="str">
        <f t="shared" si="3"/>
        <v/>
      </c>
      <c r="AL27" s="63" t="str">
        <f t="shared" si="3"/>
        <v/>
      </c>
      <c r="AM27" s="63" t="str">
        <f t="shared" si="3"/>
        <v/>
      </c>
      <c r="AN27" s="63" t="str">
        <f t="shared" si="3"/>
        <v/>
      </c>
      <c r="AO27" s="63" t="str">
        <f t="shared" si="3"/>
        <v/>
      </c>
      <c r="AP27" s="63" t="str">
        <f t="shared" si="3"/>
        <v/>
      </c>
      <c r="AQ27" s="63" t="str">
        <f t="shared" si="3"/>
        <v/>
      </c>
      <c r="AR27" s="63" t="str">
        <f t="shared" si="3"/>
        <v/>
      </c>
      <c r="AS27" s="63" t="str">
        <f t="shared" si="3"/>
        <v/>
      </c>
      <c r="AT27" s="63" t="str">
        <f t="shared" si="3"/>
        <v/>
      </c>
      <c r="AU27" s="63" t="str">
        <f t="shared" si="3"/>
        <v/>
      </c>
      <c r="AV27" s="63" t="str">
        <f t="shared" si="3"/>
        <v/>
      </c>
      <c r="AW27" s="63" t="str">
        <f t="shared" si="3"/>
        <v/>
      </c>
      <c r="AX27" s="63" t="str">
        <f t="shared" si="4"/>
        <v/>
      </c>
      <c r="AY27" s="63" t="str">
        <f t="shared" si="4"/>
        <v/>
      </c>
      <c r="AZ27" s="63" t="str">
        <f t="shared" si="4"/>
        <v/>
      </c>
      <c r="BA27" s="63" t="str">
        <f t="shared" si="4"/>
        <v/>
      </c>
      <c r="BB27" s="63" t="str">
        <f t="shared" si="4"/>
        <v/>
      </c>
      <c r="BC27" s="63" t="str">
        <f t="shared" si="4"/>
        <v/>
      </c>
      <c r="BD27" s="63" t="str">
        <f t="shared" si="4"/>
        <v/>
      </c>
      <c r="BE27" s="63" t="str">
        <f t="shared" si="4"/>
        <v/>
      </c>
      <c r="BF27" s="63" t="str">
        <f t="shared" si="4"/>
        <v/>
      </c>
      <c r="BG27" s="63" t="str">
        <f t="shared" si="5"/>
        <v/>
      </c>
      <c r="BH27" s="63" t="str">
        <f t="shared" si="5"/>
        <v/>
      </c>
      <c r="BI27" s="63" t="str">
        <f t="shared" si="5"/>
        <v/>
      </c>
      <c r="BJ27" s="63" t="str">
        <f t="shared" si="5"/>
        <v/>
      </c>
      <c r="BK27" s="63" t="str">
        <f t="shared" si="5"/>
        <v/>
      </c>
    </row>
    <row r="28" spans="1:63" x14ac:dyDescent="0.3">
      <c r="A28" s="81">
        <v>26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111"/>
      <c r="AG28" s="111"/>
      <c r="AH28" s="63" t="str">
        <f t="shared" si="3"/>
        <v/>
      </c>
      <c r="AI28" s="63" t="str">
        <f t="shared" si="3"/>
        <v/>
      </c>
      <c r="AJ28" s="63" t="str">
        <f t="shared" si="3"/>
        <v/>
      </c>
      <c r="AK28" s="63" t="str">
        <f t="shared" si="3"/>
        <v/>
      </c>
      <c r="AL28" s="63" t="str">
        <f t="shared" si="3"/>
        <v/>
      </c>
      <c r="AM28" s="63" t="str">
        <f t="shared" si="3"/>
        <v/>
      </c>
      <c r="AN28" s="63" t="str">
        <f t="shared" si="3"/>
        <v/>
      </c>
      <c r="AO28" s="63" t="str">
        <f t="shared" si="3"/>
        <v/>
      </c>
      <c r="AP28" s="63" t="str">
        <f t="shared" si="3"/>
        <v/>
      </c>
      <c r="AQ28" s="63" t="str">
        <f t="shared" si="3"/>
        <v/>
      </c>
      <c r="AR28" s="63" t="str">
        <f t="shared" si="3"/>
        <v/>
      </c>
      <c r="AS28" s="63" t="str">
        <f t="shared" si="3"/>
        <v/>
      </c>
      <c r="AT28" s="63" t="str">
        <f t="shared" si="3"/>
        <v/>
      </c>
      <c r="AU28" s="63" t="str">
        <f t="shared" si="3"/>
        <v/>
      </c>
      <c r="AV28" s="63" t="str">
        <f t="shared" si="3"/>
        <v/>
      </c>
      <c r="AW28" s="63" t="str">
        <f t="shared" si="3"/>
        <v/>
      </c>
      <c r="AX28" s="63" t="str">
        <f t="shared" si="4"/>
        <v/>
      </c>
      <c r="AY28" s="63" t="str">
        <f t="shared" si="4"/>
        <v/>
      </c>
      <c r="AZ28" s="63" t="str">
        <f t="shared" si="4"/>
        <v/>
      </c>
      <c r="BA28" s="63" t="str">
        <f t="shared" si="4"/>
        <v/>
      </c>
      <c r="BB28" s="63" t="str">
        <f t="shared" si="4"/>
        <v/>
      </c>
      <c r="BC28" s="63" t="str">
        <f t="shared" si="4"/>
        <v/>
      </c>
      <c r="BD28" s="63" t="str">
        <f t="shared" si="4"/>
        <v/>
      </c>
      <c r="BE28" s="63" t="str">
        <f t="shared" si="4"/>
        <v/>
      </c>
      <c r="BF28" s="63" t="str">
        <f t="shared" si="4"/>
        <v/>
      </c>
      <c r="BG28" s="63" t="str">
        <f t="shared" si="5"/>
        <v/>
      </c>
      <c r="BH28" s="63" t="str">
        <f t="shared" si="5"/>
        <v/>
      </c>
      <c r="BI28" s="63" t="str">
        <f t="shared" si="5"/>
        <v/>
      </c>
      <c r="BJ28" s="63" t="str">
        <f t="shared" si="5"/>
        <v/>
      </c>
      <c r="BK28" s="63" t="str">
        <f t="shared" si="5"/>
        <v/>
      </c>
    </row>
    <row r="29" spans="1:63" x14ac:dyDescent="0.3">
      <c r="A29" s="81">
        <v>27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111"/>
      <c r="AG29" s="111"/>
      <c r="AH29" s="63" t="str">
        <f t="shared" si="3"/>
        <v/>
      </c>
      <c r="AI29" s="63" t="str">
        <f t="shared" si="3"/>
        <v/>
      </c>
      <c r="AJ29" s="63" t="str">
        <f t="shared" si="3"/>
        <v/>
      </c>
      <c r="AK29" s="63" t="str">
        <f t="shared" si="3"/>
        <v/>
      </c>
      <c r="AL29" s="63" t="str">
        <f t="shared" si="3"/>
        <v/>
      </c>
      <c r="AM29" s="63" t="str">
        <f t="shared" si="3"/>
        <v/>
      </c>
      <c r="AN29" s="63" t="str">
        <f t="shared" si="3"/>
        <v/>
      </c>
      <c r="AO29" s="63" t="str">
        <f t="shared" si="3"/>
        <v/>
      </c>
      <c r="AP29" s="63" t="str">
        <f t="shared" si="3"/>
        <v/>
      </c>
      <c r="AQ29" s="63" t="str">
        <f t="shared" si="3"/>
        <v/>
      </c>
      <c r="AR29" s="63" t="str">
        <f t="shared" si="3"/>
        <v/>
      </c>
      <c r="AS29" s="63" t="str">
        <f t="shared" si="3"/>
        <v/>
      </c>
      <c r="AT29" s="63" t="str">
        <f t="shared" si="3"/>
        <v/>
      </c>
      <c r="AU29" s="63" t="str">
        <f t="shared" si="3"/>
        <v/>
      </c>
      <c r="AV29" s="63" t="str">
        <f t="shared" si="3"/>
        <v/>
      </c>
      <c r="AW29" s="63" t="str">
        <f t="shared" si="3"/>
        <v/>
      </c>
      <c r="AX29" s="63" t="str">
        <f t="shared" si="4"/>
        <v/>
      </c>
      <c r="AY29" s="63" t="str">
        <f t="shared" si="4"/>
        <v/>
      </c>
      <c r="AZ29" s="63" t="str">
        <f t="shared" si="4"/>
        <v/>
      </c>
      <c r="BA29" s="63" t="str">
        <f t="shared" si="4"/>
        <v/>
      </c>
      <c r="BB29" s="63" t="str">
        <f t="shared" si="4"/>
        <v/>
      </c>
      <c r="BC29" s="63" t="str">
        <f t="shared" si="4"/>
        <v/>
      </c>
      <c r="BD29" s="63" t="str">
        <f t="shared" si="4"/>
        <v/>
      </c>
      <c r="BE29" s="63" t="str">
        <f t="shared" si="4"/>
        <v/>
      </c>
      <c r="BF29" s="63" t="str">
        <f t="shared" si="4"/>
        <v/>
      </c>
      <c r="BG29" s="63" t="str">
        <f t="shared" si="5"/>
        <v/>
      </c>
      <c r="BH29" s="63" t="str">
        <f t="shared" si="5"/>
        <v/>
      </c>
      <c r="BI29" s="63" t="str">
        <f t="shared" si="5"/>
        <v/>
      </c>
      <c r="BJ29" s="63" t="str">
        <f t="shared" si="5"/>
        <v/>
      </c>
      <c r="BK29" s="63" t="str">
        <f t="shared" si="5"/>
        <v/>
      </c>
    </row>
    <row r="30" spans="1:63" x14ac:dyDescent="0.3">
      <c r="A30" s="81">
        <v>28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111"/>
      <c r="AG30" s="111"/>
      <c r="AH30" s="63" t="str">
        <f t="shared" si="3"/>
        <v/>
      </c>
      <c r="AI30" s="63" t="str">
        <f t="shared" si="3"/>
        <v/>
      </c>
      <c r="AJ30" s="63" t="str">
        <f t="shared" si="3"/>
        <v/>
      </c>
      <c r="AK30" s="63" t="str">
        <f t="shared" si="3"/>
        <v/>
      </c>
      <c r="AL30" s="63" t="str">
        <f t="shared" si="3"/>
        <v/>
      </c>
      <c r="AM30" s="63" t="str">
        <f t="shared" si="3"/>
        <v/>
      </c>
      <c r="AN30" s="63" t="str">
        <f t="shared" si="3"/>
        <v/>
      </c>
      <c r="AO30" s="63" t="str">
        <f t="shared" si="3"/>
        <v/>
      </c>
      <c r="AP30" s="63" t="str">
        <f t="shared" si="3"/>
        <v/>
      </c>
      <c r="AQ30" s="63" t="str">
        <f t="shared" si="3"/>
        <v/>
      </c>
      <c r="AR30" s="63" t="str">
        <f t="shared" si="3"/>
        <v/>
      </c>
      <c r="AS30" s="63" t="str">
        <f t="shared" si="3"/>
        <v/>
      </c>
      <c r="AT30" s="63" t="str">
        <f t="shared" si="3"/>
        <v/>
      </c>
      <c r="AU30" s="63" t="str">
        <f t="shared" si="3"/>
        <v/>
      </c>
      <c r="AV30" s="63" t="str">
        <f t="shared" si="3"/>
        <v/>
      </c>
      <c r="AW30" s="63" t="str">
        <f t="shared" si="3"/>
        <v/>
      </c>
      <c r="AX30" s="63" t="str">
        <f t="shared" si="4"/>
        <v/>
      </c>
      <c r="AY30" s="63" t="str">
        <f t="shared" si="4"/>
        <v/>
      </c>
      <c r="AZ30" s="63" t="str">
        <f t="shared" si="4"/>
        <v/>
      </c>
      <c r="BA30" s="63" t="str">
        <f t="shared" si="4"/>
        <v/>
      </c>
      <c r="BB30" s="63" t="str">
        <f t="shared" si="4"/>
        <v/>
      </c>
      <c r="BC30" s="63" t="str">
        <f t="shared" si="4"/>
        <v/>
      </c>
      <c r="BD30" s="63" t="str">
        <f t="shared" si="4"/>
        <v/>
      </c>
      <c r="BE30" s="63" t="str">
        <f t="shared" si="4"/>
        <v/>
      </c>
      <c r="BF30" s="63" t="str">
        <f t="shared" si="4"/>
        <v/>
      </c>
      <c r="BG30" s="63" t="str">
        <f t="shared" si="5"/>
        <v/>
      </c>
      <c r="BH30" s="63" t="str">
        <f t="shared" si="5"/>
        <v/>
      </c>
      <c r="BI30" s="63" t="str">
        <f t="shared" si="5"/>
        <v/>
      </c>
      <c r="BJ30" s="63" t="str">
        <f t="shared" si="5"/>
        <v/>
      </c>
      <c r="BK30" s="63" t="str">
        <f t="shared" si="5"/>
        <v/>
      </c>
    </row>
    <row r="31" spans="1:63" x14ac:dyDescent="0.3">
      <c r="A31" s="81">
        <v>29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111"/>
      <c r="AG31" s="111"/>
      <c r="AH31" s="63" t="str">
        <f t="shared" si="3"/>
        <v/>
      </c>
      <c r="AI31" s="63" t="str">
        <f t="shared" si="3"/>
        <v/>
      </c>
      <c r="AJ31" s="63" t="str">
        <f t="shared" si="3"/>
        <v/>
      </c>
      <c r="AK31" s="63" t="str">
        <f t="shared" si="3"/>
        <v/>
      </c>
      <c r="AL31" s="63" t="str">
        <f t="shared" si="3"/>
        <v/>
      </c>
      <c r="AM31" s="63" t="str">
        <f t="shared" si="3"/>
        <v/>
      </c>
      <c r="AN31" s="63" t="str">
        <f t="shared" si="3"/>
        <v/>
      </c>
      <c r="AO31" s="63" t="str">
        <f t="shared" si="3"/>
        <v/>
      </c>
      <c r="AP31" s="63" t="str">
        <f t="shared" si="3"/>
        <v/>
      </c>
      <c r="AQ31" s="63" t="str">
        <f t="shared" si="3"/>
        <v/>
      </c>
      <c r="AR31" s="63" t="str">
        <f t="shared" si="3"/>
        <v/>
      </c>
      <c r="AS31" s="63" t="str">
        <f t="shared" si="3"/>
        <v/>
      </c>
      <c r="AT31" s="63" t="str">
        <f t="shared" si="3"/>
        <v/>
      </c>
      <c r="AU31" s="63" t="str">
        <f t="shared" si="3"/>
        <v/>
      </c>
      <c r="AV31" s="63" t="str">
        <f t="shared" si="3"/>
        <v/>
      </c>
      <c r="AW31" s="63" t="str">
        <f t="shared" si="3"/>
        <v/>
      </c>
      <c r="AX31" s="63" t="str">
        <f t="shared" si="4"/>
        <v/>
      </c>
      <c r="AY31" s="63" t="str">
        <f t="shared" si="4"/>
        <v/>
      </c>
      <c r="AZ31" s="63" t="str">
        <f t="shared" si="4"/>
        <v/>
      </c>
      <c r="BA31" s="63" t="str">
        <f t="shared" si="4"/>
        <v/>
      </c>
      <c r="BB31" s="63" t="str">
        <f t="shared" si="4"/>
        <v/>
      </c>
      <c r="BC31" s="63" t="str">
        <f t="shared" si="4"/>
        <v/>
      </c>
      <c r="BD31" s="63" t="str">
        <f t="shared" si="4"/>
        <v/>
      </c>
      <c r="BE31" s="63" t="str">
        <f t="shared" si="4"/>
        <v/>
      </c>
      <c r="BF31" s="63" t="str">
        <f t="shared" si="4"/>
        <v/>
      </c>
      <c r="BG31" s="63" t="str">
        <f t="shared" si="5"/>
        <v/>
      </c>
      <c r="BH31" s="63" t="str">
        <f t="shared" si="5"/>
        <v/>
      </c>
      <c r="BI31" s="63" t="str">
        <f t="shared" si="5"/>
        <v/>
      </c>
      <c r="BJ31" s="63" t="str">
        <f t="shared" si="5"/>
        <v/>
      </c>
      <c r="BK31" s="63" t="str">
        <f t="shared" si="5"/>
        <v/>
      </c>
    </row>
    <row r="32" spans="1:63" x14ac:dyDescent="0.3">
      <c r="A32" s="81">
        <v>30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111"/>
      <c r="AG32" s="111"/>
      <c r="AH32" s="63" t="str">
        <f t="shared" si="3"/>
        <v/>
      </c>
      <c r="AI32" s="63" t="str">
        <f t="shared" si="3"/>
        <v/>
      </c>
      <c r="AJ32" s="63" t="str">
        <f t="shared" si="3"/>
        <v/>
      </c>
      <c r="AK32" s="63" t="str">
        <f t="shared" si="3"/>
        <v/>
      </c>
      <c r="AL32" s="63" t="str">
        <f t="shared" si="3"/>
        <v/>
      </c>
      <c r="AM32" s="63" t="str">
        <f t="shared" si="3"/>
        <v/>
      </c>
      <c r="AN32" s="63" t="str">
        <f t="shared" si="3"/>
        <v/>
      </c>
      <c r="AO32" s="63" t="str">
        <f t="shared" si="3"/>
        <v/>
      </c>
      <c r="AP32" s="63" t="str">
        <f t="shared" si="3"/>
        <v/>
      </c>
      <c r="AQ32" s="63" t="str">
        <f t="shared" si="3"/>
        <v/>
      </c>
      <c r="AR32" s="63" t="str">
        <f t="shared" si="3"/>
        <v/>
      </c>
      <c r="AS32" s="63" t="str">
        <f t="shared" si="3"/>
        <v/>
      </c>
      <c r="AT32" s="63" t="str">
        <f t="shared" si="3"/>
        <v/>
      </c>
      <c r="AU32" s="63" t="str">
        <f t="shared" si="3"/>
        <v/>
      </c>
      <c r="AV32" s="63" t="str">
        <f t="shared" si="3"/>
        <v/>
      </c>
      <c r="AW32" s="63" t="str">
        <f t="shared" si="3"/>
        <v/>
      </c>
      <c r="AX32" s="63" t="str">
        <f t="shared" si="4"/>
        <v/>
      </c>
      <c r="AY32" s="63" t="str">
        <f t="shared" si="4"/>
        <v/>
      </c>
      <c r="AZ32" s="63" t="str">
        <f t="shared" si="4"/>
        <v/>
      </c>
      <c r="BA32" s="63" t="str">
        <f t="shared" si="4"/>
        <v/>
      </c>
      <c r="BB32" s="63" t="str">
        <f t="shared" si="4"/>
        <v/>
      </c>
      <c r="BC32" s="63" t="str">
        <f t="shared" si="4"/>
        <v/>
      </c>
      <c r="BD32" s="63" t="str">
        <f t="shared" si="4"/>
        <v/>
      </c>
      <c r="BE32" s="63" t="str">
        <f t="shared" si="4"/>
        <v/>
      </c>
      <c r="BF32" s="63" t="str">
        <f t="shared" si="4"/>
        <v/>
      </c>
      <c r="BG32" s="63" t="str">
        <f t="shared" si="5"/>
        <v/>
      </c>
      <c r="BH32" s="63" t="str">
        <f t="shared" si="5"/>
        <v/>
      </c>
      <c r="BI32" s="63" t="str">
        <f t="shared" si="5"/>
        <v/>
      </c>
      <c r="BJ32" s="63" t="str">
        <f t="shared" si="5"/>
        <v/>
      </c>
      <c r="BK32" s="63" t="str">
        <f t="shared" si="5"/>
        <v/>
      </c>
    </row>
    <row r="33" spans="1:63" x14ac:dyDescent="0.3">
      <c r="A33" s="81">
        <v>31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111"/>
      <c r="AG33" s="111"/>
      <c r="AH33" s="63" t="str">
        <f t="shared" si="3"/>
        <v/>
      </c>
      <c r="AI33" s="63" t="str">
        <f t="shared" si="3"/>
        <v/>
      </c>
      <c r="AJ33" s="63" t="str">
        <f t="shared" si="3"/>
        <v/>
      </c>
      <c r="AK33" s="63" t="str">
        <f t="shared" si="3"/>
        <v/>
      </c>
      <c r="AL33" s="63" t="str">
        <f t="shared" si="3"/>
        <v/>
      </c>
      <c r="AM33" s="63" t="str">
        <f t="shared" si="3"/>
        <v/>
      </c>
      <c r="AN33" s="63" t="str">
        <f t="shared" si="3"/>
        <v/>
      </c>
      <c r="AO33" s="63" t="str">
        <f t="shared" si="3"/>
        <v/>
      </c>
      <c r="AP33" s="63" t="str">
        <f t="shared" si="3"/>
        <v/>
      </c>
      <c r="AQ33" s="63" t="str">
        <f t="shared" si="3"/>
        <v/>
      </c>
      <c r="AR33" s="63" t="str">
        <f t="shared" si="3"/>
        <v/>
      </c>
      <c r="AS33" s="63" t="str">
        <f t="shared" si="3"/>
        <v/>
      </c>
      <c r="AT33" s="63" t="str">
        <f t="shared" si="3"/>
        <v/>
      </c>
      <c r="AU33" s="63" t="str">
        <f t="shared" si="3"/>
        <v/>
      </c>
      <c r="AV33" s="63" t="str">
        <f t="shared" si="3"/>
        <v/>
      </c>
      <c r="AW33" s="63" t="str">
        <f t="shared" si="3"/>
        <v/>
      </c>
      <c r="AX33" s="63" t="str">
        <f t="shared" si="4"/>
        <v/>
      </c>
      <c r="AY33" s="63" t="str">
        <f t="shared" si="4"/>
        <v/>
      </c>
      <c r="AZ33" s="63" t="str">
        <f t="shared" si="4"/>
        <v/>
      </c>
      <c r="BA33" s="63" t="str">
        <f t="shared" si="4"/>
        <v/>
      </c>
      <c r="BB33" s="63" t="str">
        <f t="shared" si="4"/>
        <v/>
      </c>
      <c r="BC33" s="63" t="str">
        <f t="shared" si="4"/>
        <v/>
      </c>
      <c r="BD33" s="63" t="str">
        <f t="shared" si="4"/>
        <v/>
      </c>
      <c r="BE33" s="63" t="str">
        <f t="shared" si="4"/>
        <v/>
      </c>
      <c r="BF33" s="63" t="str">
        <f t="shared" si="4"/>
        <v/>
      </c>
      <c r="BG33" s="63" t="str">
        <f t="shared" si="5"/>
        <v/>
      </c>
      <c r="BH33" s="63" t="str">
        <f t="shared" si="5"/>
        <v/>
      </c>
      <c r="BI33" s="63" t="str">
        <f t="shared" si="5"/>
        <v/>
      </c>
      <c r="BJ33" s="63" t="str">
        <f t="shared" si="5"/>
        <v/>
      </c>
      <c r="BK33" s="63" t="str">
        <f t="shared" si="5"/>
        <v/>
      </c>
    </row>
    <row r="34" spans="1:63" x14ac:dyDescent="0.3">
      <c r="A34" s="81">
        <v>32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111"/>
      <c r="AG34" s="111"/>
      <c r="AH34" s="63" t="str">
        <f t="shared" ref="AH34:AW37" si="6">IF(B34&gt;0,LN(B34),"")</f>
        <v/>
      </c>
      <c r="AI34" s="63" t="str">
        <f t="shared" si="6"/>
        <v/>
      </c>
      <c r="AJ34" s="63" t="str">
        <f t="shared" si="6"/>
        <v/>
      </c>
      <c r="AK34" s="63" t="str">
        <f t="shared" si="6"/>
        <v/>
      </c>
      <c r="AL34" s="63" t="str">
        <f t="shared" si="6"/>
        <v/>
      </c>
      <c r="AM34" s="63" t="str">
        <f t="shared" si="6"/>
        <v/>
      </c>
      <c r="AN34" s="63" t="str">
        <f t="shared" si="6"/>
        <v/>
      </c>
      <c r="AO34" s="63" t="str">
        <f t="shared" si="6"/>
        <v/>
      </c>
      <c r="AP34" s="63" t="str">
        <f t="shared" si="6"/>
        <v/>
      </c>
      <c r="AQ34" s="63" t="str">
        <f t="shared" si="6"/>
        <v/>
      </c>
      <c r="AR34" s="63" t="str">
        <f t="shared" si="6"/>
        <v/>
      </c>
      <c r="AS34" s="63" t="str">
        <f t="shared" si="6"/>
        <v/>
      </c>
      <c r="AT34" s="63" t="str">
        <f t="shared" si="6"/>
        <v/>
      </c>
      <c r="AU34" s="63" t="str">
        <f t="shared" si="6"/>
        <v/>
      </c>
      <c r="AV34" s="63" t="str">
        <f t="shared" si="6"/>
        <v/>
      </c>
      <c r="AW34" s="63" t="str">
        <f t="shared" si="6"/>
        <v/>
      </c>
      <c r="AX34" s="63" t="str">
        <f t="shared" si="4"/>
        <v/>
      </c>
      <c r="AY34" s="63" t="str">
        <f t="shared" si="4"/>
        <v/>
      </c>
      <c r="AZ34" s="63" t="str">
        <f t="shared" si="4"/>
        <v/>
      </c>
      <c r="BA34" s="63" t="str">
        <f t="shared" si="4"/>
        <v/>
      </c>
      <c r="BB34" s="63" t="str">
        <f t="shared" si="4"/>
        <v/>
      </c>
      <c r="BC34" s="63" t="str">
        <f t="shared" si="4"/>
        <v/>
      </c>
      <c r="BD34" s="63" t="str">
        <f t="shared" si="4"/>
        <v/>
      </c>
      <c r="BE34" s="63" t="str">
        <f t="shared" si="4"/>
        <v/>
      </c>
      <c r="BF34" s="63" t="str">
        <f t="shared" si="4"/>
        <v/>
      </c>
      <c r="BG34" s="63" t="str">
        <f t="shared" si="5"/>
        <v/>
      </c>
      <c r="BH34" s="63" t="str">
        <f t="shared" si="5"/>
        <v/>
      </c>
      <c r="BI34" s="63" t="str">
        <f t="shared" si="5"/>
        <v/>
      </c>
      <c r="BJ34" s="63" t="str">
        <f t="shared" si="5"/>
        <v/>
      </c>
      <c r="BK34" s="63" t="str">
        <f t="shared" si="5"/>
        <v/>
      </c>
    </row>
    <row r="35" spans="1:63" x14ac:dyDescent="0.3">
      <c r="A35" s="81">
        <v>33</v>
      </c>
      <c r="B35" s="66"/>
      <c r="C35" s="66"/>
      <c r="D35" s="66"/>
      <c r="E35" s="66"/>
      <c r="F35" s="66"/>
      <c r="G35" s="66"/>
      <c r="H35" s="66"/>
      <c r="I35" s="66"/>
      <c r="J35" s="6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111"/>
      <c r="AG35" s="111"/>
      <c r="AH35" s="63" t="str">
        <f t="shared" si="6"/>
        <v/>
      </c>
      <c r="AI35" s="63" t="str">
        <f t="shared" si="6"/>
        <v/>
      </c>
      <c r="AJ35" s="63" t="str">
        <f t="shared" si="6"/>
        <v/>
      </c>
      <c r="AK35" s="63" t="str">
        <f t="shared" si="6"/>
        <v/>
      </c>
      <c r="AL35" s="63" t="str">
        <f t="shared" si="6"/>
        <v/>
      </c>
      <c r="AM35" s="63" t="str">
        <f t="shared" si="6"/>
        <v/>
      </c>
      <c r="AN35" s="63" t="str">
        <f t="shared" si="6"/>
        <v/>
      </c>
      <c r="AO35" s="63" t="str">
        <f t="shared" si="6"/>
        <v/>
      </c>
      <c r="AP35" s="63" t="str">
        <f t="shared" si="6"/>
        <v/>
      </c>
      <c r="AQ35" s="63" t="str">
        <f t="shared" si="6"/>
        <v/>
      </c>
      <c r="AR35" s="63" t="str">
        <f t="shared" si="6"/>
        <v/>
      </c>
      <c r="AS35" s="63" t="str">
        <f t="shared" si="6"/>
        <v/>
      </c>
      <c r="AT35" s="63" t="str">
        <f t="shared" si="6"/>
        <v/>
      </c>
      <c r="AU35" s="63" t="str">
        <f t="shared" si="6"/>
        <v/>
      </c>
      <c r="AV35" s="63" t="str">
        <f t="shared" si="6"/>
        <v/>
      </c>
      <c r="AW35" s="63" t="str">
        <f t="shared" si="6"/>
        <v/>
      </c>
      <c r="AX35" s="63" t="str">
        <f t="shared" si="4"/>
        <v/>
      </c>
      <c r="AY35" s="63" t="str">
        <f t="shared" si="4"/>
        <v/>
      </c>
      <c r="AZ35" s="63" t="str">
        <f t="shared" si="4"/>
        <v/>
      </c>
      <c r="BA35" s="63" t="str">
        <f t="shared" si="4"/>
        <v/>
      </c>
      <c r="BB35" s="63" t="str">
        <f t="shared" si="4"/>
        <v/>
      </c>
      <c r="BC35" s="63" t="str">
        <f t="shared" si="4"/>
        <v/>
      </c>
      <c r="BD35" s="63" t="str">
        <f t="shared" si="4"/>
        <v/>
      </c>
      <c r="BE35" s="63" t="str">
        <f t="shared" si="4"/>
        <v/>
      </c>
      <c r="BF35" s="63" t="str">
        <f t="shared" si="4"/>
        <v/>
      </c>
      <c r="BG35" s="63" t="str">
        <f t="shared" si="5"/>
        <v/>
      </c>
      <c r="BH35" s="63" t="str">
        <f t="shared" si="5"/>
        <v/>
      </c>
      <c r="BI35" s="63" t="str">
        <f t="shared" si="5"/>
        <v/>
      </c>
      <c r="BJ35" s="63" t="str">
        <f t="shared" si="5"/>
        <v/>
      </c>
      <c r="BK35" s="63" t="str">
        <f t="shared" si="5"/>
        <v/>
      </c>
    </row>
    <row r="36" spans="1:63" x14ac:dyDescent="0.3">
      <c r="A36" s="81">
        <v>34</v>
      </c>
      <c r="B36" s="66"/>
      <c r="C36" s="66"/>
      <c r="D36" s="66"/>
      <c r="E36" s="66"/>
      <c r="F36" s="66"/>
      <c r="G36" s="66"/>
      <c r="H36" s="66"/>
      <c r="I36" s="66"/>
      <c r="J36" s="6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111"/>
      <c r="AG36" s="111"/>
      <c r="AH36" s="63" t="str">
        <f t="shared" si="6"/>
        <v/>
      </c>
      <c r="AI36" s="63" t="str">
        <f t="shared" si="6"/>
        <v/>
      </c>
      <c r="AJ36" s="63" t="str">
        <f t="shared" si="6"/>
        <v/>
      </c>
      <c r="AK36" s="63" t="str">
        <f t="shared" si="6"/>
        <v/>
      </c>
      <c r="AL36" s="63" t="str">
        <f t="shared" si="6"/>
        <v/>
      </c>
      <c r="AM36" s="63" t="str">
        <f t="shared" si="6"/>
        <v/>
      </c>
      <c r="AN36" s="63" t="str">
        <f t="shared" si="6"/>
        <v/>
      </c>
      <c r="AO36" s="63" t="str">
        <f t="shared" si="6"/>
        <v/>
      </c>
      <c r="AP36" s="63" t="str">
        <f t="shared" si="6"/>
        <v/>
      </c>
      <c r="AQ36" s="63" t="str">
        <f t="shared" si="6"/>
        <v/>
      </c>
      <c r="AR36" s="63" t="str">
        <f t="shared" si="6"/>
        <v/>
      </c>
      <c r="AS36" s="63" t="str">
        <f t="shared" si="6"/>
        <v/>
      </c>
      <c r="AT36" s="63" t="str">
        <f t="shared" si="6"/>
        <v/>
      </c>
      <c r="AU36" s="63" t="str">
        <f t="shared" si="6"/>
        <v/>
      </c>
      <c r="AV36" s="63" t="str">
        <f t="shared" si="6"/>
        <v/>
      </c>
      <c r="AW36" s="63" t="str">
        <f t="shared" si="6"/>
        <v/>
      </c>
      <c r="AX36" s="63" t="str">
        <f t="shared" si="4"/>
        <v/>
      </c>
      <c r="AY36" s="63" t="str">
        <f t="shared" si="4"/>
        <v/>
      </c>
      <c r="AZ36" s="63" t="str">
        <f t="shared" si="4"/>
        <v/>
      </c>
      <c r="BA36" s="63" t="str">
        <f t="shared" si="4"/>
        <v/>
      </c>
      <c r="BB36" s="63" t="str">
        <f t="shared" si="4"/>
        <v/>
      </c>
      <c r="BC36" s="63" t="str">
        <f t="shared" si="4"/>
        <v/>
      </c>
      <c r="BD36" s="63" t="str">
        <f t="shared" si="4"/>
        <v/>
      </c>
      <c r="BE36" s="63" t="str">
        <f t="shared" si="4"/>
        <v/>
      </c>
      <c r="BF36" s="63" t="str">
        <f t="shared" si="4"/>
        <v/>
      </c>
      <c r="BG36" s="63" t="str">
        <f t="shared" si="5"/>
        <v/>
      </c>
      <c r="BH36" s="63" t="str">
        <f t="shared" si="5"/>
        <v/>
      </c>
      <c r="BI36" s="63" t="str">
        <f t="shared" si="5"/>
        <v/>
      </c>
      <c r="BJ36" s="63" t="str">
        <f t="shared" si="5"/>
        <v/>
      </c>
      <c r="BK36" s="63" t="str">
        <f t="shared" si="5"/>
        <v/>
      </c>
    </row>
    <row r="37" spans="1:63" x14ac:dyDescent="0.3">
      <c r="A37" s="81">
        <v>35</v>
      </c>
      <c r="B37" s="66"/>
      <c r="C37" s="66"/>
      <c r="D37" s="66"/>
      <c r="E37" s="66"/>
      <c r="F37" s="66"/>
      <c r="G37" s="66"/>
      <c r="H37" s="66"/>
      <c r="I37" s="66"/>
      <c r="J37" s="6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111"/>
      <c r="AG37" s="111"/>
      <c r="AH37" s="63" t="str">
        <f t="shared" si="6"/>
        <v/>
      </c>
      <c r="AI37" s="63" t="str">
        <f t="shared" si="6"/>
        <v/>
      </c>
      <c r="AJ37" s="63" t="str">
        <f t="shared" si="6"/>
        <v/>
      </c>
      <c r="AK37" s="63" t="str">
        <f t="shared" si="6"/>
        <v/>
      </c>
      <c r="AL37" s="63" t="str">
        <f t="shared" si="6"/>
        <v/>
      </c>
      <c r="AM37" s="63" t="str">
        <f t="shared" si="6"/>
        <v/>
      </c>
      <c r="AN37" s="63" t="str">
        <f t="shared" si="6"/>
        <v/>
      </c>
      <c r="AO37" s="63" t="str">
        <f t="shared" si="6"/>
        <v/>
      </c>
      <c r="AP37" s="63" t="str">
        <f t="shared" si="6"/>
        <v/>
      </c>
      <c r="AQ37" s="63" t="str">
        <f t="shared" si="6"/>
        <v/>
      </c>
      <c r="AR37" s="63" t="str">
        <f t="shared" si="6"/>
        <v/>
      </c>
      <c r="AS37" s="63" t="str">
        <f t="shared" si="6"/>
        <v/>
      </c>
      <c r="AT37" s="63" t="str">
        <f t="shared" si="6"/>
        <v/>
      </c>
      <c r="AU37" s="63" t="str">
        <f t="shared" si="6"/>
        <v/>
      </c>
      <c r="AV37" s="63" t="str">
        <f t="shared" si="6"/>
        <v/>
      </c>
      <c r="AW37" s="63" t="str">
        <f t="shared" si="6"/>
        <v/>
      </c>
      <c r="AX37" s="63" t="str">
        <f t="shared" si="4"/>
        <v/>
      </c>
      <c r="AY37" s="63" t="str">
        <f t="shared" si="4"/>
        <v/>
      </c>
      <c r="AZ37" s="63" t="str">
        <f t="shared" si="4"/>
        <v/>
      </c>
      <c r="BA37" s="63" t="str">
        <f t="shared" si="4"/>
        <v/>
      </c>
      <c r="BB37" s="63" t="str">
        <f t="shared" si="4"/>
        <v/>
      </c>
      <c r="BC37" s="63" t="str">
        <f t="shared" si="4"/>
        <v/>
      </c>
      <c r="BD37" s="63" t="str">
        <f t="shared" si="4"/>
        <v/>
      </c>
      <c r="BE37" s="63" t="str">
        <f t="shared" si="4"/>
        <v/>
      </c>
      <c r="BF37" s="63" t="str">
        <f t="shared" si="4"/>
        <v/>
      </c>
      <c r="BG37" s="63" t="str">
        <f t="shared" si="5"/>
        <v/>
      </c>
      <c r="BH37" s="63" t="str">
        <f t="shared" si="5"/>
        <v/>
      </c>
      <c r="BI37" s="63" t="str">
        <f t="shared" si="5"/>
        <v/>
      </c>
      <c r="BJ37" s="63" t="str">
        <f t="shared" si="5"/>
        <v/>
      </c>
      <c r="BK37" s="63" t="str">
        <f t="shared" si="5"/>
        <v/>
      </c>
    </row>
    <row r="38" spans="1:63" x14ac:dyDescent="0.3">
      <c r="A38" s="103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</row>
    <row r="39" spans="1:63" x14ac:dyDescent="0.3">
      <c r="A39" s="108" t="s">
        <v>3</v>
      </c>
      <c r="B39" s="109"/>
      <c r="C39" s="109"/>
      <c r="D39" s="109"/>
      <c r="E39" s="110"/>
      <c r="F39" s="56"/>
      <c r="G39" s="56"/>
      <c r="H39" s="56"/>
      <c r="I39" s="56"/>
      <c r="J39" s="56"/>
      <c r="K39" s="56"/>
      <c r="L39" s="56"/>
    </row>
    <row r="40" spans="1:63" x14ac:dyDescent="0.3">
      <c r="A40" s="105" t="s">
        <v>4</v>
      </c>
      <c r="B40" s="106" t="s">
        <v>0</v>
      </c>
      <c r="C40" s="106" t="s">
        <v>1</v>
      </c>
    </row>
    <row r="41" spans="1:63" x14ac:dyDescent="0.3">
      <c r="A41" s="30" t="s">
        <v>5</v>
      </c>
      <c r="B41" s="95">
        <f>COUNT(B3:AE37)</f>
        <v>9</v>
      </c>
      <c r="C41" s="95">
        <f>COUNT(AH3:BK37)</f>
        <v>9</v>
      </c>
    </row>
    <row r="42" spans="1:63" x14ac:dyDescent="0.3">
      <c r="A42" s="30" t="s">
        <v>6</v>
      </c>
      <c r="B42" s="100">
        <f>KURT(B3:AE37)</f>
        <v>-1.5052419718615337</v>
      </c>
      <c r="C42" s="100">
        <f>KURT(AH3:BK37)</f>
        <v>-1.6785405405457396</v>
      </c>
      <c r="G42" s="102" t="s">
        <v>7</v>
      </c>
    </row>
    <row r="43" spans="1:63" x14ac:dyDescent="0.3">
      <c r="A43" s="30" t="s">
        <v>8</v>
      </c>
      <c r="B43" s="95">
        <f>SQRT(24*B41*(B41^2-1)/((B41-2)*(B41+3)*(B41-3)*(B41+5)))</f>
        <v>1.5649215928719031</v>
      </c>
      <c r="C43" s="95">
        <f>SQRT(24*C41*(C41^2-1)/((C41-2)*(C41+3)*(C41-3)*(C41+5)))</f>
        <v>1.5649215928719031</v>
      </c>
      <c r="G43" t="s">
        <v>9</v>
      </c>
    </row>
    <row r="44" spans="1:63" x14ac:dyDescent="0.3">
      <c r="A44" s="30" t="s">
        <v>10</v>
      </c>
      <c r="B44" s="95" t="str">
        <f>IF(ABS(B42/B43)&gt;NORMSINV(1-0.05/2),"non normal","normal")</f>
        <v>normal</v>
      </c>
      <c r="C44" s="95" t="str">
        <f>IF(ABS(C42/C43)&gt;NORMSINV(1-0.05/2),"non normal","normal")</f>
        <v>normal</v>
      </c>
    </row>
    <row r="45" spans="1:63" x14ac:dyDescent="0.3">
      <c r="A45" s="30" t="s">
        <v>11</v>
      </c>
      <c r="B45" s="96">
        <f>SKEW(B3:AE37)</f>
        <v>0.90380634885469591</v>
      </c>
      <c r="C45" s="96">
        <f>SKEW(AH3:BK37)</f>
        <v>0.68989725173783978</v>
      </c>
      <c r="G45" t="s">
        <v>12</v>
      </c>
    </row>
    <row r="46" spans="1:63" x14ac:dyDescent="0.3">
      <c r="A46" s="30" t="s">
        <v>13</v>
      </c>
      <c r="B46" s="95">
        <f>SQRT((6*B41*(B41-1))/((B41-2)*(B41+1)*(B41+3)))</f>
        <v>0.71713716560063612</v>
      </c>
      <c r="C46" s="95">
        <f>SQRT((6*C41*(C41-1))/((C41-2)*(C41+1)*(C41+3)))</f>
        <v>0.71713716560063612</v>
      </c>
      <c r="G46" s="121" t="s">
        <v>14</v>
      </c>
    </row>
    <row r="47" spans="1:63" x14ac:dyDescent="0.3">
      <c r="A47" s="30" t="s">
        <v>15</v>
      </c>
      <c r="B47" s="95" t="str">
        <f>IF(ABS(B45/B46)&gt;NORMSINV(1-0.05/2),"non normal","normal")</f>
        <v>normal</v>
      </c>
      <c r="C47" s="95" t="str">
        <f>IF(ABS(C45/C46)&gt;NORMSINV(1-0.05/2),"non normal","normal")</f>
        <v>normal</v>
      </c>
      <c r="G47" t="s">
        <v>16</v>
      </c>
    </row>
    <row r="48" spans="1:63" x14ac:dyDescent="0.3">
      <c r="A48" s="122" t="s">
        <v>17</v>
      </c>
      <c r="B48" s="123">
        <f>ABS(B45/B46)</f>
        <v>1.2602977396907264</v>
      </c>
      <c r="C48" s="123">
        <f>ABS(C45/C46)</f>
        <v>0.96201575490794478</v>
      </c>
      <c r="D48" s="56"/>
      <c r="E48" s="56"/>
      <c r="F48" s="56"/>
      <c r="G48" s="56"/>
      <c r="H48" s="56"/>
      <c r="I48" s="56"/>
      <c r="J48" s="56"/>
      <c r="K48" s="56"/>
      <c r="L48" s="56"/>
    </row>
    <row r="49" spans="1:12" x14ac:dyDescent="0.3">
      <c r="A49" s="103"/>
      <c r="B49" s="97" t="s">
        <v>18</v>
      </c>
      <c r="C49" s="97" t="s">
        <v>19</v>
      </c>
      <c r="D49" s="97" t="s">
        <v>20</v>
      </c>
      <c r="E49" s="56"/>
      <c r="F49" s="56"/>
      <c r="G49" s="56"/>
      <c r="H49" s="56"/>
      <c r="I49" s="56"/>
      <c r="J49" s="56"/>
      <c r="K49" s="56"/>
      <c r="L49" s="56"/>
    </row>
    <row r="50" spans="1:12" x14ac:dyDescent="0.3">
      <c r="A50" s="103"/>
      <c r="B50" s="98" t="str">
        <f>IF(AND(B44="normal", B47="normal"),"Normal", "Non Normal")</f>
        <v>Normal</v>
      </c>
      <c r="C50" s="98" t="str">
        <f>IF(AND(C44="normal", C47="normal"),"Normal", "Non Normal")</f>
        <v>Normal</v>
      </c>
      <c r="D50" s="126" t="str">
        <f>IF(AND(B50="Normal",C50="Normal"),IF(B48&lt;C48,"Normal","Lognormal"),IF(B50="normal","Normal",IF(C50="normal","Lognormal","Skewed")))</f>
        <v>Lognormal</v>
      </c>
      <c r="E50" s="56"/>
      <c r="F50" s="56"/>
      <c r="G50" s="56"/>
      <c r="H50" s="56"/>
      <c r="I50" s="56"/>
      <c r="J50" s="56"/>
      <c r="K50" s="56"/>
      <c r="L50" s="56"/>
    </row>
    <row r="51" spans="1:12" x14ac:dyDescent="0.3">
      <c r="A51" s="103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</row>
    <row r="52" spans="1:12" x14ac:dyDescent="0.3">
      <c r="A52" s="103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</row>
  </sheetData>
  <sheetProtection algorithmName="SHA-512" hashValue="V4BGe9PCaMGWUW2Y6g7NxxuNBOcXhSdpqFzOuVKfPb+ox4yGFqCu7bvqs5qq9hdiCu+HFy9dApOG+vlMol+saw==" saltValue="TOa7d30jiSuSmEWoe/S9Gg==" spinCount="100000" sheet="1" objects="1" scenarios="1"/>
  <hyperlinks>
    <hyperlink ref="G42" r:id="rId1" xr:uid="{00000000-0004-0000-0100-000000000000}"/>
  </hyperlinks>
  <pageMargins left="0.7" right="0.7" top="0.75" bottom="0.75" header="0.3" footer="0.3"/>
  <pageSetup scale="6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2FDFE-F6DA-46EA-8837-F1876F4BE21F}">
  <sheetPr>
    <tabColor rgb="FFFFC000"/>
  </sheetPr>
  <dimension ref="A1:AL25"/>
  <sheetViews>
    <sheetView workbookViewId="0">
      <selection activeCell="B2" sqref="B2:B5"/>
    </sheetView>
  </sheetViews>
  <sheetFormatPr defaultRowHeight="14.4" x14ac:dyDescent="0.3"/>
  <cols>
    <col min="1" max="1" width="16.44140625" bestFit="1" customWidth="1"/>
    <col min="2" max="38" width="16.6640625" customWidth="1"/>
  </cols>
  <sheetData>
    <row r="1" spans="1:38" x14ac:dyDescent="0.3">
      <c r="B1" s="99" t="s">
        <v>0</v>
      </c>
      <c r="C1" s="99" t="s">
        <v>0</v>
      </c>
      <c r="D1" s="99" t="s">
        <v>0</v>
      </c>
      <c r="E1" s="99" t="s">
        <v>0</v>
      </c>
      <c r="F1" s="99" t="s">
        <v>0</v>
      </c>
      <c r="G1" s="99" t="s">
        <v>0</v>
      </c>
      <c r="H1" s="99" t="s">
        <v>0</v>
      </c>
      <c r="I1" s="99" t="s">
        <v>0</v>
      </c>
      <c r="J1" s="99" t="s">
        <v>0</v>
      </c>
      <c r="K1" s="99" t="s">
        <v>0</v>
      </c>
      <c r="L1" s="99" t="s">
        <v>0</v>
      </c>
      <c r="M1" s="99" t="s">
        <v>0</v>
      </c>
      <c r="N1" s="99" t="s">
        <v>0</v>
      </c>
      <c r="O1" s="99" t="s">
        <v>0</v>
      </c>
      <c r="P1" s="99" t="s">
        <v>0</v>
      </c>
      <c r="Q1" s="99" t="s">
        <v>0</v>
      </c>
      <c r="R1" s="99" t="s">
        <v>0</v>
      </c>
      <c r="S1" s="99" t="s">
        <v>0</v>
      </c>
      <c r="U1" s="99" t="s">
        <v>1</v>
      </c>
      <c r="V1" s="99" t="s">
        <v>1</v>
      </c>
      <c r="W1" s="99" t="s">
        <v>1</v>
      </c>
      <c r="X1" s="99" t="s">
        <v>1</v>
      </c>
      <c r="Y1" s="99" t="s">
        <v>1</v>
      </c>
      <c r="Z1" s="99" t="s">
        <v>1</v>
      </c>
      <c r="AA1" s="99" t="s">
        <v>1</v>
      </c>
      <c r="AB1" s="99" t="s">
        <v>1</v>
      </c>
      <c r="AC1" s="99" t="s">
        <v>1</v>
      </c>
      <c r="AD1" s="99" t="s">
        <v>1</v>
      </c>
      <c r="AE1" s="99" t="s">
        <v>1</v>
      </c>
      <c r="AF1" s="99" t="s">
        <v>1</v>
      </c>
      <c r="AG1" s="99" t="s">
        <v>1</v>
      </c>
      <c r="AH1" s="99" t="s">
        <v>1</v>
      </c>
      <c r="AI1" s="99" t="s">
        <v>1</v>
      </c>
      <c r="AJ1" s="99" t="s">
        <v>1</v>
      </c>
      <c r="AK1" s="99" t="s">
        <v>1</v>
      </c>
      <c r="AL1" s="99" t="s">
        <v>1</v>
      </c>
    </row>
    <row r="2" spans="1:38" s="99" customFormat="1" ht="43.2" x14ac:dyDescent="0.3">
      <c r="A2" s="113" t="s">
        <v>2</v>
      </c>
      <c r="B2" s="186" t="s">
        <v>200</v>
      </c>
      <c r="C2" s="114" t="s">
        <v>22</v>
      </c>
      <c r="D2" s="114" t="s">
        <v>23</v>
      </c>
      <c r="E2" s="114" t="s">
        <v>24</v>
      </c>
      <c r="F2" s="114" t="s">
        <v>25</v>
      </c>
      <c r="G2" s="114" t="s">
        <v>26</v>
      </c>
      <c r="H2" s="114" t="s">
        <v>27</v>
      </c>
      <c r="I2" s="114" t="s">
        <v>28</v>
      </c>
      <c r="J2" s="114" t="s">
        <v>29</v>
      </c>
      <c r="K2" s="114" t="s">
        <v>30</v>
      </c>
      <c r="L2" s="114" t="s">
        <v>31</v>
      </c>
      <c r="M2" s="114" t="s">
        <v>32</v>
      </c>
      <c r="N2" s="114" t="s">
        <v>33</v>
      </c>
      <c r="O2" s="114" t="s">
        <v>34</v>
      </c>
      <c r="P2" s="114" t="s">
        <v>35</v>
      </c>
      <c r="Q2" s="114" t="s">
        <v>36</v>
      </c>
      <c r="R2" s="114" t="s">
        <v>37</v>
      </c>
      <c r="S2" s="114" t="s">
        <v>38</v>
      </c>
      <c r="T2" s="114"/>
      <c r="U2" s="114" t="s">
        <v>21</v>
      </c>
      <c r="V2" s="114" t="s">
        <v>22</v>
      </c>
      <c r="W2" s="114" t="s">
        <v>23</v>
      </c>
      <c r="X2" s="114" t="s">
        <v>24</v>
      </c>
      <c r="Y2" s="114" t="s">
        <v>25</v>
      </c>
      <c r="Z2" s="114" t="s">
        <v>26</v>
      </c>
      <c r="AA2" s="114" t="s">
        <v>27</v>
      </c>
      <c r="AB2" s="114" t="s">
        <v>28</v>
      </c>
      <c r="AC2" s="114" t="s">
        <v>29</v>
      </c>
      <c r="AD2" s="114" t="s">
        <v>30</v>
      </c>
      <c r="AE2" s="114" t="s">
        <v>31</v>
      </c>
      <c r="AF2" s="114" t="s">
        <v>32</v>
      </c>
      <c r="AG2" s="114" t="s">
        <v>33</v>
      </c>
      <c r="AH2" s="114" t="s">
        <v>34</v>
      </c>
      <c r="AI2" s="114" t="s">
        <v>35</v>
      </c>
      <c r="AJ2" s="114" t="s">
        <v>36</v>
      </c>
      <c r="AK2" s="114" t="s">
        <v>37</v>
      </c>
      <c r="AL2" s="114" t="s">
        <v>38</v>
      </c>
    </row>
    <row r="3" spans="1:38" x14ac:dyDescent="0.3">
      <c r="A3" s="81">
        <v>1</v>
      </c>
      <c r="B3" s="144">
        <v>5.0962338831603445E-4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115"/>
      <c r="U3" s="76">
        <f t="shared" ref="U3:AJ5" si="0">LN(B3)</f>
        <v>-7.5818385593198556</v>
      </c>
      <c r="V3" s="76" t="e">
        <f t="shared" si="0"/>
        <v>#NUM!</v>
      </c>
      <c r="W3" s="76" t="e">
        <f t="shared" si="0"/>
        <v>#NUM!</v>
      </c>
      <c r="X3" s="76" t="e">
        <f t="shared" si="0"/>
        <v>#NUM!</v>
      </c>
      <c r="Y3" s="76" t="e">
        <f t="shared" si="0"/>
        <v>#NUM!</v>
      </c>
      <c r="Z3" s="76" t="e">
        <f t="shared" si="0"/>
        <v>#NUM!</v>
      </c>
      <c r="AA3" s="76" t="e">
        <f t="shared" si="0"/>
        <v>#NUM!</v>
      </c>
      <c r="AB3" s="76" t="e">
        <f t="shared" si="0"/>
        <v>#NUM!</v>
      </c>
      <c r="AC3" s="76" t="e">
        <f t="shared" si="0"/>
        <v>#NUM!</v>
      </c>
      <c r="AD3" s="76" t="e">
        <f t="shared" si="0"/>
        <v>#NUM!</v>
      </c>
      <c r="AE3" s="76" t="e">
        <f t="shared" si="0"/>
        <v>#NUM!</v>
      </c>
      <c r="AF3" s="76" t="e">
        <f t="shared" si="0"/>
        <v>#NUM!</v>
      </c>
      <c r="AG3" s="76" t="e">
        <f t="shared" si="0"/>
        <v>#NUM!</v>
      </c>
      <c r="AH3" s="76" t="e">
        <f t="shared" si="0"/>
        <v>#NUM!</v>
      </c>
      <c r="AI3" s="76" t="e">
        <f t="shared" si="0"/>
        <v>#NUM!</v>
      </c>
      <c r="AJ3" s="76" t="e">
        <f t="shared" si="0"/>
        <v>#NUM!</v>
      </c>
      <c r="AK3" s="76" t="e">
        <f t="shared" ref="AE3:AL5" si="1">LN(R3)</f>
        <v>#NUM!</v>
      </c>
      <c r="AL3" s="76" t="e">
        <f t="shared" si="1"/>
        <v>#NUM!</v>
      </c>
    </row>
    <row r="4" spans="1:38" x14ac:dyDescent="0.3">
      <c r="A4" s="81">
        <v>2</v>
      </c>
      <c r="B4" s="144">
        <v>3.0577403298962067E-4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115"/>
      <c r="U4" s="76">
        <f t="shared" si="0"/>
        <v>-8.0926641830858461</v>
      </c>
      <c r="V4" s="76" t="e">
        <f t="shared" si="0"/>
        <v>#NUM!</v>
      </c>
      <c r="W4" s="76" t="e">
        <f t="shared" si="0"/>
        <v>#NUM!</v>
      </c>
      <c r="X4" s="76" t="e">
        <f t="shared" si="0"/>
        <v>#NUM!</v>
      </c>
      <c r="Y4" s="76" t="e">
        <f t="shared" si="0"/>
        <v>#NUM!</v>
      </c>
      <c r="Z4" s="76" t="e">
        <f t="shared" si="0"/>
        <v>#NUM!</v>
      </c>
      <c r="AA4" s="76" t="e">
        <f t="shared" si="0"/>
        <v>#NUM!</v>
      </c>
      <c r="AB4" s="76" t="e">
        <f t="shared" si="0"/>
        <v>#NUM!</v>
      </c>
      <c r="AC4" s="76" t="e">
        <f t="shared" si="0"/>
        <v>#NUM!</v>
      </c>
      <c r="AD4" s="76" t="e">
        <f t="shared" si="0"/>
        <v>#NUM!</v>
      </c>
      <c r="AE4" s="76" t="e">
        <f t="shared" si="1"/>
        <v>#NUM!</v>
      </c>
      <c r="AF4" s="76" t="e">
        <f t="shared" si="1"/>
        <v>#NUM!</v>
      </c>
      <c r="AG4" s="76" t="e">
        <f t="shared" si="1"/>
        <v>#NUM!</v>
      </c>
      <c r="AH4" s="76" t="e">
        <f t="shared" si="1"/>
        <v>#NUM!</v>
      </c>
      <c r="AI4" s="76" t="e">
        <f t="shared" si="1"/>
        <v>#NUM!</v>
      </c>
      <c r="AJ4" s="76" t="e">
        <f t="shared" si="1"/>
        <v>#NUM!</v>
      </c>
      <c r="AK4" s="76" t="e">
        <f t="shared" si="1"/>
        <v>#NUM!</v>
      </c>
      <c r="AL4" s="76" t="e">
        <f t="shared" si="1"/>
        <v>#NUM!</v>
      </c>
    </row>
    <row r="5" spans="1:38" x14ac:dyDescent="0.3">
      <c r="A5" s="81">
        <v>3</v>
      </c>
      <c r="B5" s="144">
        <v>4.5866104948443106E-4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115"/>
      <c r="U5" s="76">
        <f t="shared" si="0"/>
        <v>-7.6871990749776824</v>
      </c>
      <c r="V5" s="76" t="e">
        <f t="shared" si="0"/>
        <v>#NUM!</v>
      </c>
      <c r="W5" s="76" t="e">
        <f t="shared" si="0"/>
        <v>#NUM!</v>
      </c>
      <c r="X5" s="76" t="e">
        <f t="shared" si="0"/>
        <v>#NUM!</v>
      </c>
      <c r="Y5" s="76" t="e">
        <f t="shared" si="0"/>
        <v>#NUM!</v>
      </c>
      <c r="Z5" s="76" t="e">
        <f t="shared" si="0"/>
        <v>#NUM!</v>
      </c>
      <c r="AA5" s="76" t="e">
        <f t="shared" si="0"/>
        <v>#NUM!</v>
      </c>
      <c r="AB5" s="76" t="e">
        <f t="shared" si="0"/>
        <v>#NUM!</v>
      </c>
      <c r="AC5" s="76" t="e">
        <f t="shared" si="0"/>
        <v>#NUM!</v>
      </c>
      <c r="AD5" s="76" t="e">
        <f t="shared" si="0"/>
        <v>#NUM!</v>
      </c>
      <c r="AE5" s="76" t="e">
        <f t="shared" si="1"/>
        <v>#NUM!</v>
      </c>
      <c r="AF5" s="76" t="e">
        <f t="shared" si="1"/>
        <v>#NUM!</v>
      </c>
      <c r="AG5" s="76" t="e">
        <f t="shared" si="1"/>
        <v>#NUM!</v>
      </c>
      <c r="AH5" s="76" t="e">
        <f t="shared" si="1"/>
        <v>#NUM!</v>
      </c>
      <c r="AI5" s="76" t="e">
        <f t="shared" si="1"/>
        <v>#NUM!</v>
      </c>
      <c r="AJ5" s="76" t="e">
        <f t="shared" si="1"/>
        <v>#NUM!</v>
      </c>
      <c r="AK5" s="76" t="e">
        <f t="shared" si="1"/>
        <v>#NUM!</v>
      </c>
      <c r="AL5" s="76" t="e">
        <f t="shared" si="1"/>
        <v>#NUM!</v>
      </c>
    </row>
    <row r="6" spans="1:38" x14ac:dyDescent="0.3">
      <c r="A6" s="116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</row>
    <row r="7" spans="1:38" x14ac:dyDescent="0.3">
      <c r="A7" s="117" t="s">
        <v>39</v>
      </c>
      <c r="B7" s="112">
        <f t="shared" ref="B7:Q7" si="2">AVERAGE(B3:B5)</f>
        <v>4.2468615693002872E-4</v>
      </c>
      <c r="C7" s="112" t="e">
        <f t="shared" si="2"/>
        <v>#DIV/0!</v>
      </c>
      <c r="D7" s="112" t="e">
        <f t="shared" si="2"/>
        <v>#DIV/0!</v>
      </c>
      <c r="E7" s="112" t="e">
        <f t="shared" si="2"/>
        <v>#DIV/0!</v>
      </c>
      <c r="F7" s="112" t="e">
        <f t="shared" si="2"/>
        <v>#DIV/0!</v>
      </c>
      <c r="G7" s="112" t="e">
        <f t="shared" si="2"/>
        <v>#DIV/0!</v>
      </c>
      <c r="H7" s="112" t="e">
        <f t="shared" si="2"/>
        <v>#DIV/0!</v>
      </c>
      <c r="I7" s="112" t="e">
        <f t="shared" si="2"/>
        <v>#DIV/0!</v>
      </c>
      <c r="J7" s="112" t="e">
        <f t="shared" si="2"/>
        <v>#DIV/0!</v>
      </c>
      <c r="K7" s="112" t="e">
        <f t="shared" si="2"/>
        <v>#DIV/0!</v>
      </c>
      <c r="L7" s="112" t="e">
        <f>AVERAGE(L3:L5)</f>
        <v>#DIV/0!</v>
      </c>
      <c r="M7" s="112" t="e">
        <f t="shared" si="2"/>
        <v>#DIV/0!</v>
      </c>
      <c r="N7" s="112" t="e">
        <f t="shared" si="2"/>
        <v>#DIV/0!</v>
      </c>
      <c r="O7" s="112" t="e">
        <f t="shared" si="2"/>
        <v>#DIV/0!</v>
      </c>
      <c r="P7" s="112" t="e">
        <f t="shared" si="2"/>
        <v>#DIV/0!</v>
      </c>
      <c r="Q7" s="112" t="e">
        <f t="shared" si="2"/>
        <v>#DIV/0!</v>
      </c>
      <c r="R7" s="112" t="e">
        <f>AVERAGE(R3:R5)</f>
        <v>#DIV/0!</v>
      </c>
      <c r="S7" s="112" t="e">
        <f>AVERAGE(S3:S5)</f>
        <v>#DIV/0!</v>
      </c>
      <c r="T7" s="118"/>
      <c r="U7" s="112">
        <f t="shared" ref="U7:AK7" si="3">AVERAGE(U3:U5)</f>
        <v>-7.7872339391277947</v>
      </c>
      <c r="V7" s="112" t="e">
        <f t="shared" si="3"/>
        <v>#NUM!</v>
      </c>
      <c r="W7" s="112" t="e">
        <f t="shared" si="3"/>
        <v>#NUM!</v>
      </c>
      <c r="X7" s="112" t="e">
        <f t="shared" si="3"/>
        <v>#NUM!</v>
      </c>
      <c r="Y7" s="112" t="e">
        <f t="shared" si="3"/>
        <v>#NUM!</v>
      </c>
      <c r="Z7" s="112" t="e">
        <f t="shared" si="3"/>
        <v>#NUM!</v>
      </c>
      <c r="AA7" s="112" t="e">
        <f t="shared" si="3"/>
        <v>#NUM!</v>
      </c>
      <c r="AB7" s="112" t="e">
        <f t="shared" si="3"/>
        <v>#NUM!</v>
      </c>
      <c r="AC7" s="112" t="e">
        <f t="shared" si="3"/>
        <v>#NUM!</v>
      </c>
      <c r="AD7" s="112" t="e">
        <f t="shared" si="3"/>
        <v>#NUM!</v>
      </c>
      <c r="AE7" s="112" t="e">
        <f t="shared" si="3"/>
        <v>#NUM!</v>
      </c>
      <c r="AF7" s="112" t="e">
        <f t="shared" si="3"/>
        <v>#NUM!</v>
      </c>
      <c r="AG7" s="112" t="e">
        <f t="shared" si="3"/>
        <v>#NUM!</v>
      </c>
      <c r="AH7" s="112" t="e">
        <f t="shared" si="3"/>
        <v>#NUM!</v>
      </c>
      <c r="AI7" s="112" t="e">
        <f t="shared" si="3"/>
        <v>#NUM!</v>
      </c>
      <c r="AJ7" s="112" t="e">
        <f t="shared" si="3"/>
        <v>#NUM!</v>
      </c>
      <c r="AK7" s="112" t="e">
        <f t="shared" si="3"/>
        <v>#NUM!</v>
      </c>
      <c r="AL7" s="112" t="e">
        <f>AVERAGE(AL3:AL5)</f>
        <v>#NUM!</v>
      </c>
    </row>
    <row r="8" spans="1:38" x14ac:dyDescent="0.3">
      <c r="A8" s="117" t="s">
        <v>40</v>
      </c>
      <c r="B8" s="112">
        <f t="shared" ref="B8:Q8" si="4">STDEV(B3:B5)</f>
        <v>1.060865679990215E-4</v>
      </c>
      <c r="C8" s="112" t="e">
        <f t="shared" si="4"/>
        <v>#DIV/0!</v>
      </c>
      <c r="D8" s="112" t="e">
        <f t="shared" si="4"/>
        <v>#DIV/0!</v>
      </c>
      <c r="E8" s="112" t="e">
        <f t="shared" si="4"/>
        <v>#DIV/0!</v>
      </c>
      <c r="F8" s="112" t="e">
        <f t="shared" si="4"/>
        <v>#DIV/0!</v>
      </c>
      <c r="G8" s="112" t="e">
        <f t="shared" si="4"/>
        <v>#DIV/0!</v>
      </c>
      <c r="H8" s="112" t="e">
        <f t="shared" si="4"/>
        <v>#DIV/0!</v>
      </c>
      <c r="I8" s="112" t="e">
        <f t="shared" si="4"/>
        <v>#DIV/0!</v>
      </c>
      <c r="J8" s="112" t="e">
        <f t="shared" si="4"/>
        <v>#DIV/0!</v>
      </c>
      <c r="K8" s="112" t="e">
        <f t="shared" si="4"/>
        <v>#DIV/0!</v>
      </c>
      <c r="L8" s="112" t="e">
        <f>STDEV(L3:L5)</f>
        <v>#DIV/0!</v>
      </c>
      <c r="M8" s="112" t="e">
        <f t="shared" si="4"/>
        <v>#DIV/0!</v>
      </c>
      <c r="N8" s="112" t="e">
        <f t="shared" si="4"/>
        <v>#DIV/0!</v>
      </c>
      <c r="O8" s="112" t="e">
        <f t="shared" si="4"/>
        <v>#DIV/0!</v>
      </c>
      <c r="P8" s="112" t="e">
        <f t="shared" si="4"/>
        <v>#DIV/0!</v>
      </c>
      <c r="Q8" s="112" t="e">
        <f t="shared" si="4"/>
        <v>#DIV/0!</v>
      </c>
      <c r="R8" s="112" t="e">
        <f>STDEV(R3:R5)</f>
        <v>#DIV/0!</v>
      </c>
      <c r="S8" s="112" t="e">
        <f>STDEV(S3:S5)</f>
        <v>#DIV/0!</v>
      </c>
      <c r="T8" s="118"/>
      <c r="U8" s="112">
        <f t="shared" ref="U8:AK8" si="5">STDEV(U3:U5)</f>
        <v>0.26970527434243269</v>
      </c>
      <c r="V8" s="112" t="e">
        <f t="shared" si="5"/>
        <v>#NUM!</v>
      </c>
      <c r="W8" s="112" t="e">
        <f t="shared" si="5"/>
        <v>#NUM!</v>
      </c>
      <c r="X8" s="112" t="e">
        <f t="shared" si="5"/>
        <v>#NUM!</v>
      </c>
      <c r="Y8" s="112" t="e">
        <f t="shared" si="5"/>
        <v>#NUM!</v>
      </c>
      <c r="Z8" s="112" t="e">
        <f t="shared" si="5"/>
        <v>#NUM!</v>
      </c>
      <c r="AA8" s="112" t="e">
        <f t="shared" si="5"/>
        <v>#NUM!</v>
      </c>
      <c r="AB8" s="112" t="e">
        <f t="shared" si="5"/>
        <v>#NUM!</v>
      </c>
      <c r="AC8" s="112" t="e">
        <f t="shared" si="5"/>
        <v>#NUM!</v>
      </c>
      <c r="AD8" s="112" t="e">
        <f t="shared" si="5"/>
        <v>#NUM!</v>
      </c>
      <c r="AE8" s="112" t="e">
        <f t="shared" si="5"/>
        <v>#NUM!</v>
      </c>
      <c r="AF8" s="112" t="e">
        <f t="shared" si="5"/>
        <v>#NUM!</v>
      </c>
      <c r="AG8" s="112" t="e">
        <f t="shared" si="5"/>
        <v>#NUM!</v>
      </c>
      <c r="AH8" s="112" t="e">
        <f t="shared" si="5"/>
        <v>#NUM!</v>
      </c>
      <c r="AI8" s="112" t="e">
        <f t="shared" si="5"/>
        <v>#NUM!</v>
      </c>
      <c r="AJ8" s="112" t="e">
        <f t="shared" si="5"/>
        <v>#NUM!</v>
      </c>
      <c r="AK8" s="112" t="e">
        <f t="shared" si="5"/>
        <v>#NUM!</v>
      </c>
      <c r="AL8" s="112" t="e">
        <f>STDEV(AL3:AL5)</f>
        <v>#NUM!</v>
      </c>
    </row>
    <row r="9" spans="1:38" x14ac:dyDescent="0.3">
      <c r="A9" s="116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</row>
    <row r="10" spans="1:38" x14ac:dyDescent="0.3">
      <c r="A10" s="81">
        <v>1</v>
      </c>
      <c r="B10" s="76">
        <f>(B3-B$7)^4</f>
        <v>5.2046604610273338E-17</v>
      </c>
      <c r="C10" s="76" t="e">
        <f t="shared" ref="C10:S12" si="6">(C3-C$7)^4</f>
        <v>#DIV/0!</v>
      </c>
      <c r="D10" s="76" t="e">
        <f t="shared" si="6"/>
        <v>#DIV/0!</v>
      </c>
      <c r="E10" s="76" t="e">
        <f t="shared" si="6"/>
        <v>#DIV/0!</v>
      </c>
      <c r="F10" s="76" t="e">
        <f t="shared" si="6"/>
        <v>#DIV/0!</v>
      </c>
      <c r="G10" s="76" t="e">
        <f t="shared" si="6"/>
        <v>#DIV/0!</v>
      </c>
      <c r="H10" s="76" t="e">
        <f t="shared" si="6"/>
        <v>#DIV/0!</v>
      </c>
      <c r="I10" s="76" t="e">
        <f t="shared" si="6"/>
        <v>#DIV/0!</v>
      </c>
      <c r="J10" s="76" t="e">
        <f t="shared" si="6"/>
        <v>#DIV/0!</v>
      </c>
      <c r="K10" s="76" t="e">
        <f t="shared" si="6"/>
        <v>#DIV/0!</v>
      </c>
      <c r="L10" s="76" t="e">
        <f>(L3-L$7)^4</f>
        <v>#DIV/0!</v>
      </c>
      <c r="M10" s="76" t="e">
        <f t="shared" si="6"/>
        <v>#DIV/0!</v>
      </c>
      <c r="N10" s="76" t="e">
        <f t="shared" si="6"/>
        <v>#DIV/0!</v>
      </c>
      <c r="O10" s="76" t="e">
        <f t="shared" si="6"/>
        <v>#DIV/0!</v>
      </c>
      <c r="P10" s="76" t="e">
        <f t="shared" si="6"/>
        <v>#DIV/0!</v>
      </c>
      <c r="Q10" s="76" t="e">
        <f t="shared" si="6"/>
        <v>#DIV/0!</v>
      </c>
      <c r="R10" s="76" t="e">
        <f>(R3-R$7)^4</f>
        <v>#DIV/0!</v>
      </c>
      <c r="S10" s="76" t="e">
        <f t="shared" si="6"/>
        <v>#DIV/0!</v>
      </c>
      <c r="T10" s="115"/>
      <c r="U10" s="76">
        <f>(U3-U$7)^4</f>
        <v>1.7797650789756346E-3</v>
      </c>
      <c r="V10" s="76" t="e">
        <f t="shared" ref="V10:AL12" si="7">(V3-V$7)^4</f>
        <v>#NUM!</v>
      </c>
      <c r="W10" s="76" t="e">
        <f t="shared" si="7"/>
        <v>#NUM!</v>
      </c>
      <c r="X10" s="76" t="e">
        <f t="shared" si="7"/>
        <v>#NUM!</v>
      </c>
      <c r="Y10" s="76" t="e">
        <f t="shared" si="7"/>
        <v>#NUM!</v>
      </c>
      <c r="Z10" s="76" t="e">
        <f t="shared" si="7"/>
        <v>#NUM!</v>
      </c>
      <c r="AA10" s="76" t="e">
        <f t="shared" si="7"/>
        <v>#NUM!</v>
      </c>
      <c r="AB10" s="76" t="e">
        <f t="shared" si="7"/>
        <v>#NUM!</v>
      </c>
      <c r="AC10" s="76" t="e">
        <f t="shared" si="7"/>
        <v>#NUM!</v>
      </c>
      <c r="AD10" s="76" t="e">
        <f t="shared" si="7"/>
        <v>#NUM!</v>
      </c>
      <c r="AE10" s="76" t="e">
        <f t="shared" si="7"/>
        <v>#NUM!</v>
      </c>
      <c r="AF10" s="76" t="e">
        <f t="shared" si="7"/>
        <v>#NUM!</v>
      </c>
      <c r="AG10" s="76" t="e">
        <f t="shared" si="7"/>
        <v>#NUM!</v>
      </c>
      <c r="AH10" s="76" t="e">
        <f t="shared" si="7"/>
        <v>#NUM!</v>
      </c>
      <c r="AI10" s="76" t="e">
        <f t="shared" si="7"/>
        <v>#NUM!</v>
      </c>
      <c r="AJ10" s="76" t="e">
        <f t="shared" si="7"/>
        <v>#NUM!</v>
      </c>
      <c r="AK10" s="76" t="e">
        <f t="shared" si="7"/>
        <v>#NUM!</v>
      </c>
      <c r="AL10" s="76" t="e">
        <f t="shared" si="7"/>
        <v>#NUM!</v>
      </c>
    </row>
    <row r="11" spans="1:38" x14ac:dyDescent="0.3">
      <c r="A11" s="81">
        <v>2</v>
      </c>
      <c r="B11" s="76">
        <f>(B4-B$7)^4</f>
        <v>1.9994223627082634E-16</v>
      </c>
      <c r="C11" s="76" t="e">
        <f t="shared" si="6"/>
        <v>#DIV/0!</v>
      </c>
      <c r="D11" s="76" t="e">
        <f t="shared" si="6"/>
        <v>#DIV/0!</v>
      </c>
      <c r="E11" s="76" t="e">
        <f t="shared" si="6"/>
        <v>#DIV/0!</v>
      </c>
      <c r="F11" s="76" t="e">
        <f t="shared" si="6"/>
        <v>#DIV/0!</v>
      </c>
      <c r="G11" s="76" t="e">
        <f t="shared" si="6"/>
        <v>#DIV/0!</v>
      </c>
      <c r="H11" s="76" t="e">
        <f t="shared" si="6"/>
        <v>#DIV/0!</v>
      </c>
      <c r="I11" s="76" t="e">
        <f t="shared" si="6"/>
        <v>#DIV/0!</v>
      </c>
      <c r="J11" s="76" t="e">
        <f t="shared" si="6"/>
        <v>#DIV/0!</v>
      </c>
      <c r="K11" s="76" t="e">
        <f t="shared" si="6"/>
        <v>#DIV/0!</v>
      </c>
      <c r="L11" s="76" t="e">
        <f>(L4-L$7)^4</f>
        <v>#DIV/0!</v>
      </c>
      <c r="M11" s="76" t="e">
        <f t="shared" si="6"/>
        <v>#DIV/0!</v>
      </c>
      <c r="N11" s="76" t="e">
        <f t="shared" si="6"/>
        <v>#DIV/0!</v>
      </c>
      <c r="O11" s="76" t="e">
        <f t="shared" si="6"/>
        <v>#DIV/0!</v>
      </c>
      <c r="P11" s="76" t="e">
        <f t="shared" si="6"/>
        <v>#DIV/0!</v>
      </c>
      <c r="Q11" s="76" t="e">
        <f t="shared" si="6"/>
        <v>#DIV/0!</v>
      </c>
      <c r="R11" s="76" t="e">
        <f>(R4-R$7)^4</f>
        <v>#DIV/0!</v>
      </c>
      <c r="S11" s="76" t="e">
        <f t="shared" si="6"/>
        <v>#DIV/0!</v>
      </c>
      <c r="T11" s="115"/>
      <c r="U11" s="76">
        <f>(U4-U$7)^4</f>
        <v>8.7025826431895072E-3</v>
      </c>
      <c r="V11" s="76" t="e">
        <f t="shared" si="7"/>
        <v>#NUM!</v>
      </c>
      <c r="W11" s="76" t="e">
        <f t="shared" si="7"/>
        <v>#NUM!</v>
      </c>
      <c r="X11" s="76" t="e">
        <f t="shared" si="7"/>
        <v>#NUM!</v>
      </c>
      <c r="Y11" s="76" t="e">
        <f t="shared" si="7"/>
        <v>#NUM!</v>
      </c>
      <c r="Z11" s="76" t="e">
        <f t="shared" si="7"/>
        <v>#NUM!</v>
      </c>
      <c r="AA11" s="76" t="e">
        <f t="shared" si="7"/>
        <v>#NUM!</v>
      </c>
      <c r="AB11" s="76" t="e">
        <f t="shared" si="7"/>
        <v>#NUM!</v>
      </c>
      <c r="AC11" s="76" t="e">
        <f t="shared" si="7"/>
        <v>#NUM!</v>
      </c>
      <c r="AD11" s="76" t="e">
        <f t="shared" si="7"/>
        <v>#NUM!</v>
      </c>
      <c r="AE11" s="76" t="e">
        <f t="shared" si="7"/>
        <v>#NUM!</v>
      </c>
      <c r="AF11" s="76" t="e">
        <f t="shared" si="7"/>
        <v>#NUM!</v>
      </c>
      <c r="AG11" s="76" t="e">
        <f t="shared" si="7"/>
        <v>#NUM!</v>
      </c>
      <c r="AH11" s="76" t="e">
        <f t="shared" si="7"/>
        <v>#NUM!</v>
      </c>
      <c r="AI11" s="76" t="e">
        <f t="shared" si="7"/>
        <v>#NUM!</v>
      </c>
      <c r="AJ11" s="76" t="e">
        <f t="shared" si="7"/>
        <v>#NUM!</v>
      </c>
      <c r="AK11" s="76" t="e">
        <f t="shared" si="7"/>
        <v>#NUM!</v>
      </c>
      <c r="AL11" s="76" t="e">
        <f t="shared" si="7"/>
        <v>#NUM!</v>
      </c>
    </row>
    <row r="12" spans="1:38" x14ac:dyDescent="0.3">
      <c r="A12" s="81">
        <v>3</v>
      </c>
      <c r="B12" s="76">
        <f>(B5-B$7)^4</f>
        <v>1.3323930780230042E-18</v>
      </c>
      <c r="C12" s="76" t="e">
        <f t="shared" si="6"/>
        <v>#DIV/0!</v>
      </c>
      <c r="D12" s="76" t="e">
        <f t="shared" si="6"/>
        <v>#DIV/0!</v>
      </c>
      <c r="E12" s="76" t="e">
        <f t="shared" si="6"/>
        <v>#DIV/0!</v>
      </c>
      <c r="F12" s="76" t="e">
        <f t="shared" si="6"/>
        <v>#DIV/0!</v>
      </c>
      <c r="G12" s="76" t="e">
        <f t="shared" si="6"/>
        <v>#DIV/0!</v>
      </c>
      <c r="H12" s="76" t="e">
        <f t="shared" si="6"/>
        <v>#DIV/0!</v>
      </c>
      <c r="I12" s="76" t="e">
        <f t="shared" si="6"/>
        <v>#DIV/0!</v>
      </c>
      <c r="J12" s="76" t="e">
        <f t="shared" si="6"/>
        <v>#DIV/0!</v>
      </c>
      <c r="K12" s="76" t="e">
        <f t="shared" si="6"/>
        <v>#DIV/0!</v>
      </c>
      <c r="L12" s="76" t="e">
        <f>(L5-L$7)^4</f>
        <v>#DIV/0!</v>
      </c>
      <c r="M12" s="76" t="e">
        <f t="shared" si="6"/>
        <v>#DIV/0!</v>
      </c>
      <c r="N12" s="76" t="e">
        <f t="shared" si="6"/>
        <v>#DIV/0!</v>
      </c>
      <c r="O12" s="76" t="e">
        <f t="shared" si="6"/>
        <v>#DIV/0!</v>
      </c>
      <c r="P12" s="76" t="e">
        <f t="shared" si="6"/>
        <v>#DIV/0!</v>
      </c>
      <c r="Q12" s="76" t="e">
        <f t="shared" si="6"/>
        <v>#DIV/0!</v>
      </c>
      <c r="R12" s="76" t="e">
        <f>(R5-R$7)^4</f>
        <v>#DIV/0!</v>
      </c>
      <c r="S12" s="76" t="e">
        <f t="shared" si="6"/>
        <v>#DIV/0!</v>
      </c>
      <c r="T12" s="115"/>
      <c r="U12" s="76">
        <f>(U5-U$7)^4</f>
        <v>1.0013952954793959E-4</v>
      </c>
      <c r="V12" s="76" t="e">
        <f t="shared" si="7"/>
        <v>#NUM!</v>
      </c>
      <c r="W12" s="76" t="e">
        <f t="shared" si="7"/>
        <v>#NUM!</v>
      </c>
      <c r="X12" s="76" t="e">
        <f t="shared" si="7"/>
        <v>#NUM!</v>
      </c>
      <c r="Y12" s="76" t="e">
        <f t="shared" si="7"/>
        <v>#NUM!</v>
      </c>
      <c r="Z12" s="76" t="e">
        <f t="shared" si="7"/>
        <v>#NUM!</v>
      </c>
      <c r="AA12" s="76" t="e">
        <f t="shared" si="7"/>
        <v>#NUM!</v>
      </c>
      <c r="AB12" s="76" t="e">
        <f t="shared" si="7"/>
        <v>#NUM!</v>
      </c>
      <c r="AC12" s="76" t="e">
        <f t="shared" si="7"/>
        <v>#NUM!</v>
      </c>
      <c r="AD12" s="76" t="e">
        <f t="shared" si="7"/>
        <v>#NUM!</v>
      </c>
      <c r="AE12" s="76" t="e">
        <f t="shared" si="7"/>
        <v>#NUM!</v>
      </c>
      <c r="AF12" s="76" t="e">
        <f t="shared" si="7"/>
        <v>#NUM!</v>
      </c>
      <c r="AG12" s="76" t="e">
        <f t="shared" si="7"/>
        <v>#NUM!</v>
      </c>
      <c r="AH12" s="76" t="e">
        <f t="shared" si="7"/>
        <v>#NUM!</v>
      </c>
      <c r="AI12" s="76" t="e">
        <f t="shared" si="7"/>
        <v>#NUM!</v>
      </c>
      <c r="AJ12" s="76" t="e">
        <f t="shared" si="7"/>
        <v>#NUM!</v>
      </c>
      <c r="AK12" s="76" t="e">
        <f t="shared" si="7"/>
        <v>#NUM!</v>
      </c>
      <c r="AL12" s="76" t="e">
        <f t="shared" si="7"/>
        <v>#NUM!</v>
      </c>
    </row>
    <row r="13" spans="1:38" x14ac:dyDescent="0.3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116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</row>
    <row r="14" spans="1:38" x14ac:dyDescent="0.3">
      <c r="A14" s="30" t="s">
        <v>4</v>
      </c>
      <c r="B14" s="94" t="s">
        <v>0</v>
      </c>
      <c r="C14" s="94" t="s">
        <v>0</v>
      </c>
      <c r="D14" s="94" t="s">
        <v>0</v>
      </c>
      <c r="E14" s="94" t="s">
        <v>0</v>
      </c>
      <c r="F14" s="94" t="s">
        <v>0</v>
      </c>
      <c r="G14" s="94" t="s">
        <v>0</v>
      </c>
      <c r="H14" s="94" t="s">
        <v>0</v>
      </c>
      <c r="I14" s="94" t="s">
        <v>0</v>
      </c>
      <c r="J14" s="94" t="s">
        <v>0</v>
      </c>
      <c r="K14" s="94" t="s">
        <v>0</v>
      </c>
      <c r="L14" s="94" t="s">
        <v>0</v>
      </c>
      <c r="M14" s="94" t="s">
        <v>0</v>
      </c>
      <c r="N14" s="94" t="s">
        <v>0</v>
      </c>
      <c r="O14" s="94" t="s">
        <v>0</v>
      </c>
      <c r="P14" s="94" t="s">
        <v>0</v>
      </c>
      <c r="Q14" s="94" t="s">
        <v>0</v>
      </c>
      <c r="R14" s="94" t="s">
        <v>0</v>
      </c>
      <c r="S14" s="94" t="s">
        <v>0</v>
      </c>
      <c r="T14" s="119"/>
      <c r="U14" s="94" t="s">
        <v>41</v>
      </c>
      <c r="V14" s="94" t="s">
        <v>41</v>
      </c>
      <c r="W14" s="94" t="s">
        <v>41</v>
      </c>
      <c r="X14" s="94" t="s">
        <v>41</v>
      </c>
      <c r="Y14" s="94" t="s">
        <v>41</v>
      </c>
      <c r="Z14" s="94" t="s">
        <v>41</v>
      </c>
      <c r="AA14" s="94" t="s">
        <v>41</v>
      </c>
      <c r="AB14" s="94" t="s">
        <v>41</v>
      </c>
      <c r="AC14" s="94" t="s">
        <v>41</v>
      </c>
      <c r="AD14" s="94" t="s">
        <v>41</v>
      </c>
      <c r="AE14" s="94" t="s">
        <v>41</v>
      </c>
      <c r="AF14" s="94" t="s">
        <v>41</v>
      </c>
      <c r="AG14" s="94" t="s">
        <v>41</v>
      </c>
      <c r="AH14" s="94" t="s">
        <v>41</v>
      </c>
      <c r="AI14" s="94" t="s">
        <v>41</v>
      </c>
      <c r="AJ14" s="94" t="s">
        <v>41</v>
      </c>
      <c r="AK14" s="94" t="s">
        <v>41</v>
      </c>
      <c r="AL14" s="94" t="s">
        <v>41</v>
      </c>
    </row>
    <row r="15" spans="1:38" x14ac:dyDescent="0.3">
      <c r="A15" s="30" t="s">
        <v>5</v>
      </c>
      <c r="B15" s="95">
        <f t="shared" ref="B15:S15" si="8">COUNT(B3:B5)</f>
        <v>3</v>
      </c>
      <c r="C15" s="95">
        <f t="shared" si="8"/>
        <v>0</v>
      </c>
      <c r="D15" s="95">
        <f t="shared" si="8"/>
        <v>0</v>
      </c>
      <c r="E15" s="95">
        <f t="shared" si="8"/>
        <v>0</v>
      </c>
      <c r="F15" s="95">
        <f t="shared" si="8"/>
        <v>0</v>
      </c>
      <c r="G15" s="95">
        <f t="shared" si="8"/>
        <v>0</v>
      </c>
      <c r="H15" s="95">
        <f t="shared" si="8"/>
        <v>0</v>
      </c>
      <c r="I15" s="95">
        <f t="shared" si="8"/>
        <v>0</v>
      </c>
      <c r="J15" s="95">
        <f t="shared" si="8"/>
        <v>0</v>
      </c>
      <c r="K15" s="95">
        <f t="shared" si="8"/>
        <v>0</v>
      </c>
      <c r="L15" s="95">
        <f>COUNT(L3:L5)</f>
        <v>0</v>
      </c>
      <c r="M15" s="95">
        <f t="shared" si="8"/>
        <v>0</v>
      </c>
      <c r="N15" s="95">
        <f t="shared" si="8"/>
        <v>0</v>
      </c>
      <c r="O15" s="95">
        <f t="shared" si="8"/>
        <v>0</v>
      </c>
      <c r="P15" s="95">
        <f t="shared" si="8"/>
        <v>0</v>
      </c>
      <c r="Q15" s="95">
        <f t="shared" si="8"/>
        <v>0</v>
      </c>
      <c r="R15" s="95">
        <f>COUNT(R3:R5)</f>
        <v>0</v>
      </c>
      <c r="S15" s="95">
        <f t="shared" si="8"/>
        <v>0</v>
      </c>
      <c r="T15" s="119"/>
      <c r="U15" s="95">
        <f t="shared" ref="U15:AL15" si="9">COUNT(U3:U5)</f>
        <v>3</v>
      </c>
      <c r="V15" s="95">
        <f t="shared" si="9"/>
        <v>0</v>
      </c>
      <c r="W15" s="95">
        <f t="shared" si="9"/>
        <v>0</v>
      </c>
      <c r="X15" s="95">
        <f t="shared" si="9"/>
        <v>0</v>
      </c>
      <c r="Y15" s="95">
        <f t="shared" si="9"/>
        <v>0</v>
      </c>
      <c r="Z15" s="95">
        <f t="shared" si="9"/>
        <v>0</v>
      </c>
      <c r="AA15" s="95">
        <f t="shared" si="9"/>
        <v>0</v>
      </c>
      <c r="AB15" s="95">
        <f t="shared" si="9"/>
        <v>0</v>
      </c>
      <c r="AC15" s="95">
        <f t="shared" si="9"/>
        <v>0</v>
      </c>
      <c r="AD15" s="95">
        <f t="shared" si="9"/>
        <v>0</v>
      </c>
      <c r="AE15" s="95">
        <f t="shared" si="9"/>
        <v>0</v>
      </c>
      <c r="AF15" s="95">
        <f t="shared" si="9"/>
        <v>0</v>
      </c>
      <c r="AG15" s="95">
        <f t="shared" si="9"/>
        <v>0</v>
      </c>
      <c r="AH15" s="95">
        <f t="shared" si="9"/>
        <v>0</v>
      </c>
      <c r="AI15" s="95">
        <f t="shared" si="9"/>
        <v>0</v>
      </c>
      <c r="AJ15" s="95">
        <f t="shared" si="9"/>
        <v>0</v>
      </c>
      <c r="AK15" s="95">
        <f t="shared" si="9"/>
        <v>0</v>
      </c>
      <c r="AL15" s="95">
        <f t="shared" si="9"/>
        <v>0</v>
      </c>
    </row>
    <row r="16" spans="1:38" x14ac:dyDescent="0.3">
      <c r="A16" s="30" t="s">
        <v>6</v>
      </c>
      <c r="B16" s="100">
        <f>(SUM(B10:B12)/((B15-1)*(B8^4)))-3</f>
        <v>-1.9999999999999998</v>
      </c>
      <c r="C16" s="100" t="e">
        <f t="shared" ref="C16:AL16" si="10">(SUM(C10:C12)/((C15-1)*(C8^4)))-3</f>
        <v>#DIV/0!</v>
      </c>
      <c r="D16" s="100" t="e">
        <f t="shared" si="10"/>
        <v>#DIV/0!</v>
      </c>
      <c r="E16" s="100" t="e">
        <f t="shared" si="10"/>
        <v>#DIV/0!</v>
      </c>
      <c r="F16" s="100" t="e">
        <f t="shared" si="10"/>
        <v>#DIV/0!</v>
      </c>
      <c r="G16" s="100" t="e">
        <f t="shared" si="10"/>
        <v>#DIV/0!</v>
      </c>
      <c r="H16" s="100" t="e">
        <f t="shared" si="10"/>
        <v>#DIV/0!</v>
      </c>
      <c r="I16" s="100" t="e">
        <f t="shared" si="10"/>
        <v>#DIV/0!</v>
      </c>
      <c r="J16" s="100" t="e">
        <f t="shared" ref="J16:K16" si="11">(SUM(J10:J12)/((J15-1)*(J8^4)))-3</f>
        <v>#DIV/0!</v>
      </c>
      <c r="K16" s="100" t="e">
        <f t="shared" si="11"/>
        <v>#DIV/0!</v>
      </c>
      <c r="L16" s="100" t="e">
        <f>(SUM(L10:L12)/((L15-1)*(L8^4)))-3</f>
        <v>#DIV/0!</v>
      </c>
      <c r="M16" s="100" t="e">
        <f t="shared" si="10"/>
        <v>#DIV/0!</v>
      </c>
      <c r="N16" s="100" t="e">
        <f t="shared" si="10"/>
        <v>#DIV/0!</v>
      </c>
      <c r="O16" s="100" t="e">
        <f t="shared" si="10"/>
        <v>#DIV/0!</v>
      </c>
      <c r="P16" s="100" t="e">
        <f t="shared" si="10"/>
        <v>#DIV/0!</v>
      </c>
      <c r="Q16" s="100" t="e">
        <f t="shared" si="10"/>
        <v>#DIV/0!</v>
      </c>
      <c r="R16" s="100" t="e">
        <f>(SUM(R10:R12)/((R15-1)*(R8^4)))-3</f>
        <v>#DIV/0!</v>
      </c>
      <c r="S16" s="100" t="e">
        <f t="shared" si="10"/>
        <v>#DIV/0!</v>
      </c>
      <c r="T16" s="119"/>
      <c r="U16" s="100">
        <f t="shared" si="10"/>
        <v>-1.9999999999999998</v>
      </c>
      <c r="V16" s="100" t="e">
        <f t="shared" si="10"/>
        <v>#NUM!</v>
      </c>
      <c r="W16" s="100" t="e">
        <f t="shared" si="10"/>
        <v>#NUM!</v>
      </c>
      <c r="X16" s="100" t="e">
        <f t="shared" si="10"/>
        <v>#NUM!</v>
      </c>
      <c r="Y16" s="100" t="e">
        <f t="shared" si="10"/>
        <v>#NUM!</v>
      </c>
      <c r="Z16" s="100" t="e">
        <f t="shared" si="10"/>
        <v>#NUM!</v>
      </c>
      <c r="AA16" s="100" t="e">
        <f t="shared" si="10"/>
        <v>#NUM!</v>
      </c>
      <c r="AB16" s="100" t="e">
        <f t="shared" si="10"/>
        <v>#NUM!</v>
      </c>
      <c r="AC16" s="100" t="e">
        <f t="shared" ref="AC16:AE16" si="12">(SUM(AC10:AC12)/((AC15-1)*(AC8^4)))-3</f>
        <v>#NUM!</v>
      </c>
      <c r="AD16" s="100" t="e">
        <f t="shared" si="12"/>
        <v>#NUM!</v>
      </c>
      <c r="AE16" s="100" t="e">
        <f t="shared" si="12"/>
        <v>#NUM!</v>
      </c>
      <c r="AF16" s="100" t="e">
        <f t="shared" si="10"/>
        <v>#NUM!</v>
      </c>
      <c r="AG16" s="100" t="e">
        <f t="shared" si="10"/>
        <v>#NUM!</v>
      </c>
      <c r="AH16" s="100" t="e">
        <f t="shared" si="10"/>
        <v>#NUM!</v>
      </c>
      <c r="AI16" s="100" t="e">
        <f t="shared" si="10"/>
        <v>#NUM!</v>
      </c>
      <c r="AJ16" s="100" t="e">
        <f t="shared" si="10"/>
        <v>#NUM!</v>
      </c>
      <c r="AK16" s="100" t="e">
        <f t="shared" ref="AK16" si="13">(SUM(AK10:AK12)/((AK15-1)*(AK8^4)))-3</f>
        <v>#NUM!</v>
      </c>
      <c r="AL16" s="100" t="e">
        <f t="shared" si="10"/>
        <v>#NUM!</v>
      </c>
    </row>
    <row r="17" spans="1:38" x14ac:dyDescent="0.3">
      <c r="A17" s="30" t="s">
        <v>8</v>
      </c>
      <c r="B17" s="95">
        <f t="shared" ref="B17:S17" si="14">SQRT(24/B15)</f>
        <v>2.8284271247461903</v>
      </c>
      <c r="C17" s="95" t="e">
        <f t="shared" si="14"/>
        <v>#DIV/0!</v>
      </c>
      <c r="D17" s="95" t="e">
        <f t="shared" si="14"/>
        <v>#DIV/0!</v>
      </c>
      <c r="E17" s="95" t="e">
        <f t="shared" si="14"/>
        <v>#DIV/0!</v>
      </c>
      <c r="F17" s="95" t="e">
        <f t="shared" si="14"/>
        <v>#DIV/0!</v>
      </c>
      <c r="G17" s="95" t="e">
        <f t="shared" si="14"/>
        <v>#DIV/0!</v>
      </c>
      <c r="H17" s="95" t="e">
        <f t="shared" si="14"/>
        <v>#DIV/0!</v>
      </c>
      <c r="I17" s="95" t="e">
        <f t="shared" si="14"/>
        <v>#DIV/0!</v>
      </c>
      <c r="J17" s="95" t="e">
        <f t="shared" si="14"/>
        <v>#DIV/0!</v>
      </c>
      <c r="K17" s="95" t="e">
        <f t="shared" si="14"/>
        <v>#DIV/0!</v>
      </c>
      <c r="L17" s="95" t="e">
        <f t="shared" si="14"/>
        <v>#DIV/0!</v>
      </c>
      <c r="M17" s="95" t="e">
        <f t="shared" si="14"/>
        <v>#DIV/0!</v>
      </c>
      <c r="N17" s="95" t="e">
        <f t="shared" si="14"/>
        <v>#DIV/0!</v>
      </c>
      <c r="O17" s="95" t="e">
        <f t="shared" si="14"/>
        <v>#DIV/0!</v>
      </c>
      <c r="P17" s="95" t="e">
        <f t="shared" si="14"/>
        <v>#DIV/0!</v>
      </c>
      <c r="Q17" s="95" t="e">
        <f t="shared" si="14"/>
        <v>#DIV/0!</v>
      </c>
      <c r="R17" s="95" t="e">
        <f>SQRT(24/R15)</f>
        <v>#DIV/0!</v>
      </c>
      <c r="S17" s="95" t="e">
        <f t="shared" si="14"/>
        <v>#DIV/0!</v>
      </c>
      <c r="T17" s="119"/>
      <c r="U17" s="95">
        <f t="shared" ref="U17:AL17" si="15">SQRT(24/U15)</f>
        <v>2.8284271247461903</v>
      </c>
      <c r="V17" s="95" t="e">
        <f t="shared" si="15"/>
        <v>#DIV/0!</v>
      </c>
      <c r="W17" s="95" t="e">
        <f t="shared" si="15"/>
        <v>#DIV/0!</v>
      </c>
      <c r="X17" s="95" t="e">
        <f t="shared" si="15"/>
        <v>#DIV/0!</v>
      </c>
      <c r="Y17" s="95" t="e">
        <f t="shared" si="15"/>
        <v>#DIV/0!</v>
      </c>
      <c r="Z17" s="95" t="e">
        <f t="shared" si="15"/>
        <v>#DIV/0!</v>
      </c>
      <c r="AA17" s="95" t="e">
        <f t="shared" si="15"/>
        <v>#DIV/0!</v>
      </c>
      <c r="AB17" s="95" t="e">
        <f t="shared" si="15"/>
        <v>#DIV/0!</v>
      </c>
      <c r="AC17" s="95" t="e">
        <f t="shared" si="15"/>
        <v>#DIV/0!</v>
      </c>
      <c r="AD17" s="95" t="e">
        <f t="shared" si="15"/>
        <v>#DIV/0!</v>
      </c>
      <c r="AE17" s="95" t="e">
        <f t="shared" si="15"/>
        <v>#DIV/0!</v>
      </c>
      <c r="AF17" s="95" t="e">
        <f t="shared" si="15"/>
        <v>#DIV/0!</v>
      </c>
      <c r="AG17" s="95" t="e">
        <f t="shared" si="15"/>
        <v>#DIV/0!</v>
      </c>
      <c r="AH17" s="95" t="e">
        <f t="shared" si="15"/>
        <v>#DIV/0!</v>
      </c>
      <c r="AI17" s="95" t="e">
        <f t="shared" si="15"/>
        <v>#DIV/0!</v>
      </c>
      <c r="AJ17" s="95" t="e">
        <f t="shared" si="15"/>
        <v>#DIV/0!</v>
      </c>
      <c r="AK17" s="95" t="e">
        <f t="shared" si="15"/>
        <v>#DIV/0!</v>
      </c>
      <c r="AL17" s="95" t="e">
        <f t="shared" si="15"/>
        <v>#DIV/0!</v>
      </c>
    </row>
    <row r="18" spans="1:38" x14ac:dyDescent="0.3">
      <c r="A18" s="30" t="s">
        <v>10</v>
      </c>
      <c r="B18" s="95" t="str">
        <f>IF(ABS(B16/B17)&gt;NORMSINV(1-0.05/2),"non normal","normal")</f>
        <v>normal</v>
      </c>
      <c r="C18" s="95" t="e">
        <f t="shared" ref="C18:S18" si="16">IF(ABS(C16/C17)&gt;NORMSINV(1-0.05/2),"non normal","normal")</f>
        <v>#DIV/0!</v>
      </c>
      <c r="D18" s="95" t="e">
        <f t="shared" si="16"/>
        <v>#DIV/0!</v>
      </c>
      <c r="E18" s="95" t="e">
        <f t="shared" si="16"/>
        <v>#DIV/0!</v>
      </c>
      <c r="F18" s="95" t="e">
        <f t="shared" si="16"/>
        <v>#DIV/0!</v>
      </c>
      <c r="G18" s="95" t="e">
        <f t="shared" si="16"/>
        <v>#DIV/0!</v>
      </c>
      <c r="H18" s="95" t="e">
        <f t="shared" si="16"/>
        <v>#DIV/0!</v>
      </c>
      <c r="I18" s="95" t="e">
        <f t="shared" si="16"/>
        <v>#DIV/0!</v>
      </c>
      <c r="J18" s="95" t="e">
        <f t="shared" si="16"/>
        <v>#DIV/0!</v>
      </c>
      <c r="K18" s="95" t="e">
        <f t="shared" si="16"/>
        <v>#DIV/0!</v>
      </c>
      <c r="L18" s="95" t="e">
        <f t="shared" si="16"/>
        <v>#DIV/0!</v>
      </c>
      <c r="M18" s="95" t="e">
        <f t="shared" si="16"/>
        <v>#DIV/0!</v>
      </c>
      <c r="N18" s="95" t="e">
        <f t="shared" si="16"/>
        <v>#DIV/0!</v>
      </c>
      <c r="O18" s="95" t="e">
        <f t="shared" si="16"/>
        <v>#DIV/0!</v>
      </c>
      <c r="P18" s="95" t="e">
        <f t="shared" si="16"/>
        <v>#DIV/0!</v>
      </c>
      <c r="Q18" s="95" t="e">
        <f t="shared" si="16"/>
        <v>#DIV/0!</v>
      </c>
      <c r="R18" s="95" t="e">
        <f>IF(ABS(R16/R17)&gt;NORMSINV(1-0.05/2),"non normal","normal")</f>
        <v>#DIV/0!</v>
      </c>
      <c r="S18" s="95" t="e">
        <f t="shared" si="16"/>
        <v>#DIV/0!</v>
      </c>
      <c r="T18" s="119"/>
      <c r="U18" s="95" t="str">
        <f t="shared" ref="U18:AL18" si="17">IF(ABS(U16/U17)&gt;NORMSINV(1-0.05/2),"non normal","normal")</f>
        <v>normal</v>
      </c>
      <c r="V18" s="95" t="e">
        <f t="shared" si="17"/>
        <v>#NUM!</v>
      </c>
      <c r="W18" s="95" t="e">
        <f t="shared" si="17"/>
        <v>#NUM!</v>
      </c>
      <c r="X18" s="95" t="e">
        <f t="shared" si="17"/>
        <v>#NUM!</v>
      </c>
      <c r="Y18" s="95" t="e">
        <f t="shared" si="17"/>
        <v>#NUM!</v>
      </c>
      <c r="Z18" s="95" t="e">
        <f t="shared" si="17"/>
        <v>#NUM!</v>
      </c>
      <c r="AA18" s="95" t="e">
        <f t="shared" si="17"/>
        <v>#NUM!</v>
      </c>
      <c r="AB18" s="95" t="e">
        <f t="shared" si="17"/>
        <v>#NUM!</v>
      </c>
      <c r="AC18" s="95" t="e">
        <f t="shared" si="17"/>
        <v>#NUM!</v>
      </c>
      <c r="AD18" s="95" t="e">
        <f t="shared" si="17"/>
        <v>#NUM!</v>
      </c>
      <c r="AE18" s="95" t="e">
        <f t="shared" si="17"/>
        <v>#NUM!</v>
      </c>
      <c r="AF18" s="95" t="e">
        <f t="shared" si="17"/>
        <v>#NUM!</v>
      </c>
      <c r="AG18" s="95" t="e">
        <f t="shared" si="17"/>
        <v>#NUM!</v>
      </c>
      <c r="AH18" s="95" t="e">
        <f t="shared" si="17"/>
        <v>#NUM!</v>
      </c>
      <c r="AI18" s="95" t="e">
        <f t="shared" si="17"/>
        <v>#NUM!</v>
      </c>
      <c r="AJ18" s="95" t="e">
        <f t="shared" si="17"/>
        <v>#NUM!</v>
      </c>
      <c r="AK18" s="95" t="e">
        <f t="shared" si="17"/>
        <v>#NUM!</v>
      </c>
      <c r="AL18" s="95" t="e">
        <f t="shared" si="17"/>
        <v>#NUM!</v>
      </c>
    </row>
    <row r="19" spans="1:38" x14ac:dyDescent="0.3">
      <c r="A19" s="30" t="s">
        <v>11</v>
      </c>
      <c r="B19" s="96">
        <f t="shared" ref="B19:S19" si="18">SKEW(B3:B5)</f>
        <v>-1.2933427807333975</v>
      </c>
      <c r="C19" s="96" t="e">
        <f t="shared" si="18"/>
        <v>#DIV/0!</v>
      </c>
      <c r="D19" s="96" t="e">
        <f t="shared" si="18"/>
        <v>#DIV/0!</v>
      </c>
      <c r="E19" s="96" t="e">
        <f t="shared" si="18"/>
        <v>#DIV/0!</v>
      </c>
      <c r="F19" s="96" t="e">
        <f t="shared" si="18"/>
        <v>#DIV/0!</v>
      </c>
      <c r="G19" s="96" t="e">
        <f t="shared" si="18"/>
        <v>#DIV/0!</v>
      </c>
      <c r="H19" s="96" t="e">
        <f t="shared" si="18"/>
        <v>#DIV/0!</v>
      </c>
      <c r="I19" s="96" t="e">
        <f t="shared" si="18"/>
        <v>#DIV/0!</v>
      </c>
      <c r="J19" s="96" t="e">
        <f t="shared" si="18"/>
        <v>#DIV/0!</v>
      </c>
      <c r="K19" s="96" t="e">
        <f t="shared" si="18"/>
        <v>#DIV/0!</v>
      </c>
      <c r="L19" s="96" t="e">
        <f t="shared" si="18"/>
        <v>#DIV/0!</v>
      </c>
      <c r="M19" s="96" t="e">
        <f t="shared" si="18"/>
        <v>#DIV/0!</v>
      </c>
      <c r="N19" s="96" t="e">
        <f t="shared" si="18"/>
        <v>#DIV/0!</v>
      </c>
      <c r="O19" s="96" t="e">
        <f t="shared" si="18"/>
        <v>#DIV/0!</v>
      </c>
      <c r="P19" s="96" t="e">
        <f t="shared" si="18"/>
        <v>#DIV/0!</v>
      </c>
      <c r="Q19" s="96" t="e">
        <f t="shared" si="18"/>
        <v>#DIV/0!</v>
      </c>
      <c r="R19" s="96" t="e">
        <f>SKEW(R3:R5)</f>
        <v>#DIV/0!</v>
      </c>
      <c r="S19" s="96" t="e">
        <f t="shared" si="18"/>
        <v>#DIV/0!</v>
      </c>
      <c r="T19" s="119"/>
      <c r="U19" s="96">
        <f t="shared" ref="U19:AL19" si="19">SKEW(U3:U5)</f>
        <v>-1.4394556579083981</v>
      </c>
      <c r="V19" s="96" t="e">
        <f t="shared" si="19"/>
        <v>#NUM!</v>
      </c>
      <c r="W19" s="96" t="e">
        <f t="shared" si="19"/>
        <v>#NUM!</v>
      </c>
      <c r="X19" s="96" t="e">
        <f t="shared" si="19"/>
        <v>#NUM!</v>
      </c>
      <c r="Y19" s="96" t="e">
        <f t="shared" si="19"/>
        <v>#NUM!</v>
      </c>
      <c r="Z19" s="96" t="e">
        <f t="shared" si="19"/>
        <v>#NUM!</v>
      </c>
      <c r="AA19" s="96" t="e">
        <f t="shared" si="19"/>
        <v>#NUM!</v>
      </c>
      <c r="AB19" s="96" t="e">
        <f t="shared" si="19"/>
        <v>#NUM!</v>
      </c>
      <c r="AC19" s="96" t="e">
        <f t="shared" si="19"/>
        <v>#NUM!</v>
      </c>
      <c r="AD19" s="96" t="e">
        <f t="shared" si="19"/>
        <v>#NUM!</v>
      </c>
      <c r="AE19" s="96" t="e">
        <f t="shared" si="19"/>
        <v>#NUM!</v>
      </c>
      <c r="AF19" s="96" t="e">
        <f t="shared" si="19"/>
        <v>#NUM!</v>
      </c>
      <c r="AG19" s="96" t="e">
        <f t="shared" si="19"/>
        <v>#NUM!</v>
      </c>
      <c r="AH19" s="96" t="e">
        <f t="shared" si="19"/>
        <v>#NUM!</v>
      </c>
      <c r="AI19" s="96" t="e">
        <f t="shared" si="19"/>
        <v>#NUM!</v>
      </c>
      <c r="AJ19" s="96" t="e">
        <f t="shared" si="19"/>
        <v>#NUM!</v>
      </c>
      <c r="AK19" s="96" t="e">
        <f t="shared" si="19"/>
        <v>#NUM!</v>
      </c>
      <c r="AL19" s="96" t="e">
        <f t="shared" si="19"/>
        <v>#NUM!</v>
      </c>
    </row>
    <row r="20" spans="1:38" x14ac:dyDescent="0.3">
      <c r="A20" s="30" t="s">
        <v>13</v>
      </c>
      <c r="B20" s="95">
        <f t="shared" ref="B20:S20" si="20">SQRT((6*B15*(B15-1))/((B15-2)*(B15+1)*(B15+3)))</f>
        <v>1.2247448713915889</v>
      </c>
      <c r="C20" s="95">
        <f t="shared" si="20"/>
        <v>0</v>
      </c>
      <c r="D20" s="95">
        <f t="shared" si="20"/>
        <v>0</v>
      </c>
      <c r="E20" s="95">
        <f t="shared" si="20"/>
        <v>0</v>
      </c>
      <c r="F20" s="95">
        <f t="shared" si="20"/>
        <v>0</v>
      </c>
      <c r="G20" s="95">
        <f t="shared" si="20"/>
        <v>0</v>
      </c>
      <c r="H20" s="95">
        <f t="shared" si="20"/>
        <v>0</v>
      </c>
      <c r="I20" s="95">
        <f t="shared" si="20"/>
        <v>0</v>
      </c>
      <c r="J20" s="95">
        <f t="shared" si="20"/>
        <v>0</v>
      </c>
      <c r="K20" s="95">
        <f t="shared" si="20"/>
        <v>0</v>
      </c>
      <c r="L20" s="95">
        <f t="shared" si="20"/>
        <v>0</v>
      </c>
      <c r="M20" s="95">
        <f t="shared" si="20"/>
        <v>0</v>
      </c>
      <c r="N20" s="95">
        <f t="shared" si="20"/>
        <v>0</v>
      </c>
      <c r="O20" s="95">
        <f t="shared" si="20"/>
        <v>0</v>
      </c>
      <c r="P20" s="95">
        <f t="shared" si="20"/>
        <v>0</v>
      </c>
      <c r="Q20" s="95">
        <f t="shared" si="20"/>
        <v>0</v>
      </c>
      <c r="R20" s="95">
        <f t="shared" si="20"/>
        <v>0</v>
      </c>
      <c r="S20" s="95">
        <f t="shared" si="20"/>
        <v>0</v>
      </c>
      <c r="T20" s="119"/>
      <c r="U20" s="95">
        <f t="shared" ref="U20:AL20" si="21">SQRT((6*U15*(U15-1))/((U15-2)*(U15+1)*(U15+3)))</f>
        <v>1.2247448713915889</v>
      </c>
      <c r="V20" s="95">
        <f t="shared" si="21"/>
        <v>0</v>
      </c>
      <c r="W20" s="95">
        <f t="shared" si="21"/>
        <v>0</v>
      </c>
      <c r="X20" s="95">
        <f t="shared" si="21"/>
        <v>0</v>
      </c>
      <c r="Y20" s="95">
        <f t="shared" si="21"/>
        <v>0</v>
      </c>
      <c r="Z20" s="95">
        <f t="shared" si="21"/>
        <v>0</v>
      </c>
      <c r="AA20" s="95">
        <f t="shared" si="21"/>
        <v>0</v>
      </c>
      <c r="AB20" s="95">
        <f t="shared" si="21"/>
        <v>0</v>
      </c>
      <c r="AC20" s="95">
        <f t="shared" si="21"/>
        <v>0</v>
      </c>
      <c r="AD20" s="95">
        <f t="shared" si="21"/>
        <v>0</v>
      </c>
      <c r="AE20" s="95">
        <f t="shared" si="21"/>
        <v>0</v>
      </c>
      <c r="AF20" s="95">
        <f t="shared" si="21"/>
        <v>0</v>
      </c>
      <c r="AG20" s="95">
        <f t="shared" si="21"/>
        <v>0</v>
      </c>
      <c r="AH20" s="95">
        <f t="shared" si="21"/>
        <v>0</v>
      </c>
      <c r="AI20" s="95">
        <f t="shared" si="21"/>
        <v>0</v>
      </c>
      <c r="AJ20" s="95">
        <f t="shared" si="21"/>
        <v>0</v>
      </c>
      <c r="AK20" s="95">
        <f t="shared" si="21"/>
        <v>0</v>
      </c>
      <c r="AL20" s="95">
        <f t="shared" si="21"/>
        <v>0</v>
      </c>
    </row>
    <row r="21" spans="1:38" x14ac:dyDescent="0.3">
      <c r="A21" s="30" t="s">
        <v>15</v>
      </c>
      <c r="B21" s="95" t="str">
        <f t="shared" ref="B21:S21" si="22">IF(ABS(B19/B20)&gt;NORMSINV(1-0.05/2),"non normal","normal")</f>
        <v>normal</v>
      </c>
      <c r="C21" s="95" t="e">
        <f t="shared" si="22"/>
        <v>#DIV/0!</v>
      </c>
      <c r="D21" s="95" t="e">
        <f t="shared" si="22"/>
        <v>#DIV/0!</v>
      </c>
      <c r="E21" s="95" t="e">
        <f t="shared" si="22"/>
        <v>#DIV/0!</v>
      </c>
      <c r="F21" s="95" t="e">
        <f t="shared" si="22"/>
        <v>#DIV/0!</v>
      </c>
      <c r="G21" s="95" t="e">
        <f t="shared" si="22"/>
        <v>#DIV/0!</v>
      </c>
      <c r="H21" s="95" t="e">
        <f t="shared" si="22"/>
        <v>#DIV/0!</v>
      </c>
      <c r="I21" s="95" t="e">
        <f t="shared" si="22"/>
        <v>#DIV/0!</v>
      </c>
      <c r="J21" s="95" t="e">
        <f t="shared" si="22"/>
        <v>#DIV/0!</v>
      </c>
      <c r="K21" s="95" t="e">
        <f t="shared" si="22"/>
        <v>#DIV/0!</v>
      </c>
      <c r="L21" s="95" t="e">
        <f t="shared" si="22"/>
        <v>#DIV/0!</v>
      </c>
      <c r="M21" s="95" t="e">
        <f t="shared" si="22"/>
        <v>#DIV/0!</v>
      </c>
      <c r="N21" s="95" t="e">
        <f t="shared" si="22"/>
        <v>#DIV/0!</v>
      </c>
      <c r="O21" s="95" t="e">
        <f t="shared" si="22"/>
        <v>#DIV/0!</v>
      </c>
      <c r="P21" s="95" t="e">
        <f t="shared" si="22"/>
        <v>#DIV/0!</v>
      </c>
      <c r="Q21" s="95" t="e">
        <f t="shared" si="22"/>
        <v>#DIV/0!</v>
      </c>
      <c r="R21" s="95" t="e">
        <f t="shared" si="22"/>
        <v>#DIV/0!</v>
      </c>
      <c r="S21" s="95" t="e">
        <f t="shared" si="22"/>
        <v>#DIV/0!</v>
      </c>
      <c r="T21" s="119"/>
      <c r="U21" s="95" t="str">
        <f t="shared" ref="U21:AL21" si="23">IF(ABS(U19/U20)&gt;NORMSINV(1-0.05/2),"non normal","normal")</f>
        <v>normal</v>
      </c>
      <c r="V21" s="95" t="e">
        <f t="shared" si="23"/>
        <v>#NUM!</v>
      </c>
      <c r="W21" s="95" t="e">
        <f t="shared" si="23"/>
        <v>#NUM!</v>
      </c>
      <c r="X21" s="95" t="e">
        <f t="shared" si="23"/>
        <v>#NUM!</v>
      </c>
      <c r="Y21" s="95" t="e">
        <f t="shared" si="23"/>
        <v>#NUM!</v>
      </c>
      <c r="Z21" s="95" t="e">
        <f t="shared" si="23"/>
        <v>#NUM!</v>
      </c>
      <c r="AA21" s="95" t="e">
        <f t="shared" si="23"/>
        <v>#NUM!</v>
      </c>
      <c r="AB21" s="95" t="e">
        <f t="shared" si="23"/>
        <v>#NUM!</v>
      </c>
      <c r="AC21" s="95" t="e">
        <f t="shared" si="23"/>
        <v>#NUM!</v>
      </c>
      <c r="AD21" s="95" t="e">
        <f t="shared" si="23"/>
        <v>#NUM!</v>
      </c>
      <c r="AE21" s="95" t="e">
        <f t="shared" si="23"/>
        <v>#NUM!</v>
      </c>
      <c r="AF21" s="95" t="e">
        <f t="shared" si="23"/>
        <v>#NUM!</v>
      </c>
      <c r="AG21" s="95" t="e">
        <f t="shared" si="23"/>
        <v>#NUM!</v>
      </c>
      <c r="AH21" s="95" t="e">
        <f t="shared" si="23"/>
        <v>#NUM!</v>
      </c>
      <c r="AI21" s="95" t="e">
        <f t="shared" si="23"/>
        <v>#NUM!</v>
      </c>
      <c r="AJ21" s="95" t="e">
        <f t="shared" si="23"/>
        <v>#NUM!</v>
      </c>
      <c r="AK21" s="95" t="e">
        <f t="shared" si="23"/>
        <v>#NUM!</v>
      </c>
      <c r="AL21" s="95" t="e">
        <f t="shared" si="23"/>
        <v>#NUM!</v>
      </c>
    </row>
    <row r="22" spans="1:38" x14ac:dyDescent="0.3">
      <c r="A22" s="29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</row>
    <row r="23" spans="1:38" x14ac:dyDescent="0.3">
      <c r="A23" s="29" t="s">
        <v>42</v>
      </c>
      <c r="B23" s="99">
        <f>ABS(B19/B20)</f>
        <v>1.0560099584363767</v>
      </c>
      <c r="C23" s="99" t="e">
        <f t="shared" ref="C23:AL23" si="24">ABS(C19/C20)</f>
        <v>#DIV/0!</v>
      </c>
      <c r="D23" s="99" t="e">
        <f t="shared" si="24"/>
        <v>#DIV/0!</v>
      </c>
      <c r="E23" s="99" t="e">
        <f t="shared" si="24"/>
        <v>#DIV/0!</v>
      </c>
      <c r="F23" s="99" t="e">
        <f t="shared" si="24"/>
        <v>#DIV/0!</v>
      </c>
      <c r="G23" s="99" t="e">
        <f t="shared" si="24"/>
        <v>#DIV/0!</v>
      </c>
      <c r="H23" s="99" t="e">
        <f t="shared" si="24"/>
        <v>#DIV/0!</v>
      </c>
      <c r="I23" s="99" t="e">
        <f t="shared" si="24"/>
        <v>#DIV/0!</v>
      </c>
      <c r="J23" s="99" t="e">
        <f t="shared" si="24"/>
        <v>#DIV/0!</v>
      </c>
      <c r="K23" s="99" t="e">
        <f t="shared" si="24"/>
        <v>#DIV/0!</v>
      </c>
      <c r="L23" s="99" t="e">
        <f t="shared" si="24"/>
        <v>#DIV/0!</v>
      </c>
      <c r="M23" s="99" t="e">
        <f t="shared" si="24"/>
        <v>#DIV/0!</v>
      </c>
      <c r="N23" s="99" t="e">
        <f t="shared" si="24"/>
        <v>#DIV/0!</v>
      </c>
      <c r="O23" s="99" t="e">
        <f t="shared" si="24"/>
        <v>#DIV/0!</v>
      </c>
      <c r="P23" s="99" t="e">
        <f t="shared" si="24"/>
        <v>#DIV/0!</v>
      </c>
      <c r="Q23" s="99" t="e">
        <f t="shared" si="24"/>
        <v>#DIV/0!</v>
      </c>
      <c r="R23" s="99" t="e">
        <f t="shared" si="24"/>
        <v>#DIV/0!</v>
      </c>
      <c r="S23" s="99" t="e">
        <f t="shared" si="24"/>
        <v>#DIV/0!</v>
      </c>
      <c r="T23" s="99"/>
      <c r="U23" s="99">
        <f t="shared" si="24"/>
        <v>1.1753106230792776</v>
      </c>
      <c r="V23" s="99" t="e">
        <f t="shared" si="24"/>
        <v>#NUM!</v>
      </c>
      <c r="W23" s="99" t="e">
        <f t="shared" si="24"/>
        <v>#NUM!</v>
      </c>
      <c r="X23" s="99" t="e">
        <f t="shared" si="24"/>
        <v>#NUM!</v>
      </c>
      <c r="Y23" s="99" t="e">
        <f t="shared" si="24"/>
        <v>#NUM!</v>
      </c>
      <c r="Z23" s="99" t="e">
        <f t="shared" si="24"/>
        <v>#NUM!</v>
      </c>
      <c r="AA23" s="99" t="e">
        <f t="shared" si="24"/>
        <v>#NUM!</v>
      </c>
      <c r="AB23" s="99" t="e">
        <f t="shared" si="24"/>
        <v>#NUM!</v>
      </c>
      <c r="AC23" s="99" t="e">
        <f t="shared" si="24"/>
        <v>#NUM!</v>
      </c>
      <c r="AD23" s="99" t="e">
        <f t="shared" si="24"/>
        <v>#NUM!</v>
      </c>
      <c r="AE23" s="99" t="e">
        <f t="shared" si="24"/>
        <v>#NUM!</v>
      </c>
      <c r="AF23" s="99" t="e">
        <f t="shared" si="24"/>
        <v>#NUM!</v>
      </c>
      <c r="AG23" s="99" t="e">
        <f t="shared" si="24"/>
        <v>#NUM!</v>
      </c>
      <c r="AH23" s="99" t="e">
        <f t="shared" si="24"/>
        <v>#NUM!</v>
      </c>
      <c r="AI23" s="99" t="e">
        <f t="shared" si="24"/>
        <v>#NUM!</v>
      </c>
      <c r="AJ23" s="99" t="e">
        <f t="shared" si="24"/>
        <v>#NUM!</v>
      </c>
      <c r="AK23" s="99" t="e">
        <f t="shared" si="24"/>
        <v>#NUM!</v>
      </c>
      <c r="AL23" s="99" t="e">
        <f t="shared" si="24"/>
        <v>#NUM!</v>
      </c>
    </row>
    <row r="24" spans="1:38" x14ac:dyDescent="0.3">
      <c r="A24" s="120" t="s">
        <v>43</v>
      </c>
      <c r="B24" s="99" t="str">
        <f t="shared" ref="B24:I24" si="25">IF(B23&lt;U23,"Normal","Lognormal")</f>
        <v>Normal</v>
      </c>
      <c r="C24" s="99" t="e">
        <f t="shared" si="25"/>
        <v>#DIV/0!</v>
      </c>
      <c r="D24" s="99" t="e">
        <f t="shared" si="25"/>
        <v>#DIV/0!</v>
      </c>
      <c r="E24" s="99" t="e">
        <f t="shared" si="25"/>
        <v>#DIV/0!</v>
      </c>
      <c r="F24" s="99" t="e">
        <f t="shared" si="25"/>
        <v>#DIV/0!</v>
      </c>
      <c r="G24" s="99" t="e">
        <f t="shared" si="25"/>
        <v>#DIV/0!</v>
      </c>
      <c r="H24" s="99" t="e">
        <f t="shared" si="25"/>
        <v>#DIV/0!</v>
      </c>
      <c r="I24" s="99" t="e">
        <f t="shared" si="25"/>
        <v>#DIV/0!</v>
      </c>
      <c r="J24" s="99" t="e">
        <f>IF(J23&lt;AC23,"Normal","Lognormal")</f>
        <v>#DIV/0!</v>
      </c>
      <c r="K24" s="99" t="e">
        <f t="shared" ref="K24:Q24" si="26">IF(K23&lt;AD23,"Normal","Lognormal")</f>
        <v>#DIV/0!</v>
      </c>
      <c r="L24" s="99" t="e">
        <f>IF(L23&lt;AE23,"Normal","Lognormal")</f>
        <v>#DIV/0!</v>
      </c>
      <c r="M24" s="99" t="e">
        <f t="shared" si="26"/>
        <v>#DIV/0!</v>
      </c>
      <c r="N24" s="99" t="e">
        <f t="shared" si="26"/>
        <v>#DIV/0!</v>
      </c>
      <c r="O24" s="99" t="e">
        <f t="shared" si="26"/>
        <v>#DIV/0!</v>
      </c>
      <c r="P24" s="99" t="e">
        <f t="shared" si="26"/>
        <v>#DIV/0!</v>
      </c>
      <c r="Q24" s="99" t="e">
        <f t="shared" si="26"/>
        <v>#DIV/0!</v>
      </c>
      <c r="R24" s="99" t="e">
        <f>IF(R23&lt;AK23,"Normal","Lognormal")</f>
        <v>#DIV/0!</v>
      </c>
      <c r="S24" s="99" t="e">
        <f>IF(S23&lt;AL23,"Normal","Lognormal")</f>
        <v>#DIV/0!</v>
      </c>
    </row>
    <row r="25" spans="1:38" x14ac:dyDescent="0.3">
      <c r="B25" s="99">
        <v>1</v>
      </c>
      <c r="C25" s="99">
        <v>2</v>
      </c>
      <c r="D25" s="99">
        <v>3</v>
      </c>
      <c r="E25" s="99">
        <v>4</v>
      </c>
      <c r="F25" s="99">
        <v>5</v>
      </c>
      <c r="G25" s="99">
        <v>6</v>
      </c>
      <c r="H25" s="99">
        <v>7</v>
      </c>
      <c r="I25" s="99">
        <v>8</v>
      </c>
      <c r="J25" s="99">
        <v>9</v>
      </c>
      <c r="K25" s="99">
        <v>10</v>
      </c>
      <c r="L25" s="99">
        <v>11</v>
      </c>
      <c r="M25" s="99">
        <v>12</v>
      </c>
      <c r="N25" s="99">
        <v>13</v>
      </c>
      <c r="O25" s="99">
        <v>14</v>
      </c>
      <c r="P25" s="99">
        <v>15</v>
      </c>
      <c r="Q25" s="99">
        <v>16</v>
      </c>
      <c r="R25" s="99">
        <v>17</v>
      </c>
      <c r="S25" s="99">
        <v>18</v>
      </c>
    </row>
  </sheetData>
  <sheetProtection algorithmName="SHA-512" hashValue="pG2l4PtqykMtxwu++rXZtHuSG9AG69h9ZG1qrmaiJ24saXWHQX7NvLyVbLY1/arC6iOvvFBYSYCmhCOQnTP4eg==" saltValue="EGo4BQ4GDhA5tlv1YZUoPQ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D007F-CCBF-4A1E-99B9-7AA1113365EB}">
  <sheetPr>
    <tabColor theme="2" tint="-0.249977111117893"/>
    <pageSetUpPr fitToPage="1"/>
  </sheetPr>
  <dimension ref="A1:AE200"/>
  <sheetViews>
    <sheetView topLeftCell="A71" zoomScale="90" zoomScaleNormal="90" workbookViewId="0">
      <selection activeCell="C9" sqref="C9"/>
    </sheetView>
  </sheetViews>
  <sheetFormatPr defaultColWidth="9.109375" defaultRowHeight="13.2" x14ac:dyDescent="0.25"/>
  <cols>
    <col min="1" max="2" width="24.5546875" style="2" customWidth="1"/>
    <col min="3" max="3" width="27.33203125" style="2" customWidth="1"/>
    <col min="4" max="4" width="20.6640625" style="2" customWidth="1"/>
    <col min="5" max="5" width="17.6640625" style="2" customWidth="1"/>
    <col min="6" max="6" width="16.6640625" style="2" bestFit="1" customWidth="1"/>
    <col min="7" max="7" width="14.109375" style="2" customWidth="1"/>
    <col min="8" max="8" width="13.6640625" style="2" customWidth="1"/>
    <col min="9" max="9" width="14.88671875" style="2" customWidth="1"/>
    <col min="10" max="10" width="11.33203125" style="2" customWidth="1"/>
    <col min="11" max="11" width="11.44140625" style="2" customWidth="1"/>
    <col min="12" max="12" width="14.6640625" style="2" customWidth="1"/>
    <col min="13" max="14" width="9.109375" style="2"/>
    <col min="15" max="15" width="11.44140625" style="2" customWidth="1"/>
    <col min="16" max="16384" width="9.109375" style="2"/>
  </cols>
  <sheetData>
    <row r="1" spans="1:31" x14ac:dyDescent="0.25">
      <c r="A1" s="1"/>
      <c r="B1" s="69" t="s">
        <v>0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</row>
    <row r="2" spans="1:31" ht="26.4" x14ac:dyDescent="0.25">
      <c r="A2" s="3" t="s">
        <v>2</v>
      </c>
      <c r="B2" s="4" t="s">
        <v>200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x14ac:dyDescent="0.25">
      <c r="A3" s="75">
        <v>1</v>
      </c>
      <c r="B3" s="76">
        <v>5.0962338831603445E-4</v>
      </c>
      <c r="C3" s="63"/>
      <c r="D3" s="63"/>
      <c r="E3" s="63"/>
      <c r="F3" s="63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</row>
    <row r="4" spans="1:31" x14ac:dyDescent="0.25">
      <c r="A4" s="75">
        <v>2</v>
      </c>
      <c r="B4" s="76">
        <v>3.0577403298962067E-4</v>
      </c>
      <c r="C4" s="63"/>
      <c r="D4" s="63"/>
      <c r="E4" s="63"/>
      <c r="F4" s="63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</row>
    <row r="5" spans="1:31" x14ac:dyDescent="0.25">
      <c r="A5" s="75">
        <v>3</v>
      </c>
      <c r="B5" s="76">
        <v>4.5866104948443106E-4</v>
      </c>
      <c r="C5" s="63"/>
      <c r="D5" s="63"/>
      <c r="E5" s="63"/>
      <c r="F5" s="63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</row>
    <row r="6" spans="1:31" x14ac:dyDescent="0.25">
      <c r="A6" s="75">
        <v>4</v>
      </c>
      <c r="B6" s="63"/>
      <c r="C6" s="63"/>
      <c r="D6" s="63"/>
      <c r="E6" s="64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</row>
    <row r="7" spans="1:31" x14ac:dyDescent="0.25">
      <c r="A7" s="75">
        <v>5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</row>
    <row r="8" spans="1:31" x14ac:dyDescent="0.25">
      <c r="A8" s="75">
        <v>6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</row>
    <row r="9" spans="1:31" x14ac:dyDescent="0.25">
      <c r="A9" s="75">
        <v>7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</row>
    <row r="10" spans="1:31" x14ac:dyDescent="0.25">
      <c r="A10" s="75">
        <v>8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</row>
    <row r="11" spans="1:31" x14ac:dyDescent="0.25">
      <c r="A11" s="75">
        <v>9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</row>
    <row r="12" spans="1:31" x14ac:dyDescent="0.25">
      <c r="A12" s="75">
        <v>10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</row>
    <row r="13" spans="1:31" x14ac:dyDescent="0.25">
      <c r="A13" s="75">
        <v>11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</row>
    <row r="14" spans="1:31" x14ac:dyDescent="0.25">
      <c r="A14" s="75">
        <v>12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</row>
    <row r="15" spans="1:31" x14ac:dyDescent="0.25">
      <c r="A15" s="75">
        <v>13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</row>
    <row r="16" spans="1:31" x14ac:dyDescent="0.25">
      <c r="A16" s="75">
        <v>14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</row>
    <row r="17" spans="1:31" x14ac:dyDescent="0.25">
      <c r="A17" s="75">
        <v>15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</row>
    <row r="18" spans="1:31" x14ac:dyDescent="0.25">
      <c r="A18" s="75">
        <v>16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</row>
    <row r="19" spans="1:31" x14ac:dyDescent="0.25">
      <c r="A19" s="75">
        <v>17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</row>
    <row r="20" spans="1:31" x14ac:dyDescent="0.25">
      <c r="A20" s="75">
        <v>18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</row>
    <row r="21" spans="1:31" x14ac:dyDescent="0.25">
      <c r="A21" s="75">
        <v>19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</row>
    <row r="22" spans="1:31" x14ac:dyDescent="0.25">
      <c r="A22" s="75">
        <v>20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</row>
    <row r="23" spans="1:31" x14ac:dyDescent="0.25">
      <c r="A23" s="75">
        <v>21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</row>
    <row r="24" spans="1:31" x14ac:dyDescent="0.25">
      <c r="A24" s="75">
        <v>22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</row>
    <row r="25" spans="1:31" x14ac:dyDescent="0.25">
      <c r="A25" s="75">
        <v>23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</row>
    <row r="26" spans="1:31" x14ac:dyDescent="0.25">
      <c r="A26" s="75">
        <v>24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</row>
    <row r="27" spans="1:31" x14ac:dyDescent="0.25">
      <c r="A27" s="75">
        <v>25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</row>
    <row r="28" spans="1:31" x14ac:dyDescent="0.25">
      <c r="A28" s="75">
        <v>26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</row>
    <row r="29" spans="1:31" x14ac:dyDescent="0.25">
      <c r="A29" s="75">
        <v>27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</row>
    <row r="30" spans="1:31" x14ac:dyDescent="0.25">
      <c r="A30" s="75">
        <v>28</v>
      </c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</row>
    <row r="31" spans="1:31" x14ac:dyDescent="0.25">
      <c r="A31" s="75">
        <v>29</v>
      </c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</row>
    <row r="32" spans="1:31" x14ac:dyDescent="0.25">
      <c r="A32" s="75">
        <v>30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</row>
    <row r="33" spans="1:31" x14ac:dyDescent="0.25">
      <c r="A33" s="75">
        <v>31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</row>
    <row r="34" spans="1:31" x14ac:dyDescent="0.25">
      <c r="A34" s="75">
        <v>32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</row>
    <row r="35" spans="1:31" x14ac:dyDescent="0.25">
      <c r="A35" s="77">
        <v>33</v>
      </c>
      <c r="B35" s="64"/>
      <c r="C35" s="64"/>
      <c r="D35" s="64"/>
      <c r="E35" s="64"/>
      <c r="F35" s="64"/>
      <c r="G35" s="64"/>
      <c r="H35" s="64"/>
      <c r="I35" s="64"/>
      <c r="J35" s="64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</row>
    <row r="36" spans="1:31" x14ac:dyDescent="0.25">
      <c r="A36" s="77">
        <v>34</v>
      </c>
      <c r="B36" s="64"/>
      <c r="C36" s="64"/>
      <c r="D36" s="64"/>
      <c r="E36" s="64"/>
      <c r="F36" s="64"/>
      <c r="G36" s="64"/>
      <c r="H36" s="64"/>
      <c r="I36" s="64"/>
      <c r="J36" s="64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</row>
    <row r="37" spans="1:31" x14ac:dyDescent="0.25">
      <c r="A37" s="77">
        <v>35</v>
      </c>
      <c r="B37" s="64"/>
      <c r="C37" s="64"/>
      <c r="D37" s="64"/>
      <c r="E37" s="64"/>
      <c r="F37" s="64"/>
      <c r="G37" s="64"/>
      <c r="H37" s="64"/>
      <c r="I37" s="64"/>
      <c r="J37" s="64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</row>
    <row r="38" spans="1:31" s="7" customFormat="1" ht="14.4" x14ac:dyDescent="0.3">
      <c r="A38" s="200" t="s">
        <v>44</v>
      </c>
      <c r="B38" s="201"/>
      <c r="C38" s="201"/>
      <c r="D38" s="201"/>
      <c r="E38" s="5"/>
      <c r="F38" s="5"/>
      <c r="G38" s="5"/>
      <c r="H38" s="5"/>
      <c r="I38" s="5"/>
      <c r="J38" s="5"/>
      <c r="K38" s="6"/>
      <c r="L38" s="6"/>
    </row>
    <row r="39" spans="1:31" s="7" customFormat="1" x14ac:dyDescent="0.25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 x14ac:dyDescent="0.25">
      <c r="A40" s="9" t="s">
        <v>4</v>
      </c>
      <c r="B40" s="92" t="s">
        <v>0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 x14ac:dyDescent="0.25">
      <c r="A41" s="9" t="s">
        <v>5</v>
      </c>
      <c r="B41" s="93">
        <f>COUNT(B3:AE37)</f>
        <v>3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ht="14.4" x14ac:dyDescent="0.3">
      <c r="A42" s="9" t="s">
        <v>6</v>
      </c>
      <c r="B42" s="125" t="e">
        <f>KURT(B3:AE37)</f>
        <v>#DIV/0!</v>
      </c>
      <c r="C42" s="5"/>
      <c r="D42" s="5"/>
      <c r="E42" s="5"/>
      <c r="F42" t="s">
        <v>12</v>
      </c>
      <c r="G42" s="5"/>
      <c r="H42" s="5"/>
      <c r="I42" s="5"/>
      <c r="J42" s="5"/>
      <c r="K42" s="6"/>
      <c r="L42" s="6"/>
    </row>
    <row r="43" spans="1:31" s="7" customFormat="1" ht="14.4" x14ac:dyDescent="0.25">
      <c r="A43" s="9" t="s">
        <v>8</v>
      </c>
      <c r="B43" s="95" t="e">
        <f>SQRT(24*B41*(B41^2-1)/((B41-2)*(B41+3)*(B41-3)*(B41+5)))</f>
        <v>#DIV/0!</v>
      </c>
      <c r="C43" s="5"/>
      <c r="D43" s="5"/>
      <c r="E43" s="5"/>
      <c r="F43" s="121" t="s">
        <v>14</v>
      </c>
      <c r="G43" s="5"/>
      <c r="H43" s="5"/>
      <c r="I43" s="5"/>
      <c r="J43" s="5"/>
      <c r="K43" s="6"/>
      <c r="L43" s="6"/>
    </row>
    <row r="44" spans="1:31" s="7" customFormat="1" ht="14.4" x14ac:dyDescent="0.3">
      <c r="A44" s="9" t="s">
        <v>10</v>
      </c>
      <c r="B44" s="93" t="e">
        <f>IF(ABS(B42/B43)&gt;NORMSINV(1-0.05/2),"non normal","normal")</f>
        <v>#DIV/0!</v>
      </c>
      <c r="C44" s="5"/>
      <c r="D44" s="5"/>
      <c r="E44" s="5"/>
      <c r="F44" t="s">
        <v>16</v>
      </c>
      <c r="G44" s="5"/>
      <c r="H44" s="5"/>
      <c r="I44" s="5"/>
      <c r="J44" s="5"/>
      <c r="K44" s="6"/>
      <c r="L44" s="6"/>
    </row>
    <row r="45" spans="1:31" s="7" customFormat="1" x14ac:dyDescent="0.25">
      <c r="A45" s="9" t="s">
        <v>11</v>
      </c>
      <c r="B45" s="124">
        <f>SKEW(B3:AE37)</f>
        <v>-1.2933427807333975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 x14ac:dyDescent="0.25">
      <c r="A46" s="9" t="s">
        <v>13</v>
      </c>
      <c r="B46" s="93">
        <f>SQRT((6*B41*(B41-1))/((B41-2)*(B41+1)*(B41+3)))</f>
        <v>1.2247448713915889</v>
      </c>
      <c r="C46" s="92" t="s">
        <v>18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" x14ac:dyDescent="0.3">
      <c r="A47" s="9" t="s">
        <v>15</v>
      </c>
      <c r="B47" s="93" t="str">
        <f>IF(ABS(B45/B46)&gt;NORMSINV(1-0.05/2),"non normal","normal")</f>
        <v>normal</v>
      </c>
      <c r="C47" s="93" t="e">
        <f>IF(AND(B44="normal", B47="normal"),"normal", "non normal")</f>
        <v>#DIV/0!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" x14ac:dyDescent="0.3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31" s="7" customFormat="1" ht="14.4" x14ac:dyDescent="0.3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31" x14ac:dyDescent="0.25">
      <c r="A50" s="12" t="s">
        <v>45</v>
      </c>
      <c r="B50" s="13">
        <f t="shared" ref="B50:AE50" si="0">COUNT(B3:B37)</f>
        <v>3</v>
      </c>
      <c r="C50" s="13">
        <f t="shared" si="0"/>
        <v>0</v>
      </c>
      <c r="D50" s="13">
        <f t="shared" si="0"/>
        <v>0</v>
      </c>
      <c r="E50" s="13">
        <f t="shared" si="0"/>
        <v>0</v>
      </c>
      <c r="F50" s="13">
        <f t="shared" si="0"/>
        <v>0</v>
      </c>
      <c r="G50" s="13">
        <f t="shared" si="0"/>
        <v>0</v>
      </c>
      <c r="H50" s="13">
        <f t="shared" si="0"/>
        <v>0</v>
      </c>
      <c r="I50" s="13">
        <f t="shared" si="0"/>
        <v>0</v>
      </c>
      <c r="J50" s="13">
        <f t="shared" si="0"/>
        <v>0</v>
      </c>
      <c r="K50" s="13">
        <f t="shared" si="0"/>
        <v>0</v>
      </c>
      <c r="L50" s="13">
        <f t="shared" si="0"/>
        <v>0</v>
      </c>
      <c r="M50" s="13">
        <f t="shared" si="0"/>
        <v>0</v>
      </c>
      <c r="N50" s="13">
        <f t="shared" si="0"/>
        <v>0</v>
      </c>
      <c r="O50" s="13">
        <f t="shared" si="0"/>
        <v>0</v>
      </c>
      <c r="P50" s="13">
        <f t="shared" si="0"/>
        <v>0</v>
      </c>
      <c r="Q50" s="13">
        <f t="shared" si="0"/>
        <v>0</v>
      </c>
      <c r="R50" s="13">
        <f t="shared" si="0"/>
        <v>0</v>
      </c>
      <c r="S50" s="13">
        <f t="shared" si="0"/>
        <v>0</v>
      </c>
      <c r="T50" s="13">
        <f t="shared" si="0"/>
        <v>0</v>
      </c>
      <c r="U50" s="13">
        <f t="shared" si="0"/>
        <v>0</v>
      </c>
      <c r="V50" s="13">
        <f t="shared" si="0"/>
        <v>0</v>
      </c>
      <c r="W50" s="13">
        <f t="shared" si="0"/>
        <v>0</v>
      </c>
      <c r="X50" s="13">
        <f t="shared" si="0"/>
        <v>0</v>
      </c>
      <c r="Y50" s="13">
        <f t="shared" si="0"/>
        <v>0</v>
      </c>
      <c r="Z50" s="13">
        <f t="shared" si="0"/>
        <v>0</v>
      </c>
      <c r="AA50" s="13">
        <f t="shared" si="0"/>
        <v>0</v>
      </c>
      <c r="AB50" s="13">
        <f t="shared" si="0"/>
        <v>0</v>
      </c>
      <c r="AC50" s="13">
        <f t="shared" si="0"/>
        <v>0</v>
      </c>
      <c r="AD50" s="13">
        <f t="shared" si="0"/>
        <v>0</v>
      </c>
      <c r="AE50" s="13">
        <f t="shared" si="0"/>
        <v>0</v>
      </c>
    </row>
    <row r="51" spans="1:3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31" x14ac:dyDescent="0.25">
      <c r="A52" s="12" t="s">
        <v>46</v>
      </c>
      <c r="B52" s="14">
        <f>COUNTA(B2:AE2)</f>
        <v>1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3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31" x14ac:dyDescent="0.25">
      <c r="A54" s="13"/>
      <c r="B54" s="13"/>
      <c r="C54" s="13"/>
      <c r="D54" s="13"/>
      <c r="E54" s="13"/>
      <c r="F54" s="13"/>
      <c r="G54" s="13"/>
      <c r="H54" s="13"/>
      <c r="I54" s="15"/>
      <c r="J54" s="15"/>
    </row>
    <row r="55" spans="1:31" x14ac:dyDescent="0.25">
      <c r="A55" s="12" t="s">
        <v>47</v>
      </c>
      <c r="B55" s="13">
        <f>SUM(B50:AE50)</f>
        <v>3</v>
      </c>
      <c r="C55" s="13"/>
      <c r="D55" s="13"/>
      <c r="E55" s="13"/>
      <c r="F55" s="13"/>
      <c r="G55" s="13"/>
      <c r="H55" s="13"/>
      <c r="I55" s="13"/>
      <c r="J55" s="13"/>
    </row>
    <row r="56" spans="1:3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3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31" x14ac:dyDescent="0.25">
      <c r="A58" s="13"/>
      <c r="B58" s="13"/>
      <c r="C58" s="13"/>
      <c r="D58" s="13"/>
      <c r="E58" s="13"/>
      <c r="F58" s="13"/>
      <c r="G58" s="13"/>
      <c r="H58" s="13"/>
      <c r="I58" s="15"/>
      <c r="J58" s="15"/>
    </row>
    <row r="59" spans="1:31" x14ac:dyDescent="0.25">
      <c r="A59" s="13"/>
      <c r="B59" s="13"/>
      <c r="C59" s="13"/>
      <c r="D59" s="13"/>
      <c r="E59" s="13"/>
      <c r="F59" s="13"/>
      <c r="G59" s="13"/>
      <c r="H59" s="13"/>
      <c r="I59" s="15"/>
      <c r="J59" s="15"/>
    </row>
    <row r="60" spans="1:31" x14ac:dyDescent="0.25">
      <c r="A60" s="13"/>
      <c r="B60" s="16">
        <f>B55-1</f>
        <v>2</v>
      </c>
      <c r="C60" s="13"/>
      <c r="D60" s="13"/>
      <c r="E60" s="13"/>
      <c r="F60" s="13"/>
      <c r="G60" s="13"/>
      <c r="H60" s="13"/>
      <c r="I60" s="15"/>
      <c r="J60" s="15"/>
    </row>
    <row r="61" spans="1:31" x14ac:dyDescent="0.25">
      <c r="A61" s="13"/>
      <c r="B61" s="13"/>
      <c r="C61" s="13"/>
      <c r="D61" s="13"/>
      <c r="E61" s="13"/>
      <c r="F61" s="13"/>
      <c r="G61" s="13"/>
      <c r="H61" s="13"/>
      <c r="I61" s="15"/>
      <c r="J61" s="15"/>
    </row>
    <row r="62" spans="1:31" x14ac:dyDescent="0.25">
      <c r="A62" s="13"/>
      <c r="B62" s="13"/>
      <c r="C62" s="13"/>
      <c r="D62" s="13"/>
      <c r="E62" s="13"/>
      <c r="F62" s="13"/>
      <c r="G62" s="13"/>
      <c r="H62" s="13"/>
      <c r="I62" s="15"/>
      <c r="J62" s="15"/>
    </row>
    <row r="63" spans="1:31" x14ac:dyDescent="0.25">
      <c r="A63" s="13"/>
      <c r="B63" s="13"/>
      <c r="C63" s="13"/>
      <c r="D63" s="13"/>
      <c r="E63" s="13"/>
      <c r="F63" s="13"/>
      <c r="G63" s="13"/>
      <c r="H63" s="13"/>
      <c r="I63" s="15"/>
      <c r="J63" s="15"/>
    </row>
    <row r="64" spans="1:31" x14ac:dyDescent="0.25">
      <c r="A64" s="13"/>
      <c r="B64" s="13"/>
      <c r="C64" s="13"/>
      <c r="D64" s="13"/>
      <c r="E64" s="13"/>
      <c r="F64" s="13"/>
      <c r="G64" s="17"/>
      <c r="H64" s="13"/>
      <c r="I64" s="15"/>
      <c r="J64" s="15"/>
    </row>
    <row r="65" spans="1:31" x14ac:dyDescent="0.25">
      <c r="A65" s="12" t="s">
        <v>48</v>
      </c>
      <c r="B65" s="13"/>
      <c r="C65" s="13"/>
      <c r="D65" s="13"/>
      <c r="E65" s="13"/>
      <c r="F65" s="13"/>
      <c r="G65" s="13"/>
      <c r="H65" s="13"/>
      <c r="I65" s="15"/>
      <c r="J65" s="15"/>
    </row>
    <row r="66" spans="1:31" x14ac:dyDescent="0.25">
      <c r="A66" s="13"/>
      <c r="B66" s="13"/>
      <c r="C66" s="13"/>
      <c r="D66" s="13"/>
      <c r="E66" s="13"/>
      <c r="F66" s="13"/>
      <c r="G66" s="13"/>
      <c r="H66" s="13"/>
      <c r="I66" s="15"/>
      <c r="J66" s="15"/>
    </row>
    <row r="67" spans="1:31" x14ac:dyDescent="0.25">
      <c r="A67" s="13" t="s">
        <v>49</v>
      </c>
      <c r="B67" s="59">
        <f t="shared" ref="B67:AE67" si="1">AVERAGE(B3:B37)</f>
        <v>4.2468615693002872E-4</v>
      </c>
      <c r="C67" s="59" t="e">
        <f t="shared" si="1"/>
        <v>#DIV/0!</v>
      </c>
      <c r="D67" s="59" t="e">
        <f t="shared" si="1"/>
        <v>#DIV/0!</v>
      </c>
      <c r="E67" s="59" t="e">
        <f t="shared" si="1"/>
        <v>#DIV/0!</v>
      </c>
      <c r="F67" s="59" t="e">
        <f t="shared" si="1"/>
        <v>#DIV/0!</v>
      </c>
      <c r="G67" s="59" t="e">
        <f t="shared" si="1"/>
        <v>#DIV/0!</v>
      </c>
      <c r="H67" s="59" t="e">
        <f t="shared" si="1"/>
        <v>#DIV/0!</v>
      </c>
      <c r="I67" s="59" t="e">
        <f t="shared" si="1"/>
        <v>#DIV/0!</v>
      </c>
      <c r="J67" s="59" t="e">
        <f t="shared" si="1"/>
        <v>#DIV/0!</v>
      </c>
      <c r="K67" s="59" t="e">
        <f t="shared" si="1"/>
        <v>#DIV/0!</v>
      </c>
      <c r="L67" s="59" t="e">
        <f t="shared" si="1"/>
        <v>#DIV/0!</v>
      </c>
      <c r="M67" s="59" t="e">
        <f t="shared" si="1"/>
        <v>#DIV/0!</v>
      </c>
      <c r="N67" s="59" t="e">
        <f t="shared" si="1"/>
        <v>#DIV/0!</v>
      </c>
      <c r="O67" s="59" t="e">
        <f t="shared" si="1"/>
        <v>#DIV/0!</v>
      </c>
      <c r="P67" s="59" t="e">
        <f t="shared" si="1"/>
        <v>#DIV/0!</v>
      </c>
      <c r="Q67" s="59" t="e">
        <f t="shared" si="1"/>
        <v>#DIV/0!</v>
      </c>
      <c r="R67" s="59" t="e">
        <f t="shared" si="1"/>
        <v>#DIV/0!</v>
      </c>
      <c r="S67" s="59" t="e">
        <f t="shared" si="1"/>
        <v>#DIV/0!</v>
      </c>
      <c r="T67" s="59" t="e">
        <f t="shared" si="1"/>
        <v>#DIV/0!</v>
      </c>
      <c r="U67" s="59" t="e">
        <f t="shared" si="1"/>
        <v>#DIV/0!</v>
      </c>
      <c r="V67" s="59" t="e">
        <f t="shared" si="1"/>
        <v>#DIV/0!</v>
      </c>
      <c r="W67" s="59" t="e">
        <f t="shared" si="1"/>
        <v>#DIV/0!</v>
      </c>
      <c r="X67" s="59" t="e">
        <f t="shared" si="1"/>
        <v>#DIV/0!</v>
      </c>
      <c r="Y67" s="59" t="e">
        <f t="shared" si="1"/>
        <v>#DIV/0!</v>
      </c>
      <c r="Z67" s="59" t="e">
        <f t="shared" si="1"/>
        <v>#DIV/0!</v>
      </c>
      <c r="AA67" s="59" t="e">
        <f t="shared" si="1"/>
        <v>#DIV/0!</v>
      </c>
      <c r="AB67" s="59" t="e">
        <f t="shared" si="1"/>
        <v>#DIV/0!</v>
      </c>
      <c r="AC67" s="59" t="e">
        <f t="shared" si="1"/>
        <v>#DIV/0!</v>
      </c>
      <c r="AD67" s="59" t="e">
        <f t="shared" si="1"/>
        <v>#DIV/0!</v>
      </c>
      <c r="AE67" s="59" t="e">
        <f t="shared" si="1"/>
        <v>#DIV/0!</v>
      </c>
    </row>
    <row r="68" spans="1:31" x14ac:dyDescent="0.25">
      <c r="A68" s="13"/>
      <c r="B68" s="13"/>
      <c r="C68" s="15"/>
      <c r="D68" s="13"/>
      <c r="E68" s="13"/>
      <c r="F68" s="13"/>
      <c r="G68" s="17"/>
      <c r="H68" s="13"/>
      <c r="I68" s="15"/>
      <c r="J68" s="13"/>
    </row>
    <row r="69" spans="1:3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3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31" x14ac:dyDescent="0.25">
      <c r="A71" s="13"/>
      <c r="B71" s="17"/>
      <c r="C71" s="17"/>
      <c r="D71" s="17"/>
      <c r="E71" s="17"/>
      <c r="F71" s="17"/>
      <c r="G71" s="17"/>
      <c r="H71" s="17"/>
      <c r="I71" s="17"/>
      <c r="J71" s="17"/>
      <c r="K71" s="18"/>
    </row>
    <row r="72" spans="1:3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3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31" x14ac:dyDescent="0.25">
      <c r="A74" s="13"/>
      <c r="B74" s="59">
        <f>AVERAGE(B3:AE37)</f>
        <v>4.2468615693002872E-4</v>
      </c>
      <c r="C74" s="13"/>
      <c r="D74" s="17"/>
      <c r="E74" s="13"/>
      <c r="F74" s="13"/>
      <c r="G74" s="13"/>
      <c r="H74" s="13"/>
      <c r="I74" s="13"/>
      <c r="J74" s="13"/>
    </row>
    <row r="75" spans="1:31" x14ac:dyDescent="0.25">
      <c r="A75" s="12" t="s">
        <v>50</v>
      </c>
      <c r="B75" s="13"/>
      <c r="C75" s="17"/>
      <c r="D75" s="13"/>
      <c r="E75" s="13"/>
      <c r="F75" s="13"/>
      <c r="G75" s="13"/>
      <c r="H75" s="13"/>
      <c r="I75" s="13"/>
      <c r="J75" s="13"/>
    </row>
    <row r="76" spans="1:3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3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3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31" x14ac:dyDescent="0.25">
      <c r="A79" s="12" t="s">
        <v>51</v>
      </c>
      <c r="B79" s="17"/>
      <c r="C79" s="17"/>
      <c r="D79" s="59">
        <f>VAR(B3:AE37)</f>
        <v>1.1254359909811012E-8</v>
      </c>
      <c r="E79" s="17"/>
      <c r="F79" s="17"/>
      <c r="G79" s="17"/>
      <c r="H79" s="17"/>
      <c r="I79" s="17"/>
      <c r="J79" s="17"/>
      <c r="K79" s="18"/>
    </row>
    <row r="80" spans="1:3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2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2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2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 x14ac:dyDescent="0.25">
      <c r="A85" s="13" t="s">
        <v>52</v>
      </c>
      <c r="B85" s="71">
        <v>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 x14ac:dyDescent="0.25">
      <c r="A88" s="13" t="s">
        <v>53</v>
      </c>
      <c r="B88" s="59">
        <f>1/B55+1/B85</f>
        <v>0.66666666666666663</v>
      </c>
      <c r="C88" s="19"/>
      <c r="D88" s="19"/>
      <c r="E88" s="19"/>
      <c r="F88" s="19"/>
      <c r="G88" s="19"/>
      <c r="H88" s="19"/>
      <c r="I88" s="19"/>
      <c r="J88" s="19"/>
      <c r="K88" s="19"/>
      <c r="L88" s="13"/>
    </row>
    <row r="89" spans="1:12" x14ac:dyDescent="0.25">
      <c r="A89" s="1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3"/>
    </row>
    <row r="90" spans="1:12" x14ac:dyDescent="0.25">
      <c r="A90" s="13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3"/>
    </row>
    <row r="91" spans="1:12" x14ac:dyDescent="0.25">
      <c r="A91" s="13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3"/>
    </row>
    <row r="92" spans="1:12" x14ac:dyDescent="0.25">
      <c r="A92" s="13" t="s">
        <v>54</v>
      </c>
      <c r="B92" s="59">
        <f>D79*B88</f>
        <v>7.5029066065406737E-9</v>
      </c>
      <c r="C92" s="19"/>
      <c r="D92" s="19"/>
      <c r="E92" s="19"/>
      <c r="F92" s="19"/>
      <c r="G92" s="19"/>
      <c r="H92" s="19"/>
      <c r="I92" s="19"/>
      <c r="J92" s="19"/>
      <c r="K92" s="19"/>
      <c r="L92" s="13"/>
    </row>
    <row r="93" spans="1:12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2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2" x14ac:dyDescent="0.25">
      <c r="A98" s="12" t="s">
        <v>55</v>
      </c>
      <c r="B98" s="13"/>
      <c r="C98" s="59">
        <f>SQRT(B92)</f>
        <v>8.6619320053557758E-5</v>
      </c>
      <c r="D98" s="13"/>
      <c r="E98" s="13"/>
      <c r="F98" s="13"/>
      <c r="G98" s="13"/>
      <c r="H98" s="13"/>
      <c r="I98" s="13"/>
      <c r="J98" s="13"/>
    </row>
    <row r="99" spans="1:12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 x14ac:dyDescent="0.25">
      <c r="A101" s="12" t="s">
        <v>56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 x14ac:dyDescent="0.25">
      <c r="A104" s="13" t="s">
        <v>57</v>
      </c>
      <c r="B104" s="20" t="s">
        <v>58</v>
      </c>
      <c r="C104" s="13"/>
      <c r="D104" s="13"/>
      <c r="E104" s="13"/>
      <c r="F104" s="13"/>
      <c r="G104" s="13"/>
      <c r="H104" s="12">
        <f>TINV(2*0.01,B60)</f>
        <v>6.9645567342832733</v>
      </c>
      <c r="I104" s="13"/>
      <c r="J104" s="13"/>
      <c r="K104" s="14"/>
      <c r="L104" s="13"/>
    </row>
    <row r="105" spans="1:12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x14ac:dyDescent="0.25">
      <c r="A107" s="13" t="s">
        <v>59</v>
      </c>
      <c r="B107" s="13"/>
      <c r="D107" s="13"/>
      <c r="E107" s="13"/>
      <c r="F107" s="60">
        <f>B74+H104*C98</f>
        <v>1.0279513257280726E-3</v>
      </c>
      <c r="G107" s="12"/>
      <c r="H107" s="13"/>
      <c r="I107" s="13"/>
      <c r="J107" s="13"/>
      <c r="K107" s="13"/>
      <c r="L107" s="13"/>
    </row>
    <row r="108" spans="1:12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2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2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2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20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</sheetData>
  <sheetProtection algorithmName="SHA-512" hashValue="huNSx6PZ7Lp4AL5Bt4dhtitQSfhaXgOEal8WJyv8szAdlDLPHRSWgNA3i/jF4mLQq3GxJoLGjxcUHl/rPwpJVg==" saltValue="vrKHn7htgcuK1s2FHuo7xg==" spinCount="100000" sheet="1" objects="1" scenarios="1"/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DEA7-E2A5-4F80-93D9-006B25951A46}">
  <sheetPr>
    <tabColor theme="3" tint="0.59999389629810485"/>
    <pageSetUpPr fitToPage="1"/>
  </sheetPr>
  <dimension ref="A1:AE170"/>
  <sheetViews>
    <sheetView topLeftCell="A31" zoomScale="90" zoomScaleNormal="90" workbookViewId="0">
      <selection activeCell="F125" sqref="F125"/>
    </sheetView>
  </sheetViews>
  <sheetFormatPr defaultColWidth="9.109375" defaultRowHeight="14.4" x14ac:dyDescent="0.3"/>
  <cols>
    <col min="1" max="1" width="20.33203125" style="34" customWidth="1"/>
    <col min="2" max="2" width="27.6640625" style="34" customWidth="1"/>
    <col min="3" max="3" width="25.33203125" style="34" customWidth="1"/>
    <col min="4" max="4" width="20.33203125" style="34" customWidth="1"/>
    <col min="5" max="5" width="19" style="34" customWidth="1"/>
    <col min="6" max="6" width="22.6640625" style="34" customWidth="1"/>
    <col min="7" max="8" width="9.109375" style="34"/>
    <col min="9" max="9" width="11" style="34" bestFit="1" customWidth="1"/>
    <col min="10" max="16384" width="9.109375" style="34"/>
  </cols>
  <sheetData>
    <row r="1" spans="1:31" s="22" customFormat="1" ht="13.2" x14ac:dyDescent="0.25">
      <c r="A1" s="21"/>
      <c r="B1" s="72" t="s">
        <v>0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4"/>
    </row>
    <row r="2" spans="1:31" s="22" customFormat="1" ht="39.6" x14ac:dyDescent="0.25">
      <c r="A2" s="23" t="s">
        <v>2</v>
      </c>
      <c r="B2" s="24" t="s">
        <v>188</v>
      </c>
      <c r="C2" s="24" t="s">
        <v>201</v>
      </c>
      <c r="D2" s="24" t="s">
        <v>200</v>
      </c>
      <c r="E2" s="24"/>
      <c r="F2" s="24"/>
      <c r="G2" s="24"/>
      <c r="H2" s="24"/>
      <c r="I2" s="61"/>
      <c r="J2" s="61"/>
      <c r="K2" s="24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</row>
    <row r="3" spans="1:31" s="25" customFormat="1" ht="13.2" x14ac:dyDescent="0.25">
      <c r="A3" s="81">
        <v>1</v>
      </c>
      <c r="B3" s="160">
        <v>1.6742671009771986E-2</v>
      </c>
      <c r="C3" s="160">
        <v>8.4937231386005745E-4</v>
      </c>
      <c r="D3" s="64">
        <v>5.0962338831603445E-4</v>
      </c>
      <c r="E3" s="64"/>
      <c r="F3" s="64"/>
      <c r="G3" s="64"/>
      <c r="H3" s="64"/>
      <c r="I3" s="64"/>
      <c r="J3" s="64"/>
      <c r="K3" s="65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</row>
    <row r="4" spans="1:31" s="25" customFormat="1" ht="13.2" x14ac:dyDescent="0.25">
      <c r="A4" s="81">
        <v>2</v>
      </c>
      <c r="B4" s="160">
        <v>1.7719869706840391E-2</v>
      </c>
      <c r="C4" s="160">
        <v>6.285355122564425E-4</v>
      </c>
      <c r="D4" s="64">
        <v>3.0577403298962067E-4</v>
      </c>
      <c r="E4" s="64"/>
      <c r="F4" s="64"/>
      <c r="G4" s="64"/>
      <c r="H4" s="64"/>
      <c r="I4" s="64"/>
      <c r="J4" s="64"/>
      <c r="K4" s="64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s="25" customFormat="1" ht="13.2" x14ac:dyDescent="0.25">
      <c r="A5" s="81">
        <v>3</v>
      </c>
      <c r="B5" s="160">
        <v>1.4207792207792207E-2</v>
      </c>
      <c r="C5" s="160">
        <v>2.2083680160361495E-4</v>
      </c>
      <c r="D5" s="64">
        <v>4.5866104948443106E-4</v>
      </c>
      <c r="E5" s="64"/>
      <c r="F5" s="64"/>
      <c r="G5" s="64"/>
      <c r="H5" s="64"/>
      <c r="I5" s="64"/>
      <c r="J5" s="64"/>
      <c r="K5" s="64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</row>
    <row r="6" spans="1:31" s="25" customFormat="1" ht="13.2" x14ac:dyDescent="0.25">
      <c r="A6" s="81">
        <v>4</v>
      </c>
      <c r="B6" s="63"/>
      <c r="C6" s="63"/>
      <c r="D6" s="64"/>
      <c r="E6" s="64"/>
      <c r="F6" s="64"/>
      <c r="G6" s="64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</row>
    <row r="7" spans="1:31" s="25" customFormat="1" ht="13.2" x14ac:dyDescent="0.25">
      <c r="A7" s="81">
        <v>5</v>
      </c>
      <c r="B7" s="63"/>
      <c r="C7" s="63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</row>
    <row r="8" spans="1:31" s="25" customFormat="1" ht="13.2" x14ac:dyDescent="0.25">
      <c r="A8" s="81">
        <v>6</v>
      </c>
      <c r="B8" s="76"/>
      <c r="C8" s="7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</row>
    <row r="9" spans="1:31" s="25" customFormat="1" ht="13.2" x14ac:dyDescent="0.25">
      <c r="A9" s="81">
        <v>7</v>
      </c>
      <c r="B9" s="76"/>
      <c r="C9" s="7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</row>
    <row r="10" spans="1:31" s="25" customFormat="1" ht="13.2" x14ac:dyDescent="0.25">
      <c r="A10" s="81">
        <v>8</v>
      </c>
      <c r="B10" s="76"/>
      <c r="C10" s="7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</row>
    <row r="11" spans="1:31" s="25" customFormat="1" ht="13.2" x14ac:dyDescent="0.25">
      <c r="A11" s="81">
        <v>9</v>
      </c>
      <c r="B11" s="82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</row>
    <row r="12" spans="1:31" s="25" customFormat="1" ht="13.2" x14ac:dyDescent="0.25">
      <c r="A12" s="81">
        <v>10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</row>
    <row r="13" spans="1:31" s="25" customFormat="1" ht="13.2" x14ac:dyDescent="0.25">
      <c r="A13" s="81">
        <v>11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</row>
    <row r="14" spans="1:31" s="25" customFormat="1" ht="13.2" x14ac:dyDescent="0.25">
      <c r="A14" s="81">
        <v>12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</row>
    <row r="15" spans="1:31" s="25" customFormat="1" ht="13.2" x14ac:dyDescent="0.25">
      <c r="A15" s="81">
        <v>13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</row>
    <row r="16" spans="1:31" s="25" customFormat="1" ht="13.2" x14ac:dyDescent="0.25">
      <c r="A16" s="81">
        <v>14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</row>
    <row r="17" spans="1:31" s="25" customFormat="1" ht="13.2" x14ac:dyDescent="0.25">
      <c r="A17" s="81">
        <v>15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</row>
    <row r="18" spans="1:31" s="25" customFormat="1" ht="13.2" x14ac:dyDescent="0.25">
      <c r="A18" s="81">
        <v>16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</row>
    <row r="19" spans="1:31" s="25" customFormat="1" ht="13.2" x14ac:dyDescent="0.25">
      <c r="A19" s="81">
        <v>17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</row>
    <row r="20" spans="1:31" s="25" customFormat="1" ht="13.2" x14ac:dyDescent="0.25">
      <c r="A20" s="81">
        <v>18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</row>
    <row r="21" spans="1:31" s="25" customFormat="1" ht="13.2" x14ac:dyDescent="0.25">
      <c r="A21" s="81">
        <v>19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</row>
    <row r="22" spans="1:31" s="25" customFormat="1" ht="13.2" x14ac:dyDescent="0.25">
      <c r="A22" s="81">
        <v>20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</row>
    <row r="23" spans="1:31" s="25" customFormat="1" ht="13.2" x14ac:dyDescent="0.25">
      <c r="A23" s="81">
        <v>21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</row>
    <row r="24" spans="1:31" s="25" customFormat="1" ht="13.2" x14ac:dyDescent="0.25">
      <c r="A24" s="81">
        <v>22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</row>
    <row r="25" spans="1:31" s="25" customFormat="1" ht="13.2" x14ac:dyDescent="0.25">
      <c r="A25" s="81">
        <v>23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</row>
    <row r="26" spans="1:31" s="25" customFormat="1" ht="13.2" x14ac:dyDescent="0.25">
      <c r="A26" s="81">
        <v>24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</row>
    <row r="27" spans="1:31" s="25" customFormat="1" ht="13.2" x14ac:dyDescent="0.25">
      <c r="A27" s="81">
        <v>25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</row>
    <row r="28" spans="1:31" s="25" customFormat="1" ht="13.2" x14ac:dyDescent="0.25">
      <c r="A28" s="81">
        <v>26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</row>
    <row r="29" spans="1:31" s="25" customFormat="1" ht="13.2" x14ac:dyDescent="0.25">
      <c r="A29" s="81">
        <v>27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</row>
    <row r="30" spans="1:31" s="25" customFormat="1" ht="13.2" x14ac:dyDescent="0.25">
      <c r="A30" s="81">
        <v>28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</row>
    <row r="31" spans="1:31" s="25" customFormat="1" ht="13.2" x14ac:dyDescent="0.25">
      <c r="A31" s="81">
        <v>29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</row>
    <row r="32" spans="1:31" s="25" customFormat="1" ht="13.2" x14ac:dyDescent="0.25">
      <c r="A32" s="81">
        <v>30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</row>
    <row r="33" spans="1:31" s="25" customFormat="1" ht="13.2" x14ac:dyDescent="0.25">
      <c r="A33" s="81">
        <v>31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</row>
    <row r="34" spans="1:31" s="25" customFormat="1" ht="13.2" x14ac:dyDescent="0.25">
      <c r="A34" s="81">
        <v>32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</row>
    <row r="35" spans="1:31" s="25" customFormat="1" ht="13.2" x14ac:dyDescent="0.25">
      <c r="A35" s="81">
        <v>33</v>
      </c>
      <c r="B35" s="66"/>
      <c r="C35" s="66"/>
      <c r="D35" s="66"/>
      <c r="E35" s="66"/>
      <c r="F35" s="66"/>
      <c r="G35" s="66"/>
      <c r="H35" s="66"/>
      <c r="I35" s="66"/>
      <c r="J35" s="6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</row>
    <row r="36" spans="1:31" s="25" customFormat="1" ht="13.2" x14ac:dyDescent="0.25">
      <c r="A36" s="81">
        <v>34</v>
      </c>
      <c r="B36" s="66"/>
      <c r="C36" s="66"/>
      <c r="D36" s="66"/>
      <c r="E36" s="66"/>
      <c r="F36" s="66"/>
      <c r="G36" s="66"/>
      <c r="H36" s="66"/>
      <c r="I36" s="66"/>
      <c r="J36" s="6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</row>
    <row r="37" spans="1:31" s="25" customFormat="1" ht="13.2" x14ac:dyDescent="0.25">
      <c r="A37" s="81">
        <v>35</v>
      </c>
      <c r="B37" s="66"/>
      <c r="C37" s="66"/>
      <c r="D37" s="66"/>
      <c r="E37" s="66"/>
      <c r="F37" s="66"/>
      <c r="G37" s="66"/>
      <c r="H37" s="66"/>
      <c r="I37" s="66"/>
      <c r="J37" s="6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</row>
    <row r="38" spans="1:31" s="28" customFormat="1" x14ac:dyDescent="0.3">
      <c r="A38" s="200" t="s">
        <v>60</v>
      </c>
      <c r="B38" s="201"/>
      <c r="C38" s="201"/>
      <c r="D38" s="201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8" customFormat="1" ht="13.2" x14ac:dyDescent="0.25">
      <c r="A39" s="29"/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8" customFormat="1" x14ac:dyDescent="0.3">
      <c r="A40" s="30" t="s">
        <v>4</v>
      </c>
      <c r="B40" s="94" t="s">
        <v>0</v>
      </c>
      <c r="C40" s="94" t="s">
        <v>61</v>
      </c>
      <c r="D40" s="26"/>
      <c r="E40" s="26"/>
      <c r="F40" s="26"/>
      <c r="G40" t="s">
        <v>12</v>
      </c>
      <c r="H40" s="26"/>
      <c r="I40" s="26"/>
      <c r="J40" s="26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8" customFormat="1" x14ac:dyDescent="0.25">
      <c r="A41" s="30" t="s">
        <v>5</v>
      </c>
      <c r="B41" s="95">
        <f>COUNT(B3:AE37)</f>
        <v>9</v>
      </c>
      <c r="C41" s="95">
        <f>COUNT(B51:AE85)</f>
        <v>9</v>
      </c>
      <c r="D41" s="26"/>
      <c r="E41" s="26"/>
      <c r="F41" s="26"/>
      <c r="G41" s="121" t="s">
        <v>14</v>
      </c>
      <c r="H41" s="26"/>
      <c r="I41" s="26"/>
      <c r="J41" s="26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8" customFormat="1" x14ac:dyDescent="0.3">
      <c r="A42" s="30" t="s">
        <v>6</v>
      </c>
      <c r="B42" s="100">
        <f>KURT(B3:AE37)</f>
        <v>-1.5052419718615337</v>
      </c>
      <c r="C42" s="100">
        <f>KURT(B51:AE85)</f>
        <v>-1.6785405405457396</v>
      </c>
      <c r="D42" s="26"/>
      <c r="E42" s="26"/>
      <c r="F42" s="26"/>
      <c r="G42" t="s">
        <v>16</v>
      </c>
      <c r="H42" s="26"/>
      <c r="I42" s="26"/>
      <c r="J42" s="26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28" customFormat="1" ht="13.2" x14ac:dyDescent="0.25">
      <c r="A43" s="30" t="s">
        <v>8</v>
      </c>
      <c r="B43" s="95">
        <f>SQRT(24*B41*(B41^2-1)/((B41-2)*(B41+3)*(B41-3)*(B41+5)))</f>
        <v>1.5649215928719031</v>
      </c>
      <c r="C43" s="95">
        <f>SQRT(24*C41*(C41^2-1)/((C41-2)*(C41+3)*(C41-3)*(C41+5)))</f>
        <v>1.5649215928719031</v>
      </c>
      <c r="D43" s="26"/>
      <c r="E43" s="26" t="s">
        <v>62</v>
      </c>
      <c r="F43" s="67">
        <f>AVERAGE(B3:AE37)</f>
        <v>5.7381262247683086E-3</v>
      </c>
      <c r="G43" s="26"/>
      <c r="H43" s="26"/>
      <c r="I43" s="26"/>
      <c r="J43" s="26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s="28" customFormat="1" ht="13.2" x14ac:dyDescent="0.25">
      <c r="A44" s="30" t="s">
        <v>10</v>
      </c>
      <c r="B44" s="95" t="str">
        <f>IF(ABS(B42/B43)&gt;NORMSINV(1-0.05/2),"non normal","normal")</f>
        <v>normal</v>
      </c>
      <c r="C44" s="95" t="str">
        <f>IF(ABS(C42/C43)&gt;NORMSINV(1-0.05/2),"non normal","normal")</f>
        <v>normal</v>
      </c>
      <c r="D44" s="26"/>
      <c r="E44" s="26" t="s">
        <v>63</v>
      </c>
      <c r="F44" s="67">
        <f>VAR(B3:AE37)</f>
        <v>6.2695773009055158E-5</v>
      </c>
      <c r="G44" s="26"/>
      <c r="H44" s="26"/>
      <c r="I44" s="26"/>
      <c r="J44" s="26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s="28" customFormat="1" ht="13.2" x14ac:dyDescent="0.25">
      <c r="A45" s="30" t="s">
        <v>11</v>
      </c>
      <c r="B45" s="96">
        <f>SKEW(B3:AE37)</f>
        <v>0.90380634885469591</v>
      </c>
      <c r="C45" s="96">
        <f>SKEW(B51:AE85)</f>
        <v>0.68989725173783978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s="28" customFormat="1" ht="13.2" x14ac:dyDescent="0.25">
      <c r="A46" s="30" t="s">
        <v>13</v>
      </c>
      <c r="B46" s="95">
        <f>SQRT((6*B41*(B41-1))/((B41-2)*(B41+1)*(B41+3)))</f>
        <v>0.71713716560063612</v>
      </c>
      <c r="C46" s="95">
        <f>SQRT((6*C41*(C41-1))/((C41-2)*(C41+1)*(C41+3)))</f>
        <v>0.71713716560063612</v>
      </c>
      <c r="D46" s="92" t="s">
        <v>18</v>
      </c>
      <c r="E46" s="92" t="s">
        <v>19</v>
      </c>
      <c r="F46" s="92" t="s">
        <v>20</v>
      </c>
      <c r="G46" s="26"/>
      <c r="H46" s="26"/>
      <c r="I46" s="26"/>
      <c r="J46" s="26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s="28" customFormat="1" ht="13.2" x14ac:dyDescent="0.25">
      <c r="A47" s="30" t="s">
        <v>15</v>
      </c>
      <c r="B47" s="95" t="str">
        <f>IF(ABS(B45/B46)&gt;NORMSINV(1-0.05/2),"non normal","normal")</f>
        <v>normal</v>
      </c>
      <c r="C47" s="95" t="str">
        <f>IF(ABS(C45/C46)&gt;NORMSINV(1-0.05/2),"non normal","normal")</f>
        <v>normal</v>
      </c>
      <c r="D47" s="93" t="str">
        <f>IF(AND(B44="normal", B47="normal"),"normal", "non normal")</f>
        <v>normal</v>
      </c>
      <c r="E47" s="93" t="str">
        <f>IF(AND(C44="normal", C47="normal"),"normal", "non normal")</f>
        <v>normal</v>
      </c>
      <c r="F47" s="126" t="str">
        <f>IF(AND(D47="Normal",E47="Normal"),IF(B48&lt;C48,"Normal","Lognormal"),IF(D47="normal","Normal",IF(E47="normal","Lognormal","Skewed")))</f>
        <v>Lognormal</v>
      </c>
      <c r="G47" s="26"/>
      <c r="H47" s="26"/>
      <c r="I47" s="26"/>
      <c r="J47" s="26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s="28" customFormat="1" x14ac:dyDescent="0.3">
      <c r="A48" s="30" t="s">
        <v>17</v>
      </c>
      <c r="B48" s="95">
        <f>ABS(B45/B46)</f>
        <v>1.2602977396907264</v>
      </c>
      <c r="C48" s="95">
        <f>ABS(C45/C46)</f>
        <v>0.96201575490794478</v>
      </c>
      <c r="D48" s="31"/>
      <c r="E48" s="31"/>
      <c r="F48" s="26"/>
      <c r="G48" s="26"/>
      <c r="H48" s="26"/>
      <c r="I48" s="26"/>
      <c r="J48" s="26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31" x14ac:dyDescent="0.3">
      <c r="A49" s="33"/>
      <c r="B49" s="78" t="s">
        <v>64</v>
      </c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80"/>
    </row>
    <row r="50" spans="1:31" x14ac:dyDescent="0.3">
      <c r="A50" s="35" t="s">
        <v>2</v>
      </c>
      <c r="B50" s="83" t="str">
        <f>IF(B2&gt;0,B2,"")</f>
        <v>CC-BurnsHarbor-IN_BF C Stove Stack</v>
      </c>
      <c r="C50" s="83" t="str">
        <f t="shared" ref="C50:AE50" si="0">IF(C2&gt;0,C2,"")</f>
        <v>USS-Braddock-PA_Blast Furnace #3 Stove Stack</v>
      </c>
      <c r="D50" s="83" t="str">
        <f t="shared" si="0"/>
        <v>USS-Braddock-PA_Blast Furnace #1 Stove Stack</v>
      </c>
      <c r="E50" s="83" t="str">
        <f t="shared" si="0"/>
        <v/>
      </c>
      <c r="F50" s="83" t="str">
        <f t="shared" si="0"/>
        <v/>
      </c>
      <c r="G50" s="83" t="str">
        <f t="shared" si="0"/>
        <v/>
      </c>
      <c r="H50" s="83" t="str">
        <f t="shared" si="0"/>
        <v/>
      </c>
      <c r="I50" s="83" t="str">
        <f t="shared" si="0"/>
        <v/>
      </c>
      <c r="J50" s="83" t="str">
        <f t="shared" si="0"/>
        <v/>
      </c>
      <c r="K50" s="83" t="str">
        <f t="shared" si="0"/>
        <v/>
      </c>
      <c r="L50" s="83" t="str">
        <f t="shared" si="0"/>
        <v/>
      </c>
      <c r="M50" s="83" t="str">
        <f t="shared" si="0"/>
        <v/>
      </c>
      <c r="N50" s="83" t="str">
        <f t="shared" si="0"/>
        <v/>
      </c>
      <c r="O50" s="83" t="str">
        <f t="shared" si="0"/>
        <v/>
      </c>
      <c r="P50" s="83" t="str">
        <f t="shared" si="0"/>
        <v/>
      </c>
      <c r="Q50" s="83" t="str">
        <f t="shared" si="0"/>
        <v/>
      </c>
      <c r="R50" s="83" t="str">
        <f t="shared" si="0"/>
        <v/>
      </c>
      <c r="S50" s="83" t="str">
        <f t="shared" si="0"/>
        <v/>
      </c>
      <c r="T50" s="83" t="str">
        <f t="shared" si="0"/>
        <v/>
      </c>
      <c r="U50" s="83" t="str">
        <f t="shared" si="0"/>
        <v/>
      </c>
      <c r="V50" s="83" t="str">
        <f t="shared" si="0"/>
        <v/>
      </c>
      <c r="W50" s="83" t="str">
        <f t="shared" si="0"/>
        <v/>
      </c>
      <c r="X50" s="83" t="str">
        <f t="shared" si="0"/>
        <v/>
      </c>
      <c r="Y50" s="83" t="str">
        <f t="shared" si="0"/>
        <v/>
      </c>
      <c r="Z50" s="83" t="str">
        <f t="shared" si="0"/>
        <v/>
      </c>
      <c r="AA50" s="83" t="str">
        <f t="shared" si="0"/>
        <v/>
      </c>
      <c r="AB50" s="83" t="str">
        <f t="shared" si="0"/>
        <v/>
      </c>
      <c r="AC50" s="83" t="str">
        <f t="shared" si="0"/>
        <v/>
      </c>
      <c r="AD50" s="83" t="str">
        <f t="shared" si="0"/>
        <v/>
      </c>
      <c r="AE50" s="83" t="str">
        <f t="shared" si="0"/>
        <v/>
      </c>
    </row>
    <row r="51" spans="1:31" x14ac:dyDescent="0.3">
      <c r="A51" s="84">
        <v>1</v>
      </c>
      <c r="B51" s="85">
        <f>IF(B3&gt;0,LN(B3),"")</f>
        <v>-4.0897946681201232</v>
      </c>
      <c r="C51" s="85">
        <f t="shared" ref="C51:AE63" si="1">IF(C3&gt;0,LN(C3),"")</f>
        <v>-7.0710129355538651</v>
      </c>
      <c r="D51" s="85">
        <f t="shared" si="1"/>
        <v>-7.5818385593198556</v>
      </c>
      <c r="E51" s="85" t="str">
        <f t="shared" si="1"/>
        <v/>
      </c>
      <c r="F51" s="85" t="str">
        <f t="shared" si="1"/>
        <v/>
      </c>
      <c r="G51" s="85" t="str">
        <f t="shared" si="1"/>
        <v/>
      </c>
      <c r="H51" s="85" t="str">
        <f t="shared" si="1"/>
        <v/>
      </c>
      <c r="I51" s="85" t="str">
        <f t="shared" si="1"/>
        <v/>
      </c>
      <c r="J51" s="85" t="str">
        <f t="shared" si="1"/>
        <v/>
      </c>
      <c r="K51" s="85" t="str">
        <f t="shared" si="1"/>
        <v/>
      </c>
      <c r="L51" s="85" t="str">
        <f t="shared" si="1"/>
        <v/>
      </c>
      <c r="M51" s="85" t="str">
        <f t="shared" si="1"/>
        <v/>
      </c>
      <c r="N51" s="85" t="str">
        <f t="shared" si="1"/>
        <v/>
      </c>
      <c r="O51" s="85" t="str">
        <f t="shared" si="1"/>
        <v/>
      </c>
      <c r="P51" s="85" t="str">
        <f t="shared" si="1"/>
        <v/>
      </c>
      <c r="Q51" s="85" t="str">
        <f t="shared" si="1"/>
        <v/>
      </c>
      <c r="R51" s="85" t="str">
        <f t="shared" si="1"/>
        <v/>
      </c>
      <c r="S51" s="85" t="str">
        <f t="shared" si="1"/>
        <v/>
      </c>
      <c r="T51" s="85" t="str">
        <f t="shared" si="1"/>
        <v/>
      </c>
      <c r="U51" s="85" t="str">
        <f t="shared" si="1"/>
        <v/>
      </c>
      <c r="V51" s="85" t="str">
        <f t="shared" si="1"/>
        <v/>
      </c>
      <c r="W51" s="85" t="str">
        <f t="shared" si="1"/>
        <v/>
      </c>
      <c r="X51" s="85" t="str">
        <f t="shared" si="1"/>
        <v/>
      </c>
      <c r="Y51" s="85" t="str">
        <f t="shared" si="1"/>
        <v/>
      </c>
      <c r="Z51" s="85" t="str">
        <f t="shared" si="1"/>
        <v/>
      </c>
      <c r="AA51" s="85" t="str">
        <f t="shared" si="1"/>
        <v/>
      </c>
      <c r="AB51" s="85" t="str">
        <f t="shared" si="1"/>
        <v/>
      </c>
      <c r="AC51" s="85" t="str">
        <f t="shared" si="1"/>
        <v/>
      </c>
      <c r="AD51" s="85" t="str">
        <f t="shared" si="1"/>
        <v/>
      </c>
      <c r="AE51" s="85" t="str">
        <f t="shared" si="1"/>
        <v/>
      </c>
    </row>
    <row r="52" spans="1:31" x14ac:dyDescent="0.3">
      <c r="A52" s="84">
        <v>2</v>
      </c>
      <c r="B52" s="85">
        <f t="shared" ref="B52:Q67" si="2">IF(B4&gt;0,LN(B4),"")</f>
        <v>-4.0330686867193455</v>
      </c>
      <c r="C52" s="85">
        <f t="shared" si="2"/>
        <v>-7.3721180283377867</v>
      </c>
      <c r="D52" s="85">
        <f t="shared" si="2"/>
        <v>-8.0926641830858461</v>
      </c>
      <c r="E52" s="85" t="str">
        <f t="shared" si="2"/>
        <v/>
      </c>
      <c r="F52" s="85" t="str">
        <f t="shared" si="2"/>
        <v/>
      </c>
      <c r="G52" s="85" t="str">
        <f t="shared" si="2"/>
        <v/>
      </c>
      <c r="H52" s="85" t="str">
        <f t="shared" si="2"/>
        <v/>
      </c>
      <c r="I52" s="85" t="str">
        <f t="shared" si="2"/>
        <v/>
      </c>
      <c r="J52" s="85" t="str">
        <f t="shared" si="2"/>
        <v/>
      </c>
      <c r="K52" s="85" t="str">
        <f t="shared" si="2"/>
        <v/>
      </c>
      <c r="L52" s="85" t="str">
        <f t="shared" si="2"/>
        <v/>
      </c>
      <c r="M52" s="85" t="str">
        <f t="shared" si="1"/>
        <v/>
      </c>
      <c r="N52" s="85" t="str">
        <f t="shared" si="1"/>
        <v/>
      </c>
      <c r="O52" s="85" t="str">
        <f t="shared" si="1"/>
        <v/>
      </c>
      <c r="P52" s="85" t="str">
        <f t="shared" si="1"/>
        <v/>
      </c>
      <c r="Q52" s="85" t="str">
        <f t="shared" si="1"/>
        <v/>
      </c>
      <c r="R52" s="85" t="str">
        <f t="shared" si="1"/>
        <v/>
      </c>
      <c r="S52" s="85" t="str">
        <f t="shared" si="1"/>
        <v/>
      </c>
      <c r="T52" s="85" t="str">
        <f t="shared" si="1"/>
        <v/>
      </c>
      <c r="U52" s="85" t="str">
        <f t="shared" si="1"/>
        <v/>
      </c>
      <c r="V52" s="85" t="str">
        <f t="shared" si="1"/>
        <v/>
      </c>
      <c r="W52" s="85" t="str">
        <f t="shared" si="1"/>
        <v/>
      </c>
      <c r="X52" s="85" t="str">
        <f t="shared" si="1"/>
        <v/>
      </c>
      <c r="Y52" s="85" t="str">
        <f t="shared" si="1"/>
        <v/>
      </c>
      <c r="Z52" s="85" t="str">
        <f t="shared" si="1"/>
        <v/>
      </c>
      <c r="AA52" s="85" t="str">
        <f t="shared" si="1"/>
        <v/>
      </c>
      <c r="AB52" s="85" t="str">
        <f t="shared" si="1"/>
        <v/>
      </c>
      <c r="AC52" s="85" t="str">
        <f t="shared" si="1"/>
        <v/>
      </c>
      <c r="AD52" s="85" t="str">
        <f t="shared" si="1"/>
        <v/>
      </c>
      <c r="AE52" s="85" t="str">
        <f t="shared" si="1"/>
        <v/>
      </c>
    </row>
    <row r="53" spans="1:31" x14ac:dyDescent="0.3">
      <c r="A53" s="84">
        <v>3</v>
      </c>
      <c r="B53" s="85">
        <f t="shared" si="2"/>
        <v>-4.2539647178538944</v>
      </c>
      <c r="C53" s="85">
        <f t="shared" si="2"/>
        <v>-8.4180865835204752</v>
      </c>
      <c r="D53" s="85">
        <f t="shared" si="2"/>
        <v>-7.6871990749776824</v>
      </c>
      <c r="E53" s="85" t="str">
        <f t="shared" si="2"/>
        <v/>
      </c>
      <c r="F53" s="85" t="str">
        <f t="shared" si="2"/>
        <v/>
      </c>
      <c r="G53" s="85" t="str">
        <f t="shared" si="2"/>
        <v/>
      </c>
      <c r="H53" s="85" t="str">
        <f t="shared" si="2"/>
        <v/>
      </c>
      <c r="I53" s="85" t="str">
        <f t="shared" si="2"/>
        <v/>
      </c>
      <c r="J53" s="85" t="str">
        <f t="shared" si="2"/>
        <v/>
      </c>
      <c r="K53" s="85" t="str">
        <f t="shared" si="2"/>
        <v/>
      </c>
      <c r="L53" s="85" t="str">
        <f t="shared" si="2"/>
        <v/>
      </c>
      <c r="M53" s="85" t="str">
        <f t="shared" si="1"/>
        <v/>
      </c>
      <c r="N53" s="85" t="str">
        <f t="shared" si="1"/>
        <v/>
      </c>
      <c r="O53" s="85" t="str">
        <f t="shared" si="1"/>
        <v/>
      </c>
      <c r="P53" s="85" t="str">
        <f t="shared" si="1"/>
        <v/>
      </c>
      <c r="Q53" s="85" t="str">
        <f t="shared" si="1"/>
        <v/>
      </c>
      <c r="R53" s="85" t="str">
        <f t="shared" si="1"/>
        <v/>
      </c>
      <c r="S53" s="85" t="str">
        <f t="shared" si="1"/>
        <v/>
      </c>
      <c r="T53" s="85" t="str">
        <f t="shared" si="1"/>
        <v/>
      </c>
      <c r="U53" s="85" t="str">
        <f t="shared" si="1"/>
        <v/>
      </c>
      <c r="V53" s="85" t="str">
        <f t="shared" si="1"/>
        <v/>
      </c>
      <c r="W53" s="85" t="str">
        <f t="shared" si="1"/>
        <v/>
      </c>
      <c r="X53" s="85" t="str">
        <f t="shared" si="1"/>
        <v/>
      </c>
      <c r="Y53" s="85" t="str">
        <f t="shared" si="1"/>
        <v/>
      </c>
      <c r="Z53" s="85" t="str">
        <f t="shared" si="1"/>
        <v/>
      </c>
      <c r="AA53" s="85" t="str">
        <f t="shared" si="1"/>
        <v/>
      </c>
      <c r="AB53" s="85" t="str">
        <f t="shared" si="1"/>
        <v/>
      </c>
      <c r="AC53" s="85" t="str">
        <f t="shared" si="1"/>
        <v/>
      </c>
      <c r="AD53" s="85" t="str">
        <f t="shared" si="1"/>
        <v/>
      </c>
      <c r="AE53" s="85" t="str">
        <f t="shared" si="1"/>
        <v/>
      </c>
    </row>
    <row r="54" spans="1:31" x14ac:dyDescent="0.3">
      <c r="A54" s="84">
        <v>4</v>
      </c>
      <c r="B54" s="85" t="str">
        <f t="shared" si="2"/>
        <v/>
      </c>
      <c r="C54" s="85" t="str">
        <f t="shared" si="2"/>
        <v/>
      </c>
      <c r="D54" s="85" t="str">
        <f t="shared" si="2"/>
        <v/>
      </c>
      <c r="E54" s="85" t="str">
        <f t="shared" si="2"/>
        <v/>
      </c>
      <c r="F54" s="85" t="str">
        <f t="shared" si="2"/>
        <v/>
      </c>
      <c r="G54" s="85" t="str">
        <f t="shared" si="2"/>
        <v/>
      </c>
      <c r="H54" s="85" t="str">
        <f t="shared" si="2"/>
        <v/>
      </c>
      <c r="I54" s="85" t="str">
        <f t="shared" si="2"/>
        <v/>
      </c>
      <c r="J54" s="85" t="str">
        <f t="shared" si="2"/>
        <v/>
      </c>
      <c r="K54" s="85" t="str">
        <f t="shared" si="2"/>
        <v/>
      </c>
      <c r="L54" s="85" t="str">
        <f t="shared" si="2"/>
        <v/>
      </c>
      <c r="M54" s="85" t="str">
        <f t="shared" si="1"/>
        <v/>
      </c>
      <c r="N54" s="85" t="str">
        <f t="shared" si="1"/>
        <v/>
      </c>
      <c r="O54" s="85" t="str">
        <f t="shared" si="1"/>
        <v/>
      </c>
      <c r="P54" s="85" t="str">
        <f t="shared" si="1"/>
        <v/>
      </c>
      <c r="Q54" s="85" t="str">
        <f t="shared" si="1"/>
        <v/>
      </c>
      <c r="R54" s="85" t="str">
        <f t="shared" si="1"/>
        <v/>
      </c>
      <c r="S54" s="85" t="str">
        <f t="shared" si="1"/>
        <v/>
      </c>
      <c r="T54" s="85" t="str">
        <f t="shared" si="1"/>
        <v/>
      </c>
      <c r="U54" s="85" t="str">
        <f t="shared" si="1"/>
        <v/>
      </c>
      <c r="V54" s="85" t="str">
        <f t="shared" si="1"/>
        <v/>
      </c>
      <c r="W54" s="85" t="str">
        <f t="shared" si="1"/>
        <v/>
      </c>
      <c r="X54" s="85" t="str">
        <f t="shared" si="1"/>
        <v/>
      </c>
      <c r="Y54" s="85" t="str">
        <f t="shared" si="1"/>
        <v/>
      </c>
      <c r="Z54" s="85" t="str">
        <f t="shared" si="1"/>
        <v/>
      </c>
      <c r="AA54" s="85" t="str">
        <f t="shared" si="1"/>
        <v/>
      </c>
      <c r="AB54" s="85" t="str">
        <f t="shared" si="1"/>
        <v/>
      </c>
      <c r="AC54" s="85" t="str">
        <f t="shared" si="1"/>
        <v/>
      </c>
      <c r="AD54" s="85" t="str">
        <f t="shared" si="1"/>
        <v/>
      </c>
      <c r="AE54" s="85" t="str">
        <f t="shared" si="1"/>
        <v/>
      </c>
    </row>
    <row r="55" spans="1:31" x14ac:dyDescent="0.3">
      <c r="A55" s="84">
        <v>5</v>
      </c>
      <c r="B55" s="85" t="str">
        <f t="shared" si="2"/>
        <v/>
      </c>
      <c r="C55" s="85" t="str">
        <f t="shared" si="2"/>
        <v/>
      </c>
      <c r="D55" s="85" t="str">
        <f t="shared" si="2"/>
        <v/>
      </c>
      <c r="E55" s="85" t="str">
        <f t="shared" si="2"/>
        <v/>
      </c>
      <c r="F55" s="85" t="str">
        <f t="shared" si="2"/>
        <v/>
      </c>
      <c r="G55" s="85" t="str">
        <f t="shared" si="2"/>
        <v/>
      </c>
      <c r="H55" s="85" t="str">
        <f t="shared" si="2"/>
        <v/>
      </c>
      <c r="I55" s="85" t="str">
        <f t="shared" si="2"/>
        <v/>
      </c>
      <c r="J55" s="85" t="str">
        <f t="shared" si="2"/>
        <v/>
      </c>
      <c r="K55" s="85" t="str">
        <f t="shared" si="2"/>
        <v/>
      </c>
      <c r="L55" s="85" t="str">
        <f t="shared" si="2"/>
        <v/>
      </c>
      <c r="M55" s="85" t="str">
        <f t="shared" si="1"/>
        <v/>
      </c>
      <c r="N55" s="85" t="str">
        <f t="shared" si="1"/>
        <v/>
      </c>
      <c r="O55" s="85" t="str">
        <f t="shared" si="1"/>
        <v/>
      </c>
      <c r="P55" s="85" t="str">
        <f t="shared" si="1"/>
        <v/>
      </c>
      <c r="Q55" s="85" t="str">
        <f t="shared" si="1"/>
        <v/>
      </c>
      <c r="R55" s="85" t="str">
        <f t="shared" si="1"/>
        <v/>
      </c>
      <c r="S55" s="85" t="str">
        <f t="shared" si="1"/>
        <v/>
      </c>
      <c r="T55" s="85" t="str">
        <f t="shared" si="1"/>
        <v/>
      </c>
      <c r="U55" s="85" t="str">
        <f t="shared" si="1"/>
        <v/>
      </c>
      <c r="V55" s="85" t="str">
        <f t="shared" si="1"/>
        <v/>
      </c>
      <c r="W55" s="85" t="str">
        <f t="shared" si="1"/>
        <v/>
      </c>
      <c r="X55" s="85" t="str">
        <f t="shared" si="1"/>
        <v/>
      </c>
      <c r="Y55" s="85" t="str">
        <f t="shared" si="1"/>
        <v/>
      </c>
      <c r="Z55" s="85" t="str">
        <f t="shared" si="1"/>
        <v/>
      </c>
      <c r="AA55" s="85" t="str">
        <f t="shared" si="1"/>
        <v/>
      </c>
      <c r="AB55" s="85" t="str">
        <f t="shared" si="1"/>
        <v/>
      </c>
      <c r="AC55" s="85" t="str">
        <f t="shared" si="1"/>
        <v/>
      </c>
      <c r="AD55" s="85" t="str">
        <f t="shared" si="1"/>
        <v/>
      </c>
      <c r="AE55" s="85" t="str">
        <f t="shared" si="1"/>
        <v/>
      </c>
    </row>
    <row r="56" spans="1:31" x14ac:dyDescent="0.3">
      <c r="A56" s="84">
        <v>6</v>
      </c>
      <c r="B56" s="85" t="str">
        <f t="shared" si="2"/>
        <v/>
      </c>
      <c r="C56" s="85" t="str">
        <f t="shared" si="2"/>
        <v/>
      </c>
      <c r="D56" s="85" t="str">
        <f t="shared" si="2"/>
        <v/>
      </c>
      <c r="E56" s="85" t="str">
        <f t="shared" si="2"/>
        <v/>
      </c>
      <c r="F56" s="85" t="str">
        <f t="shared" si="2"/>
        <v/>
      </c>
      <c r="G56" s="85" t="str">
        <f t="shared" si="2"/>
        <v/>
      </c>
      <c r="H56" s="85" t="str">
        <f t="shared" si="2"/>
        <v/>
      </c>
      <c r="I56" s="85" t="str">
        <f t="shared" si="2"/>
        <v/>
      </c>
      <c r="J56" s="85" t="str">
        <f t="shared" si="2"/>
        <v/>
      </c>
      <c r="K56" s="85" t="str">
        <f t="shared" si="2"/>
        <v/>
      </c>
      <c r="L56" s="85" t="str">
        <f t="shared" si="2"/>
        <v/>
      </c>
      <c r="M56" s="85" t="str">
        <f t="shared" si="1"/>
        <v/>
      </c>
      <c r="N56" s="85" t="str">
        <f t="shared" si="1"/>
        <v/>
      </c>
      <c r="O56" s="85" t="str">
        <f t="shared" si="1"/>
        <v/>
      </c>
      <c r="P56" s="85" t="str">
        <f t="shared" si="1"/>
        <v/>
      </c>
      <c r="Q56" s="85" t="str">
        <f t="shared" si="1"/>
        <v/>
      </c>
      <c r="R56" s="85" t="str">
        <f t="shared" si="1"/>
        <v/>
      </c>
      <c r="S56" s="85" t="str">
        <f t="shared" si="1"/>
        <v/>
      </c>
      <c r="T56" s="85" t="str">
        <f t="shared" si="1"/>
        <v/>
      </c>
      <c r="U56" s="85" t="str">
        <f t="shared" si="1"/>
        <v/>
      </c>
      <c r="V56" s="85" t="str">
        <f t="shared" si="1"/>
        <v/>
      </c>
      <c r="W56" s="85" t="str">
        <f t="shared" si="1"/>
        <v/>
      </c>
      <c r="X56" s="85" t="str">
        <f t="shared" si="1"/>
        <v/>
      </c>
      <c r="Y56" s="85" t="str">
        <f t="shared" si="1"/>
        <v/>
      </c>
      <c r="Z56" s="85" t="str">
        <f t="shared" si="1"/>
        <v/>
      </c>
      <c r="AA56" s="85" t="str">
        <f t="shared" si="1"/>
        <v/>
      </c>
      <c r="AB56" s="85" t="str">
        <f t="shared" si="1"/>
        <v/>
      </c>
      <c r="AC56" s="85" t="str">
        <f t="shared" si="1"/>
        <v/>
      </c>
      <c r="AD56" s="85" t="str">
        <f t="shared" si="1"/>
        <v/>
      </c>
      <c r="AE56" s="85" t="str">
        <f t="shared" si="1"/>
        <v/>
      </c>
    </row>
    <row r="57" spans="1:31" x14ac:dyDescent="0.3">
      <c r="A57" s="84">
        <v>7</v>
      </c>
      <c r="B57" s="85" t="str">
        <f t="shared" si="2"/>
        <v/>
      </c>
      <c r="C57" s="85" t="str">
        <f t="shared" si="2"/>
        <v/>
      </c>
      <c r="D57" s="85" t="str">
        <f t="shared" si="2"/>
        <v/>
      </c>
      <c r="E57" s="85" t="str">
        <f t="shared" si="2"/>
        <v/>
      </c>
      <c r="F57" s="85" t="str">
        <f t="shared" si="2"/>
        <v/>
      </c>
      <c r="G57" s="85" t="str">
        <f t="shared" si="2"/>
        <v/>
      </c>
      <c r="H57" s="85" t="str">
        <f t="shared" si="2"/>
        <v/>
      </c>
      <c r="I57" s="85" t="str">
        <f t="shared" si="2"/>
        <v/>
      </c>
      <c r="J57" s="85" t="str">
        <f t="shared" si="2"/>
        <v/>
      </c>
      <c r="K57" s="85" t="str">
        <f t="shared" si="2"/>
        <v/>
      </c>
      <c r="L57" s="85" t="str">
        <f t="shared" si="2"/>
        <v/>
      </c>
      <c r="M57" s="85" t="str">
        <f t="shared" si="1"/>
        <v/>
      </c>
      <c r="N57" s="85" t="str">
        <f t="shared" si="1"/>
        <v/>
      </c>
      <c r="O57" s="85" t="str">
        <f t="shared" si="1"/>
        <v/>
      </c>
      <c r="P57" s="85" t="str">
        <f t="shared" si="1"/>
        <v/>
      </c>
      <c r="Q57" s="85" t="str">
        <f t="shared" si="1"/>
        <v/>
      </c>
      <c r="R57" s="85" t="str">
        <f t="shared" si="1"/>
        <v/>
      </c>
      <c r="S57" s="85" t="str">
        <f t="shared" si="1"/>
        <v/>
      </c>
      <c r="T57" s="85" t="str">
        <f t="shared" si="1"/>
        <v/>
      </c>
      <c r="U57" s="85" t="str">
        <f t="shared" si="1"/>
        <v/>
      </c>
      <c r="V57" s="85" t="str">
        <f t="shared" si="1"/>
        <v/>
      </c>
      <c r="W57" s="85" t="str">
        <f t="shared" si="1"/>
        <v/>
      </c>
      <c r="X57" s="85" t="str">
        <f t="shared" si="1"/>
        <v/>
      </c>
      <c r="Y57" s="85" t="str">
        <f t="shared" si="1"/>
        <v/>
      </c>
      <c r="Z57" s="85" t="str">
        <f t="shared" si="1"/>
        <v/>
      </c>
      <c r="AA57" s="85" t="str">
        <f t="shared" si="1"/>
        <v/>
      </c>
      <c r="AB57" s="85" t="str">
        <f t="shared" si="1"/>
        <v/>
      </c>
      <c r="AC57" s="85" t="str">
        <f t="shared" si="1"/>
        <v/>
      </c>
      <c r="AD57" s="85" t="str">
        <f t="shared" si="1"/>
        <v/>
      </c>
      <c r="AE57" s="85" t="str">
        <f t="shared" si="1"/>
        <v/>
      </c>
    </row>
    <row r="58" spans="1:31" x14ac:dyDescent="0.3">
      <c r="A58" s="84">
        <v>8</v>
      </c>
      <c r="B58" s="85" t="str">
        <f t="shared" si="2"/>
        <v/>
      </c>
      <c r="C58" s="85" t="str">
        <f t="shared" si="2"/>
        <v/>
      </c>
      <c r="D58" s="85" t="str">
        <f t="shared" si="2"/>
        <v/>
      </c>
      <c r="E58" s="85" t="str">
        <f t="shared" si="2"/>
        <v/>
      </c>
      <c r="F58" s="85" t="str">
        <f t="shared" si="2"/>
        <v/>
      </c>
      <c r="G58" s="85" t="str">
        <f t="shared" si="2"/>
        <v/>
      </c>
      <c r="H58" s="85" t="str">
        <f t="shared" si="2"/>
        <v/>
      </c>
      <c r="I58" s="85" t="str">
        <f t="shared" si="2"/>
        <v/>
      </c>
      <c r="J58" s="85" t="str">
        <f t="shared" si="2"/>
        <v/>
      </c>
      <c r="K58" s="85" t="str">
        <f t="shared" si="2"/>
        <v/>
      </c>
      <c r="L58" s="85" t="str">
        <f t="shared" si="2"/>
        <v/>
      </c>
      <c r="M58" s="85" t="str">
        <f t="shared" si="1"/>
        <v/>
      </c>
      <c r="N58" s="85" t="str">
        <f t="shared" si="1"/>
        <v/>
      </c>
      <c r="O58" s="85" t="str">
        <f t="shared" si="1"/>
        <v/>
      </c>
      <c r="P58" s="85" t="str">
        <f t="shared" si="1"/>
        <v/>
      </c>
      <c r="Q58" s="85" t="str">
        <f t="shared" si="1"/>
        <v/>
      </c>
      <c r="R58" s="85" t="str">
        <f t="shared" si="1"/>
        <v/>
      </c>
      <c r="S58" s="85" t="str">
        <f t="shared" si="1"/>
        <v/>
      </c>
      <c r="T58" s="85" t="str">
        <f t="shared" si="1"/>
        <v/>
      </c>
      <c r="U58" s="85" t="str">
        <f t="shared" si="1"/>
        <v/>
      </c>
      <c r="V58" s="85" t="str">
        <f t="shared" si="1"/>
        <v/>
      </c>
      <c r="W58" s="85" t="str">
        <f t="shared" si="1"/>
        <v/>
      </c>
      <c r="X58" s="85" t="str">
        <f t="shared" si="1"/>
        <v/>
      </c>
      <c r="Y58" s="85" t="str">
        <f t="shared" si="1"/>
        <v/>
      </c>
      <c r="Z58" s="85" t="str">
        <f t="shared" si="1"/>
        <v/>
      </c>
      <c r="AA58" s="85" t="str">
        <f t="shared" si="1"/>
        <v/>
      </c>
      <c r="AB58" s="85" t="str">
        <f t="shared" si="1"/>
        <v/>
      </c>
      <c r="AC58" s="85" t="str">
        <f t="shared" si="1"/>
        <v/>
      </c>
      <c r="AD58" s="85" t="str">
        <f t="shared" si="1"/>
        <v/>
      </c>
      <c r="AE58" s="85" t="str">
        <f t="shared" si="1"/>
        <v/>
      </c>
    </row>
    <row r="59" spans="1:31" x14ac:dyDescent="0.3">
      <c r="A59" s="84">
        <v>9</v>
      </c>
      <c r="B59" s="85" t="str">
        <f t="shared" si="2"/>
        <v/>
      </c>
      <c r="C59" s="85" t="str">
        <f t="shared" si="2"/>
        <v/>
      </c>
      <c r="D59" s="85" t="str">
        <f t="shared" si="2"/>
        <v/>
      </c>
      <c r="E59" s="85" t="str">
        <f t="shared" si="2"/>
        <v/>
      </c>
      <c r="F59" s="85" t="str">
        <f t="shared" si="2"/>
        <v/>
      </c>
      <c r="G59" s="85" t="str">
        <f t="shared" si="2"/>
        <v/>
      </c>
      <c r="H59" s="85" t="str">
        <f t="shared" si="2"/>
        <v/>
      </c>
      <c r="I59" s="85" t="str">
        <f t="shared" si="2"/>
        <v/>
      </c>
      <c r="J59" s="85" t="str">
        <f t="shared" si="2"/>
        <v/>
      </c>
      <c r="K59" s="85" t="str">
        <f t="shared" si="2"/>
        <v/>
      </c>
      <c r="L59" s="85" t="str">
        <f t="shared" si="2"/>
        <v/>
      </c>
      <c r="M59" s="85" t="str">
        <f t="shared" si="1"/>
        <v/>
      </c>
      <c r="N59" s="85" t="str">
        <f t="shared" si="1"/>
        <v/>
      </c>
      <c r="O59" s="85" t="str">
        <f t="shared" si="1"/>
        <v/>
      </c>
      <c r="P59" s="85" t="str">
        <f t="shared" si="1"/>
        <v/>
      </c>
      <c r="Q59" s="85" t="str">
        <f t="shared" si="1"/>
        <v/>
      </c>
      <c r="R59" s="85" t="str">
        <f t="shared" si="1"/>
        <v/>
      </c>
      <c r="S59" s="85" t="str">
        <f t="shared" si="1"/>
        <v/>
      </c>
      <c r="T59" s="85" t="str">
        <f t="shared" si="1"/>
        <v/>
      </c>
      <c r="U59" s="85" t="str">
        <f t="shared" si="1"/>
        <v/>
      </c>
      <c r="V59" s="85" t="str">
        <f t="shared" si="1"/>
        <v/>
      </c>
      <c r="W59" s="85" t="str">
        <f t="shared" si="1"/>
        <v/>
      </c>
      <c r="X59" s="85" t="str">
        <f t="shared" si="1"/>
        <v/>
      </c>
      <c r="Y59" s="85" t="str">
        <f t="shared" si="1"/>
        <v/>
      </c>
      <c r="Z59" s="85" t="str">
        <f t="shared" si="1"/>
        <v/>
      </c>
      <c r="AA59" s="85" t="str">
        <f t="shared" si="1"/>
        <v/>
      </c>
      <c r="AB59" s="85" t="str">
        <f t="shared" si="1"/>
        <v/>
      </c>
      <c r="AC59" s="85" t="str">
        <f t="shared" si="1"/>
        <v/>
      </c>
      <c r="AD59" s="85" t="str">
        <f t="shared" si="1"/>
        <v/>
      </c>
      <c r="AE59" s="85" t="str">
        <f t="shared" si="1"/>
        <v/>
      </c>
    </row>
    <row r="60" spans="1:31" x14ac:dyDescent="0.3">
      <c r="A60" s="84">
        <v>10</v>
      </c>
      <c r="B60" s="85" t="str">
        <f t="shared" si="2"/>
        <v/>
      </c>
      <c r="C60" s="85" t="str">
        <f t="shared" si="2"/>
        <v/>
      </c>
      <c r="D60" s="85" t="str">
        <f t="shared" si="2"/>
        <v/>
      </c>
      <c r="E60" s="85" t="str">
        <f t="shared" si="2"/>
        <v/>
      </c>
      <c r="F60" s="85" t="str">
        <f t="shared" si="2"/>
        <v/>
      </c>
      <c r="G60" s="85" t="str">
        <f t="shared" si="2"/>
        <v/>
      </c>
      <c r="H60" s="85" t="str">
        <f t="shared" si="2"/>
        <v/>
      </c>
      <c r="I60" s="85" t="str">
        <f t="shared" si="2"/>
        <v/>
      </c>
      <c r="J60" s="85" t="str">
        <f t="shared" si="2"/>
        <v/>
      </c>
      <c r="K60" s="85" t="str">
        <f t="shared" si="2"/>
        <v/>
      </c>
      <c r="L60" s="85" t="str">
        <f t="shared" si="2"/>
        <v/>
      </c>
      <c r="M60" s="85" t="str">
        <f t="shared" si="1"/>
        <v/>
      </c>
      <c r="N60" s="85" t="str">
        <f t="shared" si="1"/>
        <v/>
      </c>
      <c r="O60" s="85" t="str">
        <f t="shared" si="1"/>
        <v/>
      </c>
      <c r="P60" s="85" t="str">
        <f t="shared" si="1"/>
        <v/>
      </c>
      <c r="Q60" s="85" t="str">
        <f t="shared" si="1"/>
        <v/>
      </c>
      <c r="R60" s="85" t="str">
        <f t="shared" si="1"/>
        <v/>
      </c>
      <c r="S60" s="85" t="str">
        <f t="shared" si="1"/>
        <v/>
      </c>
      <c r="T60" s="85" t="str">
        <f t="shared" si="1"/>
        <v/>
      </c>
      <c r="U60" s="85" t="str">
        <f t="shared" si="1"/>
        <v/>
      </c>
      <c r="V60" s="85" t="str">
        <f t="shared" si="1"/>
        <v/>
      </c>
      <c r="W60" s="85" t="str">
        <f t="shared" si="1"/>
        <v/>
      </c>
      <c r="X60" s="85" t="str">
        <f t="shared" si="1"/>
        <v/>
      </c>
      <c r="Y60" s="85" t="str">
        <f t="shared" si="1"/>
        <v/>
      </c>
      <c r="Z60" s="85" t="str">
        <f t="shared" si="1"/>
        <v/>
      </c>
      <c r="AA60" s="85" t="str">
        <f t="shared" si="1"/>
        <v/>
      </c>
      <c r="AB60" s="85" t="str">
        <f t="shared" si="1"/>
        <v/>
      </c>
      <c r="AC60" s="85" t="str">
        <f t="shared" si="1"/>
        <v/>
      </c>
      <c r="AD60" s="85" t="str">
        <f t="shared" si="1"/>
        <v/>
      </c>
      <c r="AE60" s="85" t="str">
        <f t="shared" si="1"/>
        <v/>
      </c>
    </row>
    <row r="61" spans="1:31" x14ac:dyDescent="0.3">
      <c r="A61" s="84">
        <v>11</v>
      </c>
      <c r="B61" s="85" t="str">
        <f t="shared" si="2"/>
        <v/>
      </c>
      <c r="C61" s="85" t="str">
        <f t="shared" si="2"/>
        <v/>
      </c>
      <c r="D61" s="85" t="str">
        <f t="shared" si="2"/>
        <v/>
      </c>
      <c r="E61" s="85" t="str">
        <f t="shared" si="2"/>
        <v/>
      </c>
      <c r="F61" s="85" t="str">
        <f t="shared" si="2"/>
        <v/>
      </c>
      <c r="G61" s="85" t="str">
        <f t="shared" si="2"/>
        <v/>
      </c>
      <c r="H61" s="85" t="str">
        <f t="shared" si="2"/>
        <v/>
      </c>
      <c r="I61" s="85" t="str">
        <f t="shared" si="2"/>
        <v/>
      </c>
      <c r="J61" s="85" t="str">
        <f t="shared" si="2"/>
        <v/>
      </c>
      <c r="K61" s="85" t="str">
        <f t="shared" si="2"/>
        <v/>
      </c>
      <c r="L61" s="85" t="str">
        <f t="shared" si="2"/>
        <v/>
      </c>
      <c r="M61" s="85" t="str">
        <f t="shared" si="1"/>
        <v/>
      </c>
      <c r="N61" s="85" t="str">
        <f t="shared" si="1"/>
        <v/>
      </c>
      <c r="O61" s="85" t="str">
        <f t="shared" si="1"/>
        <v/>
      </c>
      <c r="P61" s="85" t="str">
        <f t="shared" si="1"/>
        <v/>
      </c>
      <c r="Q61" s="85" t="str">
        <f t="shared" si="1"/>
        <v/>
      </c>
      <c r="R61" s="85" t="str">
        <f t="shared" si="1"/>
        <v/>
      </c>
      <c r="S61" s="85" t="str">
        <f t="shared" si="1"/>
        <v/>
      </c>
      <c r="T61" s="85" t="str">
        <f t="shared" si="1"/>
        <v/>
      </c>
      <c r="U61" s="85" t="str">
        <f t="shared" si="1"/>
        <v/>
      </c>
      <c r="V61" s="85" t="str">
        <f t="shared" si="1"/>
        <v/>
      </c>
      <c r="W61" s="85" t="str">
        <f t="shared" si="1"/>
        <v/>
      </c>
      <c r="X61" s="85" t="str">
        <f t="shared" si="1"/>
        <v/>
      </c>
      <c r="Y61" s="85" t="str">
        <f t="shared" si="1"/>
        <v/>
      </c>
      <c r="Z61" s="85" t="str">
        <f t="shared" si="1"/>
        <v/>
      </c>
      <c r="AA61" s="85" t="str">
        <f t="shared" si="1"/>
        <v/>
      </c>
      <c r="AB61" s="85" t="str">
        <f t="shared" si="1"/>
        <v/>
      </c>
      <c r="AC61" s="85" t="str">
        <f t="shared" si="1"/>
        <v/>
      </c>
      <c r="AD61" s="85" t="str">
        <f t="shared" si="1"/>
        <v/>
      </c>
      <c r="AE61" s="85" t="str">
        <f t="shared" si="1"/>
        <v/>
      </c>
    </row>
    <row r="62" spans="1:31" x14ac:dyDescent="0.3">
      <c r="A62" s="84">
        <v>12</v>
      </c>
      <c r="B62" s="85" t="str">
        <f t="shared" si="2"/>
        <v/>
      </c>
      <c r="C62" s="85" t="str">
        <f t="shared" si="2"/>
        <v/>
      </c>
      <c r="D62" s="85" t="str">
        <f t="shared" si="2"/>
        <v/>
      </c>
      <c r="E62" s="85" t="str">
        <f t="shared" si="2"/>
        <v/>
      </c>
      <c r="F62" s="85" t="str">
        <f t="shared" si="2"/>
        <v/>
      </c>
      <c r="G62" s="85" t="str">
        <f t="shared" si="2"/>
        <v/>
      </c>
      <c r="H62" s="85" t="str">
        <f t="shared" si="2"/>
        <v/>
      </c>
      <c r="I62" s="85" t="str">
        <f t="shared" si="2"/>
        <v/>
      </c>
      <c r="J62" s="85" t="str">
        <f t="shared" si="2"/>
        <v/>
      </c>
      <c r="K62" s="85" t="str">
        <f t="shared" si="2"/>
        <v/>
      </c>
      <c r="L62" s="85" t="str">
        <f t="shared" si="2"/>
        <v/>
      </c>
      <c r="M62" s="85" t="str">
        <f t="shared" si="1"/>
        <v/>
      </c>
      <c r="N62" s="85" t="str">
        <f t="shared" si="1"/>
        <v/>
      </c>
      <c r="O62" s="85" t="str">
        <f t="shared" si="1"/>
        <v/>
      </c>
      <c r="P62" s="85" t="str">
        <f t="shared" si="1"/>
        <v/>
      </c>
      <c r="Q62" s="85" t="str">
        <f t="shared" si="1"/>
        <v/>
      </c>
      <c r="R62" s="85" t="str">
        <f t="shared" si="1"/>
        <v/>
      </c>
      <c r="S62" s="85" t="str">
        <f t="shared" si="1"/>
        <v/>
      </c>
      <c r="T62" s="85" t="str">
        <f t="shared" si="1"/>
        <v/>
      </c>
      <c r="U62" s="85" t="str">
        <f t="shared" si="1"/>
        <v/>
      </c>
      <c r="V62" s="85" t="str">
        <f t="shared" si="1"/>
        <v/>
      </c>
      <c r="W62" s="85" t="str">
        <f t="shared" si="1"/>
        <v/>
      </c>
      <c r="X62" s="85" t="str">
        <f t="shared" si="1"/>
        <v/>
      </c>
      <c r="Y62" s="85" t="str">
        <f t="shared" si="1"/>
        <v/>
      </c>
      <c r="Z62" s="85" t="str">
        <f t="shared" si="1"/>
        <v/>
      </c>
      <c r="AA62" s="85" t="str">
        <f t="shared" si="1"/>
        <v/>
      </c>
      <c r="AB62" s="85" t="str">
        <f t="shared" si="1"/>
        <v/>
      </c>
      <c r="AC62" s="85" t="str">
        <f t="shared" si="1"/>
        <v/>
      </c>
      <c r="AD62" s="85" t="str">
        <f t="shared" si="1"/>
        <v/>
      </c>
      <c r="AE62" s="85" t="str">
        <f t="shared" si="1"/>
        <v/>
      </c>
    </row>
    <row r="63" spans="1:31" x14ac:dyDescent="0.3">
      <c r="A63" s="84">
        <v>13</v>
      </c>
      <c r="B63" s="85" t="str">
        <f t="shared" si="2"/>
        <v/>
      </c>
      <c r="C63" s="85" t="str">
        <f t="shared" si="2"/>
        <v/>
      </c>
      <c r="D63" s="85" t="str">
        <f t="shared" si="2"/>
        <v/>
      </c>
      <c r="E63" s="85" t="str">
        <f t="shared" si="2"/>
        <v/>
      </c>
      <c r="F63" s="85" t="str">
        <f t="shared" si="2"/>
        <v/>
      </c>
      <c r="G63" s="85" t="str">
        <f t="shared" si="2"/>
        <v/>
      </c>
      <c r="H63" s="85" t="str">
        <f t="shared" si="2"/>
        <v/>
      </c>
      <c r="I63" s="85" t="str">
        <f t="shared" si="2"/>
        <v/>
      </c>
      <c r="J63" s="85" t="str">
        <f t="shared" si="2"/>
        <v/>
      </c>
      <c r="K63" s="85" t="str">
        <f t="shared" si="2"/>
        <v/>
      </c>
      <c r="L63" s="85" t="str">
        <f t="shared" si="2"/>
        <v/>
      </c>
      <c r="M63" s="85" t="str">
        <f t="shared" si="1"/>
        <v/>
      </c>
      <c r="N63" s="85" t="str">
        <f t="shared" si="1"/>
        <v/>
      </c>
      <c r="O63" s="85" t="str">
        <f t="shared" si="1"/>
        <v/>
      </c>
      <c r="P63" s="85" t="str">
        <f t="shared" si="1"/>
        <v/>
      </c>
      <c r="Q63" s="85" t="str">
        <f t="shared" si="1"/>
        <v/>
      </c>
      <c r="R63" s="85" t="str">
        <f t="shared" si="1"/>
        <v/>
      </c>
      <c r="S63" s="85" t="str">
        <f t="shared" si="1"/>
        <v/>
      </c>
      <c r="T63" s="85" t="str">
        <f t="shared" si="1"/>
        <v/>
      </c>
      <c r="U63" s="85" t="str">
        <f t="shared" si="1"/>
        <v/>
      </c>
      <c r="V63" s="85" t="str">
        <f t="shared" si="1"/>
        <v/>
      </c>
      <c r="W63" s="85" t="str">
        <f t="shared" si="1"/>
        <v/>
      </c>
      <c r="X63" s="85" t="str">
        <f t="shared" si="1"/>
        <v/>
      </c>
      <c r="Y63" s="85" t="str">
        <f t="shared" si="1"/>
        <v/>
      </c>
      <c r="Z63" s="85" t="str">
        <f t="shared" si="1"/>
        <v/>
      </c>
      <c r="AA63" s="85" t="str">
        <f t="shared" si="1"/>
        <v/>
      </c>
      <c r="AB63" s="85" t="str">
        <f t="shared" si="1"/>
        <v/>
      </c>
      <c r="AC63" s="85" t="str">
        <f t="shared" si="1"/>
        <v/>
      </c>
      <c r="AD63" s="85" t="str">
        <f t="shared" ref="AD63:AE63" si="3">IF(AD15&gt;0,LN(AD15),"")</f>
        <v/>
      </c>
      <c r="AE63" s="85" t="str">
        <f t="shared" si="3"/>
        <v/>
      </c>
    </row>
    <row r="64" spans="1:31" x14ac:dyDescent="0.3">
      <c r="A64" s="84">
        <v>14</v>
      </c>
      <c r="B64" s="85" t="str">
        <f t="shared" si="2"/>
        <v/>
      </c>
      <c r="C64" s="85" t="str">
        <f t="shared" si="2"/>
        <v/>
      </c>
      <c r="D64" s="85" t="str">
        <f t="shared" si="2"/>
        <v/>
      </c>
      <c r="E64" s="85" t="str">
        <f t="shared" si="2"/>
        <v/>
      </c>
      <c r="F64" s="85" t="str">
        <f t="shared" si="2"/>
        <v/>
      </c>
      <c r="G64" s="85" t="str">
        <f t="shared" si="2"/>
        <v/>
      </c>
      <c r="H64" s="85" t="str">
        <f t="shared" si="2"/>
        <v/>
      </c>
      <c r="I64" s="85" t="str">
        <f t="shared" si="2"/>
        <v/>
      </c>
      <c r="J64" s="85" t="str">
        <f t="shared" si="2"/>
        <v/>
      </c>
      <c r="K64" s="85" t="str">
        <f t="shared" si="2"/>
        <v/>
      </c>
      <c r="L64" s="85" t="str">
        <f t="shared" si="2"/>
        <v/>
      </c>
      <c r="M64" s="85" t="str">
        <f t="shared" si="2"/>
        <v/>
      </c>
      <c r="N64" s="85" t="str">
        <f t="shared" si="2"/>
        <v/>
      </c>
      <c r="O64" s="85" t="str">
        <f t="shared" si="2"/>
        <v/>
      </c>
      <c r="P64" s="85" t="str">
        <f t="shared" si="2"/>
        <v/>
      </c>
      <c r="Q64" s="85" t="str">
        <f t="shared" si="2"/>
        <v/>
      </c>
      <c r="R64" s="85" t="str">
        <f t="shared" ref="R64:AE67" si="4">IF(R16&gt;0,LN(R16),"")</f>
        <v/>
      </c>
      <c r="S64" s="85" t="str">
        <f t="shared" si="4"/>
        <v/>
      </c>
      <c r="T64" s="85" t="str">
        <f t="shared" si="4"/>
        <v/>
      </c>
      <c r="U64" s="85" t="str">
        <f t="shared" si="4"/>
        <v/>
      </c>
      <c r="V64" s="85" t="str">
        <f t="shared" si="4"/>
        <v/>
      </c>
      <c r="W64" s="85" t="str">
        <f t="shared" si="4"/>
        <v/>
      </c>
      <c r="X64" s="85" t="str">
        <f t="shared" si="4"/>
        <v/>
      </c>
      <c r="Y64" s="85" t="str">
        <f t="shared" si="4"/>
        <v/>
      </c>
      <c r="Z64" s="85" t="str">
        <f t="shared" si="4"/>
        <v/>
      </c>
      <c r="AA64" s="85" t="str">
        <f t="shared" si="4"/>
        <v/>
      </c>
      <c r="AB64" s="85" t="str">
        <f t="shared" si="4"/>
        <v/>
      </c>
      <c r="AC64" s="85" t="str">
        <f t="shared" si="4"/>
        <v/>
      </c>
      <c r="AD64" s="85" t="str">
        <f t="shared" si="4"/>
        <v/>
      </c>
      <c r="AE64" s="85" t="str">
        <f t="shared" si="4"/>
        <v/>
      </c>
    </row>
    <row r="65" spans="1:31" x14ac:dyDescent="0.3">
      <c r="A65" s="84">
        <v>15</v>
      </c>
      <c r="B65" s="85" t="str">
        <f t="shared" si="2"/>
        <v/>
      </c>
      <c r="C65" s="85" t="str">
        <f t="shared" si="2"/>
        <v/>
      </c>
      <c r="D65" s="85" t="str">
        <f t="shared" si="2"/>
        <v/>
      </c>
      <c r="E65" s="85" t="str">
        <f t="shared" si="2"/>
        <v/>
      </c>
      <c r="F65" s="85" t="str">
        <f t="shared" si="2"/>
        <v/>
      </c>
      <c r="G65" s="85" t="str">
        <f t="shared" si="2"/>
        <v/>
      </c>
      <c r="H65" s="85" t="str">
        <f t="shared" si="2"/>
        <v/>
      </c>
      <c r="I65" s="85" t="str">
        <f t="shared" si="2"/>
        <v/>
      </c>
      <c r="J65" s="85" t="str">
        <f t="shared" si="2"/>
        <v/>
      </c>
      <c r="K65" s="85" t="str">
        <f t="shared" si="2"/>
        <v/>
      </c>
      <c r="L65" s="85" t="str">
        <f t="shared" si="2"/>
        <v/>
      </c>
      <c r="M65" s="85" t="str">
        <f t="shared" si="2"/>
        <v/>
      </c>
      <c r="N65" s="85" t="str">
        <f t="shared" si="2"/>
        <v/>
      </c>
      <c r="O65" s="85" t="str">
        <f t="shared" si="2"/>
        <v/>
      </c>
      <c r="P65" s="85" t="str">
        <f t="shared" si="2"/>
        <v/>
      </c>
      <c r="Q65" s="85" t="str">
        <f t="shared" si="2"/>
        <v/>
      </c>
      <c r="R65" s="85" t="str">
        <f t="shared" si="4"/>
        <v/>
      </c>
      <c r="S65" s="85" t="str">
        <f t="shared" si="4"/>
        <v/>
      </c>
      <c r="T65" s="85" t="str">
        <f t="shared" si="4"/>
        <v/>
      </c>
      <c r="U65" s="85" t="str">
        <f t="shared" si="4"/>
        <v/>
      </c>
      <c r="V65" s="85" t="str">
        <f t="shared" si="4"/>
        <v/>
      </c>
      <c r="W65" s="85" t="str">
        <f t="shared" si="4"/>
        <v/>
      </c>
      <c r="X65" s="85" t="str">
        <f t="shared" si="4"/>
        <v/>
      </c>
      <c r="Y65" s="85" t="str">
        <f t="shared" si="4"/>
        <v/>
      </c>
      <c r="Z65" s="85" t="str">
        <f t="shared" si="4"/>
        <v/>
      </c>
      <c r="AA65" s="85" t="str">
        <f t="shared" si="4"/>
        <v/>
      </c>
      <c r="AB65" s="85" t="str">
        <f t="shared" si="4"/>
        <v/>
      </c>
      <c r="AC65" s="85" t="str">
        <f t="shared" si="4"/>
        <v/>
      </c>
      <c r="AD65" s="85" t="str">
        <f t="shared" si="4"/>
        <v/>
      </c>
      <c r="AE65" s="85" t="str">
        <f t="shared" si="4"/>
        <v/>
      </c>
    </row>
    <row r="66" spans="1:31" x14ac:dyDescent="0.3">
      <c r="A66" s="84">
        <v>16</v>
      </c>
      <c r="B66" s="85" t="str">
        <f t="shared" si="2"/>
        <v/>
      </c>
      <c r="C66" s="85" t="str">
        <f t="shared" si="2"/>
        <v/>
      </c>
      <c r="D66" s="85" t="str">
        <f t="shared" si="2"/>
        <v/>
      </c>
      <c r="E66" s="85" t="str">
        <f t="shared" si="2"/>
        <v/>
      </c>
      <c r="F66" s="85" t="str">
        <f t="shared" si="2"/>
        <v/>
      </c>
      <c r="G66" s="85" t="str">
        <f t="shared" si="2"/>
        <v/>
      </c>
      <c r="H66" s="85" t="str">
        <f t="shared" si="2"/>
        <v/>
      </c>
      <c r="I66" s="85" t="str">
        <f t="shared" si="2"/>
        <v/>
      </c>
      <c r="J66" s="85" t="str">
        <f t="shared" si="2"/>
        <v/>
      </c>
      <c r="K66" s="85" t="str">
        <f t="shared" si="2"/>
        <v/>
      </c>
      <c r="L66" s="85" t="str">
        <f t="shared" si="2"/>
        <v/>
      </c>
      <c r="M66" s="85" t="str">
        <f t="shared" si="2"/>
        <v/>
      </c>
      <c r="N66" s="85" t="str">
        <f t="shared" si="2"/>
        <v/>
      </c>
      <c r="O66" s="85" t="str">
        <f t="shared" si="2"/>
        <v/>
      </c>
      <c r="P66" s="85" t="str">
        <f t="shared" si="2"/>
        <v/>
      </c>
      <c r="Q66" s="85" t="str">
        <f t="shared" si="2"/>
        <v/>
      </c>
      <c r="R66" s="85" t="str">
        <f t="shared" si="4"/>
        <v/>
      </c>
      <c r="S66" s="85" t="str">
        <f t="shared" si="4"/>
        <v/>
      </c>
      <c r="T66" s="85" t="str">
        <f t="shared" si="4"/>
        <v/>
      </c>
      <c r="U66" s="85" t="str">
        <f t="shared" si="4"/>
        <v/>
      </c>
      <c r="V66" s="85" t="str">
        <f t="shared" si="4"/>
        <v/>
      </c>
      <c r="W66" s="85" t="str">
        <f t="shared" si="4"/>
        <v/>
      </c>
      <c r="X66" s="85" t="str">
        <f t="shared" si="4"/>
        <v/>
      </c>
      <c r="Y66" s="85" t="str">
        <f t="shared" si="4"/>
        <v/>
      </c>
      <c r="Z66" s="85" t="str">
        <f t="shared" si="4"/>
        <v/>
      </c>
      <c r="AA66" s="85" t="str">
        <f t="shared" si="4"/>
        <v/>
      </c>
      <c r="AB66" s="85" t="str">
        <f t="shared" si="4"/>
        <v/>
      </c>
      <c r="AC66" s="85" t="str">
        <f t="shared" si="4"/>
        <v/>
      </c>
      <c r="AD66" s="85" t="str">
        <f t="shared" si="4"/>
        <v/>
      </c>
      <c r="AE66" s="85" t="str">
        <f t="shared" si="4"/>
        <v/>
      </c>
    </row>
    <row r="67" spans="1:31" x14ac:dyDescent="0.3">
      <c r="A67" s="84">
        <v>17</v>
      </c>
      <c r="B67" s="85" t="str">
        <f t="shared" si="2"/>
        <v/>
      </c>
      <c r="C67" s="85" t="str">
        <f t="shared" si="2"/>
        <v/>
      </c>
      <c r="D67" s="85" t="str">
        <f t="shared" si="2"/>
        <v/>
      </c>
      <c r="E67" s="85" t="str">
        <f t="shared" si="2"/>
        <v/>
      </c>
      <c r="F67" s="85" t="str">
        <f t="shared" si="2"/>
        <v/>
      </c>
      <c r="G67" s="85" t="str">
        <f t="shared" si="2"/>
        <v/>
      </c>
      <c r="H67" s="85" t="str">
        <f t="shared" si="2"/>
        <v/>
      </c>
      <c r="I67" s="85" t="str">
        <f t="shared" si="2"/>
        <v/>
      </c>
      <c r="J67" s="85" t="str">
        <f t="shared" si="2"/>
        <v/>
      </c>
      <c r="K67" s="85" t="str">
        <f t="shared" si="2"/>
        <v/>
      </c>
      <c r="L67" s="85" t="str">
        <f t="shared" si="2"/>
        <v/>
      </c>
      <c r="M67" s="85" t="str">
        <f t="shared" si="2"/>
        <v/>
      </c>
      <c r="N67" s="85" t="str">
        <f t="shared" si="2"/>
        <v/>
      </c>
      <c r="O67" s="85" t="str">
        <f t="shared" si="2"/>
        <v/>
      </c>
      <c r="P67" s="85" t="str">
        <f t="shared" si="2"/>
        <v/>
      </c>
      <c r="Q67" s="85" t="str">
        <f t="shared" si="2"/>
        <v/>
      </c>
      <c r="R67" s="85" t="str">
        <f t="shared" si="4"/>
        <v/>
      </c>
      <c r="S67" s="85" t="str">
        <f t="shared" si="4"/>
        <v/>
      </c>
      <c r="T67" s="85" t="str">
        <f t="shared" si="4"/>
        <v/>
      </c>
      <c r="U67" s="85" t="str">
        <f t="shared" si="4"/>
        <v/>
      </c>
      <c r="V67" s="85" t="str">
        <f t="shared" si="4"/>
        <v/>
      </c>
      <c r="W67" s="85" t="str">
        <f t="shared" si="4"/>
        <v/>
      </c>
      <c r="X67" s="85" t="str">
        <f t="shared" si="4"/>
        <v/>
      </c>
      <c r="Y67" s="85" t="str">
        <f t="shared" si="4"/>
        <v/>
      </c>
      <c r="Z67" s="85" t="str">
        <f t="shared" si="4"/>
        <v/>
      </c>
      <c r="AA67" s="85" t="str">
        <f t="shared" si="4"/>
        <v/>
      </c>
      <c r="AB67" s="85" t="str">
        <f t="shared" si="4"/>
        <v/>
      </c>
      <c r="AC67" s="85" t="str">
        <f t="shared" si="4"/>
        <v/>
      </c>
      <c r="AD67" s="85" t="str">
        <f t="shared" si="4"/>
        <v/>
      </c>
      <c r="AE67" s="85" t="str">
        <f t="shared" si="4"/>
        <v/>
      </c>
    </row>
    <row r="68" spans="1:31" x14ac:dyDescent="0.3">
      <c r="A68" s="84">
        <v>18</v>
      </c>
      <c r="B68" s="85" t="str">
        <f t="shared" ref="B68:AE76" si="5">IF(B20&gt;0,LN(B20),"")</f>
        <v/>
      </c>
      <c r="C68" s="85" t="str">
        <f t="shared" si="5"/>
        <v/>
      </c>
      <c r="D68" s="85" t="str">
        <f t="shared" si="5"/>
        <v/>
      </c>
      <c r="E68" s="85" t="str">
        <f t="shared" si="5"/>
        <v/>
      </c>
      <c r="F68" s="85" t="str">
        <f t="shared" si="5"/>
        <v/>
      </c>
      <c r="G68" s="85" t="str">
        <f t="shared" si="5"/>
        <v/>
      </c>
      <c r="H68" s="85" t="str">
        <f t="shared" si="5"/>
        <v/>
      </c>
      <c r="I68" s="85" t="str">
        <f t="shared" si="5"/>
        <v/>
      </c>
      <c r="J68" s="85" t="str">
        <f t="shared" si="5"/>
        <v/>
      </c>
      <c r="K68" s="85" t="str">
        <f t="shared" si="5"/>
        <v/>
      </c>
      <c r="L68" s="85" t="str">
        <f t="shared" si="5"/>
        <v/>
      </c>
      <c r="M68" s="85" t="str">
        <f t="shared" si="5"/>
        <v/>
      </c>
      <c r="N68" s="85" t="str">
        <f t="shared" si="5"/>
        <v/>
      </c>
      <c r="O68" s="85" t="str">
        <f t="shared" si="5"/>
        <v/>
      </c>
      <c r="P68" s="85" t="str">
        <f t="shared" si="5"/>
        <v/>
      </c>
      <c r="Q68" s="85" t="str">
        <f t="shared" si="5"/>
        <v/>
      </c>
      <c r="R68" s="85" t="str">
        <f t="shared" si="5"/>
        <v/>
      </c>
      <c r="S68" s="85" t="str">
        <f t="shared" si="5"/>
        <v/>
      </c>
      <c r="T68" s="85" t="str">
        <f t="shared" si="5"/>
        <v/>
      </c>
      <c r="U68" s="85" t="str">
        <f t="shared" si="5"/>
        <v/>
      </c>
      <c r="V68" s="85" t="str">
        <f t="shared" si="5"/>
        <v/>
      </c>
      <c r="W68" s="85" t="str">
        <f t="shared" si="5"/>
        <v/>
      </c>
      <c r="X68" s="85" t="str">
        <f t="shared" si="5"/>
        <v/>
      </c>
      <c r="Y68" s="85" t="str">
        <f t="shared" si="5"/>
        <v/>
      </c>
      <c r="Z68" s="85" t="str">
        <f t="shared" si="5"/>
        <v/>
      </c>
      <c r="AA68" s="85" t="str">
        <f t="shared" si="5"/>
        <v/>
      </c>
      <c r="AB68" s="85" t="str">
        <f t="shared" si="5"/>
        <v/>
      </c>
      <c r="AC68" s="85" t="str">
        <f t="shared" si="5"/>
        <v/>
      </c>
      <c r="AD68" s="85" t="str">
        <f t="shared" si="5"/>
        <v/>
      </c>
      <c r="AE68" s="85" t="str">
        <f t="shared" si="5"/>
        <v/>
      </c>
    </row>
    <row r="69" spans="1:31" x14ac:dyDescent="0.3">
      <c r="A69" s="84">
        <v>19</v>
      </c>
      <c r="B69" s="85" t="str">
        <f t="shared" si="5"/>
        <v/>
      </c>
      <c r="C69" s="85" t="str">
        <f t="shared" si="5"/>
        <v/>
      </c>
      <c r="D69" s="85" t="str">
        <f t="shared" si="5"/>
        <v/>
      </c>
      <c r="E69" s="85" t="str">
        <f t="shared" si="5"/>
        <v/>
      </c>
      <c r="F69" s="85" t="str">
        <f t="shared" si="5"/>
        <v/>
      </c>
      <c r="G69" s="85" t="str">
        <f t="shared" si="5"/>
        <v/>
      </c>
      <c r="H69" s="85" t="str">
        <f t="shared" si="5"/>
        <v/>
      </c>
      <c r="I69" s="85" t="str">
        <f t="shared" si="5"/>
        <v/>
      </c>
      <c r="J69" s="85" t="str">
        <f t="shared" si="5"/>
        <v/>
      </c>
      <c r="K69" s="85" t="str">
        <f t="shared" si="5"/>
        <v/>
      </c>
      <c r="L69" s="85" t="str">
        <f t="shared" si="5"/>
        <v/>
      </c>
      <c r="M69" s="85" t="str">
        <f t="shared" si="5"/>
        <v/>
      </c>
      <c r="N69" s="85" t="str">
        <f t="shared" si="5"/>
        <v/>
      </c>
      <c r="O69" s="85" t="str">
        <f t="shared" si="5"/>
        <v/>
      </c>
      <c r="P69" s="85" t="str">
        <f t="shared" si="5"/>
        <v/>
      </c>
      <c r="Q69" s="85" t="str">
        <f t="shared" si="5"/>
        <v/>
      </c>
      <c r="R69" s="85" t="str">
        <f t="shared" si="5"/>
        <v/>
      </c>
      <c r="S69" s="85" t="str">
        <f t="shared" si="5"/>
        <v/>
      </c>
      <c r="T69" s="85" t="str">
        <f t="shared" si="5"/>
        <v/>
      </c>
      <c r="U69" s="85" t="str">
        <f t="shared" si="5"/>
        <v/>
      </c>
      <c r="V69" s="85" t="str">
        <f t="shared" si="5"/>
        <v/>
      </c>
      <c r="W69" s="85" t="str">
        <f t="shared" si="5"/>
        <v/>
      </c>
      <c r="X69" s="85" t="str">
        <f t="shared" si="5"/>
        <v/>
      </c>
      <c r="Y69" s="85" t="str">
        <f t="shared" si="5"/>
        <v/>
      </c>
      <c r="Z69" s="85" t="str">
        <f t="shared" si="5"/>
        <v/>
      </c>
      <c r="AA69" s="85" t="str">
        <f t="shared" si="5"/>
        <v/>
      </c>
      <c r="AB69" s="85" t="str">
        <f t="shared" si="5"/>
        <v/>
      </c>
      <c r="AC69" s="85" t="str">
        <f t="shared" si="5"/>
        <v/>
      </c>
      <c r="AD69" s="85" t="str">
        <f t="shared" si="5"/>
        <v/>
      </c>
      <c r="AE69" s="85" t="str">
        <f t="shared" si="5"/>
        <v/>
      </c>
    </row>
    <row r="70" spans="1:31" x14ac:dyDescent="0.3">
      <c r="A70" s="84">
        <v>20</v>
      </c>
      <c r="B70" s="85" t="str">
        <f t="shared" si="5"/>
        <v/>
      </c>
      <c r="C70" s="85" t="str">
        <f t="shared" si="5"/>
        <v/>
      </c>
      <c r="D70" s="85" t="str">
        <f t="shared" si="5"/>
        <v/>
      </c>
      <c r="E70" s="85" t="str">
        <f t="shared" si="5"/>
        <v/>
      </c>
      <c r="F70" s="85" t="str">
        <f t="shared" si="5"/>
        <v/>
      </c>
      <c r="G70" s="85" t="str">
        <f t="shared" si="5"/>
        <v/>
      </c>
      <c r="H70" s="85" t="str">
        <f t="shared" si="5"/>
        <v/>
      </c>
      <c r="I70" s="85" t="str">
        <f t="shared" si="5"/>
        <v/>
      </c>
      <c r="J70" s="85" t="str">
        <f t="shared" si="5"/>
        <v/>
      </c>
      <c r="K70" s="85" t="str">
        <f t="shared" si="5"/>
        <v/>
      </c>
      <c r="L70" s="85" t="str">
        <f t="shared" si="5"/>
        <v/>
      </c>
      <c r="M70" s="85" t="str">
        <f t="shared" si="5"/>
        <v/>
      </c>
      <c r="N70" s="85" t="str">
        <f t="shared" si="5"/>
        <v/>
      </c>
      <c r="O70" s="85" t="str">
        <f t="shared" si="5"/>
        <v/>
      </c>
      <c r="P70" s="85" t="str">
        <f t="shared" si="5"/>
        <v/>
      </c>
      <c r="Q70" s="85" t="str">
        <f t="shared" si="5"/>
        <v/>
      </c>
      <c r="R70" s="85" t="str">
        <f t="shared" si="5"/>
        <v/>
      </c>
      <c r="S70" s="85" t="str">
        <f t="shared" si="5"/>
        <v/>
      </c>
      <c r="T70" s="85" t="str">
        <f t="shared" si="5"/>
        <v/>
      </c>
      <c r="U70" s="85" t="str">
        <f t="shared" si="5"/>
        <v/>
      </c>
      <c r="V70" s="85" t="str">
        <f t="shared" si="5"/>
        <v/>
      </c>
      <c r="W70" s="85" t="str">
        <f t="shared" si="5"/>
        <v/>
      </c>
      <c r="X70" s="85" t="str">
        <f t="shared" si="5"/>
        <v/>
      </c>
      <c r="Y70" s="85" t="str">
        <f t="shared" si="5"/>
        <v/>
      </c>
      <c r="Z70" s="85" t="str">
        <f t="shared" si="5"/>
        <v/>
      </c>
      <c r="AA70" s="85" t="str">
        <f t="shared" si="5"/>
        <v/>
      </c>
      <c r="AB70" s="85" t="str">
        <f t="shared" si="5"/>
        <v/>
      </c>
      <c r="AC70" s="85" t="str">
        <f t="shared" si="5"/>
        <v/>
      </c>
      <c r="AD70" s="85" t="str">
        <f t="shared" si="5"/>
        <v/>
      </c>
      <c r="AE70" s="85" t="str">
        <f t="shared" si="5"/>
        <v/>
      </c>
    </row>
    <row r="71" spans="1:31" x14ac:dyDescent="0.3">
      <c r="A71" s="84">
        <v>21</v>
      </c>
      <c r="B71" s="85" t="str">
        <f t="shared" si="5"/>
        <v/>
      </c>
      <c r="C71" s="85" t="str">
        <f t="shared" si="5"/>
        <v/>
      </c>
      <c r="D71" s="85" t="str">
        <f t="shared" si="5"/>
        <v/>
      </c>
      <c r="E71" s="85" t="str">
        <f t="shared" si="5"/>
        <v/>
      </c>
      <c r="F71" s="85" t="str">
        <f t="shared" si="5"/>
        <v/>
      </c>
      <c r="G71" s="85" t="str">
        <f t="shared" si="5"/>
        <v/>
      </c>
      <c r="H71" s="85" t="str">
        <f t="shared" si="5"/>
        <v/>
      </c>
      <c r="I71" s="85" t="str">
        <f t="shared" si="5"/>
        <v/>
      </c>
      <c r="J71" s="85" t="str">
        <f t="shared" si="5"/>
        <v/>
      </c>
      <c r="K71" s="85" t="str">
        <f t="shared" si="5"/>
        <v/>
      </c>
      <c r="L71" s="85" t="str">
        <f t="shared" si="5"/>
        <v/>
      </c>
      <c r="M71" s="85" t="str">
        <f t="shared" si="5"/>
        <v/>
      </c>
      <c r="N71" s="85" t="str">
        <f t="shared" si="5"/>
        <v/>
      </c>
      <c r="O71" s="85" t="str">
        <f t="shared" si="5"/>
        <v/>
      </c>
      <c r="P71" s="85" t="str">
        <f t="shared" si="5"/>
        <v/>
      </c>
      <c r="Q71" s="85" t="str">
        <f t="shared" si="5"/>
        <v/>
      </c>
      <c r="R71" s="85" t="str">
        <f t="shared" si="5"/>
        <v/>
      </c>
      <c r="S71" s="85" t="str">
        <f t="shared" si="5"/>
        <v/>
      </c>
      <c r="T71" s="85" t="str">
        <f t="shared" si="5"/>
        <v/>
      </c>
      <c r="U71" s="85" t="str">
        <f t="shared" si="5"/>
        <v/>
      </c>
      <c r="V71" s="85" t="str">
        <f t="shared" si="5"/>
        <v/>
      </c>
      <c r="W71" s="85" t="str">
        <f t="shared" si="5"/>
        <v/>
      </c>
      <c r="X71" s="85" t="str">
        <f t="shared" si="5"/>
        <v/>
      </c>
      <c r="Y71" s="85" t="str">
        <f t="shared" si="5"/>
        <v/>
      </c>
      <c r="Z71" s="85" t="str">
        <f t="shared" si="5"/>
        <v/>
      </c>
      <c r="AA71" s="85" t="str">
        <f t="shared" si="5"/>
        <v/>
      </c>
      <c r="AB71" s="85" t="str">
        <f t="shared" si="5"/>
        <v/>
      </c>
      <c r="AC71" s="85" t="str">
        <f t="shared" si="5"/>
        <v/>
      </c>
      <c r="AD71" s="85" t="str">
        <f t="shared" si="5"/>
        <v/>
      </c>
      <c r="AE71" s="85" t="str">
        <f t="shared" si="5"/>
        <v/>
      </c>
    </row>
    <row r="72" spans="1:31" x14ac:dyDescent="0.3">
      <c r="A72" s="84">
        <v>22</v>
      </c>
      <c r="B72" s="85" t="str">
        <f t="shared" si="5"/>
        <v/>
      </c>
      <c r="C72" s="85" t="str">
        <f t="shared" si="5"/>
        <v/>
      </c>
      <c r="D72" s="85" t="str">
        <f t="shared" si="5"/>
        <v/>
      </c>
      <c r="E72" s="85" t="str">
        <f t="shared" si="5"/>
        <v/>
      </c>
      <c r="F72" s="85" t="str">
        <f t="shared" si="5"/>
        <v/>
      </c>
      <c r="G72" s="85" t="str">
        <f t="shared" si="5"/>
        <v/>
      </c>
      <c r="H72" s="85" t="str">
        <f t="shared" si="5"/>
        <v/>
      </c>
      <c r="I72" s="85" t="str">
        <f t="shared" si="5"/>
        <v/>
      </c>
      <c r="J72" s="85" t="str">
        <f t="shared" si="5"/>
        <v/>
      </c>
      <c r="K72" s="85" t="str">
        <f t="shared" si="5"/>
        <v/>
      </c>
      <c r="L72" s="85" t="str">
        <f t="shared" si="5"/>
        <v/>
      </c>
      <c r="M72" s="85" t="str">
        <f t="shared" si="5"/>
        <v/>
      </c>
      <c r="N72" s="85" t="str">
        <f t="shared" si="5"/>
        <v/>
      </c>
      <c r="O72" s="85" t="str">
        <f t="shared" si="5"/>
        <v/>
      </c>
      <c r="P72" s="85" t="str">
        <f t="shared" si="5"/>
        <v/>
      </c>
      <c r="Q72" s="85" t="str">
        <f t="shared" si="5"/>
        <v/>
      </c>
      <c r="R72" s="85" t="str">
        <f t="shared" si="5"/>
        <v/>
      </c>
      <c r="S72" s="85" t="str">
        <f t="shared" si="5"/>
        <v/>
      </c>
      <c r="T72" s="85" t="str">
        <f t="shared" si="5"/>
        <v/>
      </c>
      <c r="U72" s="85" t="str">
        <f t="shared" si="5"/>
        <v/>
      </c>
      <c r="V72" s="85" t="str">
        <f t="shared" si="5"/>
        <v/>
      </c>
      <c r="W72" s="85" t="str">
        <f t="shared" si="5"/>
        <v/>
      </c>
      <c r="X72" s="85" t="str">
        <f t="shared" si="5"/>
        <v/>
      </c>
      <c r="Y72" s="85" t="str">
        <f t="shared" si="5"/>
        <v/>
      </c>
      <c r="Z72" s="85" t="str">
        <f t="shared" si="5"/>
        <v/>
      </c>
      <c r="AA72" s="85" t="str">
        <f t="shared" si="5"/>
        <v/>
      </c>
      <c r="AB72" s="85" t="str">
        <f t="shared" si="5"/>
        <v/>
      </c>
      <c r="AC72" s="85" t="str">
        <f t="shared" si="5"/>
        <v/>
      </c>
      <c r="AD72" s="85" t="str">
        <f t="shared" si="5"/>
        <v/>
      </c>
      <c r="AE72" s="85" t="str">
        <f t="shared" si="5"/>
        <v/>
      </c>
    </row>
    <row r="73" spans="1:31" x14ac:dyDescent="0.3">
      <c r="A73" s="84">
        <v>23</v>
      </c>
      <c r="B73" s="85" t="str">
        <f t="shared" si="5"/>
        <v/>
      </c>
      <c r="C73" s="85" t="str">
        <f t="shared" si="5"/>
        <v/>
      </c>
      <c r="D73" s="85" t="str">
        <f t="shared" si="5"/>
        <v/>
      </c>
      <c r="E73" s="85" t="str">
        <f t="shared" si="5"/>
        <v/>
      </c>
      <c r="F73" s="85" t="str">
        <f t="shared" si="5"/>
        <v/>
      </c>
      <c r="G73" s="85" t="str">
        <f t="shared" si="5"/>
        <v/>
      </c>
      <c r="H73" s="85" t="str">
        <f t="shared" si="5"/>
        <v/>
      </c>
      <c r="I73" s="85" t="str">
        <f t="shared" si="5"/>
        <v/>
      </c>
      <c r="J73" s="85" t="str">
        <f t="shared" si="5"/>
        <v/>
      </c>
      <c r="K73" s="85" t="str">
        <f t="shared" si="5"/>
        <v/>
      </c>
      <c r="L73" s="85" t="str">
        <f t="shared" si="5"/>
        <v/>
      </c>
      <c r="M73" s="85" t="str">
        <f t="shared" si="5"/>
        <v/>
      </c>
      <c r="N73" s="85" t="str">
        <f t="shared" si="5"/>
        <v/>
      </c>
      <c r="O73" s="85" t="str">
        <f t="shared" si="5"/>
        <v/>
      </c>
      <c r="P73" s="85" t="str">
        <f t="shared" si="5"/>
        <v/>
      </c>
      <c r="Q73" s="85" t="str">
        <f t="shared" si="5"/>
        <v/>
      </c>
      <c r="R73" s="85" t="str">
        <f t="shared" si="5"/>
        <v/>
      </c>
      <c r="S73" s="85" t="str">
        <f t="shared" si="5"/>
        <v/>
      </c>
      <c r="T73" s="85" t="str">
        <f t="shared" si="5"/>
        <v/>
      </c>
      <c r="U73" s="85" t="str">
        <f t="shared" si="5"/>
        <v/>
      </c>
      <c r="V73" s="85" t="str">
        <f t="shared" si="5"/>
        <v/>
      </c>
      <c r="W73" s="85" t="str">
        <f t="shared" si="5"/>
        <v/>
      </c>
      <c r="X73" s="85" t="str">
        <f t="shared" si="5"/>
        <v/>
      </c>
      <c r="Y73" s="85" t="str">
        <f t="shared" si="5"/>
        <v/>
      </c>
      <c r="Z73" s="85" t="str">
        <f t="shared" si="5"/>
        <v/>
      </c>
      <c r="AA73" s="85" t="str">
        <f t="shared" si="5"/>
        <v/>
      </c>
      <c r="AB73" s="85" t="str">
        <f t="shared" si="5"/>
        <v/>
      </c>
      <c r="AC73" s="85" t="str">
        <f t="shared" si="5"/>
        <v/>
      </c>
      <c r="AD73" s="85" t="str">
        <f t="shared" si="5"/>
        <v/>
      </c>
      <c r="AE73" s="85" t="str">
        <f t="shared" si="5"/>
        <v/>
      </c>
    </row>
    <row r="74" spans="1:31" x14ac:dyDescent="0.3">
      <c r="A74" s="84">
        <v>24</v>
      </c>
      <c r="B74" s="85" t="str">
        <f t="shared" si="5"/>
        <v/>
      </c>
      <c r="C74" s="85" t="str">
        <f t="shared" si="5"/>
        <v/>
      </c>
      <c r="D74" s="85" t="str">
        <f t="shared" si="5"/>
        <v/>
      </c>
      <c r="E74" s="85" t="str">
        <f t="shared" si="5"/>
        <v/>
      </c>
      <c r="F74" s="85" t="str">
        <f t="shared" si="5"/>
        <v/>
      </c>
      <c r="G74" s="85" t="str">
        <f t="shared" si="5"/>
        <v/>
      </c>
      <c r="H74" s="85" t="str">
        <f t="shared" si="5"/>
        <v/>
      </c>
      <c r="I74" s="85" t="str">
        <f t="shared" si="5"/>
        <v/>
      </c>
      <c r="J74" s="85" t="str">
        <f t="shared" si="5"/>
        <v/>
      </c>
      <c r="K74" s="85" t="str">
        <f t="shared" si="5"/>
        <v/>
      </c>
      <c r="L74" s="85" t="str">
        <f t="shared" si="5"/>
        <v/>
      </c>
      <c r="M74" s="85" t="str">
        <f t="shared" si="5"/>
        <v/>
      </c>
      <c r="N74" s="85" t="str">
        <f t="shared" si="5"/>
        <v/>
      </c>
      <c r="O74" s="85" t="str">
        <f t="shared" si="5"/>
        <v/>
      </c>
      <c r="P74" s="85" t="str">
        <f t="shared" si="5"/>
        <v/>
      </c>
      <c r="Q74" s="85" t="str">
        <f t="shared" si="5"/>
        <v/>
      </c>
      <c r="R74" s="85" t="str">
        <f t="shared" si="5"/>
        <v/>
      </c>
      <c r="S74" s="85" t="str">
        <f t="shared" si="5"/>
        <v/>
      </c>
      <c r="T74" s="85" t="str">
        <f t="shared" si="5"/>
        <v/>
      </c>
      <c r="U74" s="85" t="str">
        <f t="shared" si="5"/>
        <v/>
      </c>
      <c r="V74" s="85" t="str">
        <f t="shared" si="5"/>
        <v/>
      </c>
      <c r="W74" s="85" t="str">
        <f t="shared" si="5"/>
        <v/>
      </c>
      <c r="X74" s="85" t="str">
        <f t="shared" si="5"/>
        <v/>
      </c>
      <c r="Y74" s="85" t="str">
        <f t="shared" si="5"/>
        <v/>
      </c>
      <c r="Z74" s="85" t="str">
        <f t="shared" si="5"/>
        <v/>
      </c>
      <c r="AA74" s="85" t="str">
        <f t="shared" si="5"/>
        <v/>
      </c>
      <c r="AB74" s="85" t="str">
        <f t="shared" si="5"/>
        <v/>
      </c>
      <c r="AC74" s="85" t="str">
        <f t="shared" si="5"/>
        <v/>
      </c>
      <c r="AD74" s="85" t="str">
        <f t="shared" si="5"/>
        <v/>
      </c>
      <c r="AE74" s="85" t="str">
        <f t="shared" si="5"/>
        <v/>
      </c>
    </row>
    <row r="75" spans="1:31" x14ac:dyDescent="0.3">
      <c r="A75" s="84">
        <v>25</v>
      </c>
      <c r="B75" s="85" t="str">
        <f t="shared" si="5"/>
        <v/>
      </c>
      <c r="C75" s="85" t="str">
        <f t="shared" si="5"/>
        <v/>
      </c>
      <c r="D75" s="85" t="str">
        <f t="shared" si="5"/>
        <v/>
      </c>
      <c r="E75" s="85" t="str">
        <f t="shared" si="5"/>
        <v/>
      </c>
      <c r="F75" s="85" t="str">
        <f t="shared" si="5"/>
        <v/>
      </c>
      <c r="G75" s="85" t="str">
        <f t="shared" si="5"/>
        <v/>
      </c>
      <c r="H75" s="85" t="str">
        <f t="shared" si="5"/>
        <v/>
      </c>
      <c r="I75" s="85" t="str">
        <f t="shared" si="5"/>
        <v/>
      </c>
      <c r="J75" s="85" t="str">
        <f t="shared" si="5"/>
        <v/>
      </c>
      <c r="K75" s="85" t="str">
        <f t="shared" si="5"/>
        <v/>
      </c>
      <c r="L75" s="85" t="str">
        <f t="shared" si="5"/>
        <v/>
      </c>
      <c r="M75" s="85" t="str">
        <f t="shared" si="5"/>
        <v/>
      </c>
      <c r="N75" s="85" t="str">
        <f t="shared" si="5"/>
        <v/>
      </c>
      <c r="O75" s="85" t="str">
        <f t="shared" si="5"/>
        <v/>
      </c>
      <c r="P75" s="85" t="str">
        <f t="shared" si="5"/>
        <v/>
      </c>
      <c r="Q75" s="85" t="str">
        <f t="shared" si="5"/>
        <v/>
      </c>
      <c r="R75" s="85" t="str">
        <f t="shared" si="5"/>
        <v/>
      </c>
      <c r="S75" s="85" t="str">
        <f t="shared" si="5"/>
        <v/>
      </c>
      <c r="T75" s="85" t="str">
        <f t="shared" si="5"/>
        <v/>
      </c>
      <c r="U75" s="85" t="str">
        <f t="shared" si="5"/>
        <v/>
      </c>
      <c r="V75" s="85" t="str">
        <f t="shared" si="5"/>
        <v/>
      </c>
      <c r="W75" s="85" t="str">
        <f t="shared" si="5"/>
        <v/>
      </c>
      <c r="X75" s="85" t="str">
        <f t="shared" si="5"/>
        <v/>
      </c>
      <c r="Y75" s="85" t="str">
        <f t="shared" si="5"/>
        <v/>
      </c>
      <c r="Z75" s="85" t="str">
        <f t="shared" si="5"/>
        <v/>
      </c>
      <c r="AA75" s="85" t="str">
        <f t="shared" si="5"/>
        <v/>
      </c>
      <c r="AB75" s="85" t="str">
        <f t="shared" si="5"/>
        <v/>
      </c>
      <c r="AC75" s="85" t="str">
        <f t="shared" si="5"/>
        <v/>
      </c>
      <c r="AD75" s="85" t="str">
        <f t="shared" si="5"/>
        <v/>
      </c>
      <c r="AE75" s="85" t="str">
        <f t="shared" si="5"/>
        <v/>
      </c>
    </row>
    <row r="76" spans="1:31" x14ac:dyDescent="0.3">
      <c r="A76" s="84">
        <v>26</v>
      </c>
      <c r="B76" s="85" t="str">
        <f t="shared" si="5"/>
        <v/>
      </c>
      <c r="C76" s="85" t="str">
        <f t="shared" si="5"/>
        <v/>
      </c>
      <c r="D76" s="85" t="str">
        <f t="shared" si="5"/>
        <v/>
      </c>
      <c r="E76" s="85" t="str">
        <f t="shared" si="5"/>
        <v/>
      </c>
      <c r="F76" s="85" t="str">
        <f t="shared" si="5"/>
        <v/>
      </c>
      <c r="G76" s="85" t="str">
        <f t="shared" si="5"/>
        <v/>
      </c>
      <c r="H76" s="85" t="str">
        <f t="shared" si="5"/>
        <v/>
      </c>
      <c r="I76" s="85" t="str">
        <f t="shared" si="5"/>
        <v/>
      </c>
      <c r="J76" s="85" t="str">
        <f t="shared" si="5"/>
        <v/>
      </c>
      <c r="K76" s="85" t="str">
        <f t="shared" si="5"/>
        <v/>
      </c>
      <c r="L76" s="85" t="str">
        <f t="shared" si="5"/>
        <v/>
      </c>
      <c r="M76" s="85" t="str">
        <f t="shared" si="5"/>
        <v/>
      </c>
      <c r="N76" s="85" t="str">
        <f t="shared" si="5"/>
        <v/>
      </c>
      <c r="O76" s="85" t="str">
        <f t="shared" si="5"/>
        <v/>
      </c>
      <c r="P76" s="85" t="str">
        <f t="shared" si="5"/>
        <v/>
      </c>
      <c r="Q76" s="85" t="str">
        <f t="shared" ref="Q76:AE76" si="6">IF(Q28&gt;0,LN(Q28),"")</f>
        <v/>
      </c>
      <c r="R76" s="85" t="str">
        <f t="shared" si="6"/>
        <v/>
      </c>
      <c r="S76" s="85" t="str">
        <f t="shared" si="6"/>
        <v/>
      </c>
      <c r="T76" s="85" t="str">
        <f t="shared" si="6"/>
        <v/>
      </c>
      <c r="U76" s="85" t="str">
        <f t="shared" si="6"/>
        <v/>
      </c>
      <c r="V76" s="85" t="str">
        <f t="shared" si="6"/>
        <v/>
      </c>
      <c r="W76" s="85" t="str">
        <f t="shared" si="6"/>
        <v/>
      </c>
      <c r="X76" s="85" t="str">
        <f t="shared" si="6"/>
        <v/>
      </c>
      <c r="Y76" s="85" t="str">
        <f t="shared" si="6"/>
        <v/>
      </c>
      <c r="Z76" s="85" t="str">
        <f t="shared" si="6"/>
        <v/>
      </c>
      <c r="AA76" s="85" t="str">
        <f t="shared" si="6"/>
        <v/>
      </c>
      <c r="AB76" s="85" t="str">
        <f t="shared" si="6"/>
        <v/>
      </c>
      <c r="AC76" s="85" t="str">
        <f t="shared" si="6"/>
        <v/>
      </c>
      <c r="AD76" s="85" t="str">
        <f t="shared" si="6"/>
        <v/>
      </c>
      <c r="AE76" s="85" t="str">
        <f t="shared" si="6"/>
        <v/>
      </c>
    </row>
    <row r="77" spans="1:31" x14ac:dyDescent="0.3">
      <c r="A77" s="84">
        <v>27</v>
      </c>
      <c r="B77" s="85" t="str">
        <f t="shared" ref="B77:AE85" si="7">IF(B29&gt;0,LN(B29),"")</f>
        <v/>
      </c>
      <c r="C77" s="85" t="str">
        <f t="shared" si="7"/>
        <v/>
      </c>
      <c r="D77" s="85" t="str">
        <f t="shared" si="7"/>
        <v/>
      </c>
      <c r="E77" s="85" t="str">
        <f t="shared" si="7"/>
        <v/>
      </c>
      <c r="F77" s="85" t="str">
        <f t="shared" si="7"/>
        <v/>
      </c>
      <c r="G77" s="85" t="str">
        <f t="shared" si="7"/>
        <v/>
      </c>
      <c r="H77" s="85" t="str">
        <f t="shared" si="7"/>
        <v/>
      </c>
      <c r="I77" s="85" t="str">
        <f t="shared" si="7"/>
        <v/>
      </c>
      <c r="J77" s="85" t="str">
        <f t="shared" si="7"/>
        <v/>
      </c>
      <c r="K77" s="85" t="str">
        <f t="shared" si="7"/>
        <v/>
      </c>
      <c r="L77" s="85" t="str">
        <f t="shared" si="7"/>
        <v/>
      </c>
      <c r="M77" s="85" t="str">
        <f t="shared" si="7"/>
        <v/>
      </c>
      <c r="N77" s="85" t="str">
        <f t="shared" si="7"/>
        <v/>
      </c>
      <c r="O77" s="85" t="str">
        <f t="shared" si="7"/>
        <v/>
      </c>
      <c r="P77" s="85" t="str">
        <f t="shared" si="7"/>
        <v/>
      </c>
      <c r="Q77" s="85" t="str">
        <f t="shared" si="7"/>
        <v/>
      </c>
      <c r="R77" s="85" t="str">
        <f t="shared" si="7"/>
        <v/>
      </c>
      <c r="S77" s="85" t="str">
        <f t="shared" si="7"/>
        <v/>
      </c>
      <c r="T77" s="85" t="str">
        <f t="shared" si="7"/>
        <v/>
      </c>
      <c r="U77" s="85" t="str">
        <f t="shared" si="7"/>
        <v/>
      </c>
      <c r="V77" s="85" t="str">
        <f t="shared" si="7"/>
        <v/>
      </c>
      <c r="W77" s="85" t="str">
        <f t="shared" si="7"/>
        <v/>
      </c>
      <c r="X77" s="85" t="str">
        <f t="shared" si="7"/>
        <v/>
      </c>
      <c r="Y77" s="85" t="str">
        <f t="shared" si="7"/>
        <v/>
      </c>
      <c r="Z77" s="85" t="str">
        <f t="shared" si="7"/>
        <v/>
      </c>
      <c r="AA77" s="85" t="str">
        <f t="shared" si="7"/>
        <v/>
      </c>
      <c r="AB77" s="85" t="str">
        <f t="shared" si="7"/>
        <v/>
      </c>
      <c r="AC77" s="85" t="str">
        <f t="shared" si="7"/>
        <v/>
      </c>
      <c r="AD77" s="85" t="str">
        <f t="shared" si="7"/>
        <v/>
      </c>
      <c r="AE77" s="85" t="str">
        <f t="shared" si="7"/>
        <v/>
      </c>
    </row>
    <row r="78" spans="1:31" x14ac:dyDescent="0.3">
      <c r="A78" s="84">
        <v>28</v>
      </c>
      <c r="B78" s="85" t="str">
        <f t="shared" si="7"/>
        <v/>
      </c>
      <c r="C78" s="85" t="str">
        <f t="shared" si="7"/>
        <v/>
      </c>
      <c r="D78" s="85" t="str">
        <f t="shared" si="7"/>
        <v/>
      </c>
      <c r="E78" s="85" t="str">
        <f t="shared" si="7"/>
        <v/>
      </c>
      <c r="F78" s="85" t="str">
        <f t="shared" si="7"/>
        <v/>
      </c>
      <c r="G78" s="85" t="str">
        <f t="shared" si="7"/>
        <v/>
      </c>
      <c r="H78" s="85" t="str">
        <f t="shared" si="7"/>
        <v/>
      </c>
      <c r="I78" s="85" t="str">
        <f t="shared" si="7"/>
        <v/>
      </c>
      <c r="J78" s="85" t="str">
        <f t="shared" si="7"/>
        <v/>
      </c>
      <c r="K78" s="85" t="str">
        <f t="shared" si="7"/>
        <v/>
      </c>
      <c r="L78" s="85" t="str">
        <f t="shared" si="7"/>
        <v/>
      </c>
      <c r="M78" s="85" t="str">
        <f t="shared" si="7"/>
        <v/>
      </c>
      <c r="N78" s="85" t="str">
        <f t="shared" si="7"/>
        <v/>
      </c>
      <c r="O78" s="85" t="str">
        <f t="shared" si="7"/>
        <v/>
      </c>
      <c r="P78" s="85" t="str">
        <f t="shared" si="7"/>
        <v/>
      </c>
      <c r="Q78" s="85" t="str">
        <f t="shared" si="7"/>
        <v/>
      </c>
      <c r="R78" s="85" t="str">
        <f t="shared" si="7"/>
        <v/>
      </c>
      <c r="S78" s="85" t="str">
        <f t="shared" si="7"/>
        <v/>
      </c>
      <c r="T78" s="85" t="str">
        <f t="shared" si="7"/>
        <v/>
      </c>
      <c r="U78" s="85" t="str">
        <f t="shared" si="7"/>
        <v/>
      </c>
      <c r="V78" s="85" t="str">
        <f t="shared" si="7"/>
        <v/>
      </c>
      <c r="W78" s="85" t="str">
        <f t="shared" si="7"/>
        <v/>
      </c>
      <c r="X78" s="85" t="str">
        <f t="shared" si="7"/>
        <v/>
      </c>
      <c r="Y78" s="85" t="str">
        <f t="shared" si="7"/>
        <v/>
      </c>
      <c r="Z78" s="85" t="str">
        <f t="shared" si="7"/>
        <v/>
      </c>
      <c r="AA78" s="85" t="str">
        <f t="shared" si="7"/>
        <v/>
      </c>
      <c r="AB78" s="85" t="str">
        <f t="shared" si="7"/>
        <v/>
      </c>
      <c r="AC78" s="85" t="str">
        <f t="shared" si="7"/>
        <v/>
      </c>
      <c r="AD78" s="85" t="str">
        <f t="shared" si="7"/>
        <v/>
      </c>
      <c r="AE78" s="85" t="str">
        <f t="shared" si="7"/>
        <v/>
      </c>
    </row>
    <row r="79" spans="1:31" x14ac:dyDescent="0.3">
      <c r="A79" s="84">
        <v>29</v>
      </c>
      <c r="B79" s="85" t="str">
        <f t="shared" si="7"/>
        <v/>
      </c>
      <c r="C79" s="85" t="str">
        <f t="shared" si="7"/>
        <v/>
      </c>
      <c r="D79" s="85" t="str">
        <f t="shared" si="7"/>
        <v/>
      </c>
      <c r="E79" s="85" t="str">
        <f t="shared" si="7"/>
        <v/>
      </c>
      <c r="F79" s="85" t="str">
        <f t="shared" si="7"/>
        <v/>
      </c>
      <c r="G79" s="85" t="str">
        <f t="shared" si="7"/>
        <v/>
      </c>
      <c r="H79" s="85" t="str">
        <f t="shared" si="7"/>
        <v/>
      </c>
      <c r="I79" s="85" t="str">
        <f t="shared" si="7"/>
        <v/>
      </c>
      <c r="J79" s="85" t="str">
        <f t="shared" si="7"/>
        <v/>
      </c>
      <c r="K79" s="85" t="str">
        <f t="shared" si="7"/>
        <v/>
      </c>
      <c r="L79" s="85" t="str">
        <f t="shared" si="7"/>
        <v/>
      </c>
      <c r="M79" s="85" t="str">
        <f t="shared" si="7"/>
        <v/>
      </c>
      <c r="N79" s="85" t="str">
        <f t="shared" si="7"/>
        <v/>
      </c>
      <c r="O79" s="85" t="str">
        <f t="shared" si="7"/>
        <v/>
      </c>
      <c r="P79" s="85" t="str">
        <f t="shared" si="7"/>
        <v/>
      </c>
      <c r="Q79" s="85" t="str">
        <f t="shared" si="7"/>
        <v/>
      </c>
      <c r="R79" s="85" t="str">
        <f t="shared" si="7"/>
        <v/>
      </c>
      <c r="S79" s="85" t="str">
        <f t="shared" si="7"/>
        <v/>
      </c>
      <c r="T79" s="85" t="str">
        <f t="shared" si="7"/>
        <v/>
      </c>
      <c r="U79" s="85" t="str">
        <f t="shared" si="7"/>
        <v/>
      </c>
      <c r="V79" s="85" t="str">
        <f t="shared" si="7"/>
        <v/>
      </c>
      <c r="W79" s="85" t="str">
        <f t="shared" si="7"/>
        <v/>
      </c>
      <c r="X79" s="85" t="str">
        <f t="shared" si="7"/>
        <v/>
      </c>
      <c r="Y79" s="85" t="str">
        <f t="shared" si="7"/>
        <v/>
      </c>
      <c r="Z79" s="85" t="str">
        <f t="shared" si="7"/>
        <v/>
      </c>
      <c r="AA79" s="85" t="str">
        <f t="shared" si="7"/>
        <v/>
      </c>
      <c r="AB79" s="85" t="str">
        <f t="shared" si="7"/>
        <v/>
      </c>
      <c r="AC79" s="85" t="str">
        <f t="shared" si="7"/>
        <v/>
      </c>
      <c r="AD79" s="85" t="str">
        <f t="shared" si="7"/>
        <v/>
      </c>
      <c r="AE79" s="85" t="str">
        <f t="shared" si="7"/>
        <v/>
      </c>
    </row>
    <row r="80" spans="1:31" x14ac:dyDescent="0.3">
      <c r="A80" s="84">
        <v>30</v>
      </c>
      <c r="B80" s="85" t="str">
        <f t="shared" si="7"/>
        <v/>
      </c>
      <c r="C80" s="85" t="str">
        <f t="shared" si="7"/>
        <v/>
      </c>
      <c r="D80" s="85" t="str">
        <f t="shared" si="7"/>
        <v/>
      </c>
      <c r="E80" s="85" t="str">
        <f t="shared" si="7"/>
        <v/>
      </c>
      <c r="F80" s="85" t="str">
        <f t="shared" si="7"/>
        <v/>
      </c>
      <c r="G80" s="85" t="str">
        <f t="shared" si="7"/>
        <v/>
      </c>
      <c r="H80" s="85" t="str">
        <f t="shared" si="7"/>
        <v/>
      </c>
      <c r="I80" s="85" t="str">
        <f t="shared" si="7"/>
        <v/>
      </c>
      <c r="J80" s="85" t="str">
        <f t="shared" si="7"/>
        <v/>
      </c>
      <c r="K80" s="85" t="str">
        <f t="shared" si="7"/>
        <v/>
      </c>
      <c r="L80" s="85" t="str">
        <f t="shared" si="7"/>
        <v/>
      </c>
      <c r="M80" s="85" t="str">
        <f t="shared" si="7"/>
        <v/>
      </c>
      <c r="N80" s="85" t="str">
        <f t="shared" si="7"/>
        <v/>
      </c>
      <c r="O80" s="85" t="str">
        <f t="shared" si="7"/>
        <v/>
      </c>
      <c r="P80" s="85" t="str">
        <f t="shared" si="7"/>
        <v/>
      </c>
      <c r="Q80" s="85" t="str">
        <f t="shared" si="7"/>
        <v/>
      </c>
      <c r="R80" s="85" t="str">
        <f t="shared" si="7"/>
        <v/>
      </c>
      <c r="S80" s="85" t="str">
        <f t="shared" si="7"/>
        <v/>
      </c>
      <c r="T80" s="85" t="str">
        <f t="shared" si="7"/>
        <v/>
      </c>
      <c r="U80" s="85" t="str">
        <f t="shared" si="7"/>
        <v/>
      </c>
      <c r="V80" s="85" t="str">
        <f t="shared" si="7"/>
        <v/>
      </c>
      <c r="W80" s="85" t="str">
        <f t="shared" si="7"/>
        <v/>
      </c>
      <c r="X80" s="85" t="str">
        <f t="shared" si="7"/>
        <v/>
      </c>
      <c r="Y80" s="85" t="str">
        <f t="shared" si="7"/>
        <v/>
      </c>
      <c r="Z80" s="85" t="str">
        <f t="shared" si="7"/>
        <v/>
      </c>
      <c r="AA80" s="85" t="str">
        <f t="shared" si="7"/>
        <v/>
      </c>
      <c r="AB80" s="85" t="str">
        <f t="shared" si="7"/>
        <v/>
      </c>
      <c r="AC80" s="85" t="str">
        <f t="shared" si="7"/>
        <v/>
      </c>
      <c r="AD80" s="85" t="str">
        <f t="shared" si="7"/>
        <v/>
      </c>
      <c r="AE80" s="85" t="str">
        <f t="shared" si="7"/>
        <v/>
      </c>
    </row>
    <row r="81" spans="1:31" x14ac:dyDescent="0.3">
      <c r="A81" s="84">
        <v>31</v>
      </c>
      <c r="B81" s="85" t="str">
        <f t="shared" si="7"/>
        <v/>
      </c>
      <c r="C81" s="85" t="str">
        <f t="shared" si="7"/>
        <v/>
      </c>
      <c r="D81" s="85" t="str">
        <f t="shared" si="7"/>
        <v/>
      </c>
      <c r="E81" s="85" t="str">
        <f t="shared" si="7"/>
        <v/>
      </c>
      <c r="F81" s="85" t="str">
        <f t="shared" si="7"/>
        <v/>
      </c>
      <c r="G81" s="85" t="str">
        <f t="shared" si="7"/>
        <v/>
      </c>
      <c r="H81" s="85" t="str">
        <f t="shared" si="7"/>
        <v/>
      </c>
      <c r="I81" s="85" t="str">
        <f t="shared" si="7"/>
        <v/>
      </c>
      <c r="J81" s="85" t="str">
        <f t="shared" si="7"/>
        <v/>
      </c>
      <c r="K81" s="85" t="str">
        <f t="shared" si="7"/>
        <v/>
      </c>
      <c r="L81" s="85" t="str">
        <f t="shared" si="7"/>
        <v/>
      </c>
      <c r="M81" s="85" t="str">
        <f t="shared" si="7"/>
        <v/>
      </c>
      <c r="N81" s="85" t="str">
        <f t="shared" si="7"/>
        <v/>
      </c>
      <c r="O81" s="85" t="str">
        <f t="shared" si="7"/>
        <v/>
      </c>
      <c r="P81" s="85" t="str">
        <f t="shared" si="7"/>
        <v/>
      </c>
      <c r="Q81" s="85" t="str">
        <f t="shared" si="7"/>
        <v/>
      </c>
      <c r="R81" s="85" t="str">
        <f t="shared" si="7"/>
        <v/>
      </c>
      <c r="S81" s="85" t="str">
        <f t="shared" si="7"/>
        <v/>
      </c>
      <c r="T81" s="85" t="str">
        <f t="shared" si="7"/>
        <v/>
      </c>
      <c r="U81" s="85" t="str">
        <f t="shared" si="7"/>
        <v/>
      </c>
      <c r="V81" s="85" t="str">
        <f t="shared" si="7"/>
        <v/>
      </c>
      <c r="W81" s="85" t="str">
        <f t="shared" si="7"/>
        <v/>
      </c>
      <c r="X81" s="85" t="str">
        <f t="shared" si="7"/>
        <v/>
      </c>
      <c r="Y81" s="85" t="str">
        <f t="shared" si="7"/>
        <v/>
      </c>
      <c r="Z81" s="85" t="str">
        <f t="shared" si="7"/>
        <v/>
      </c>
      <c r="AA81" s="85" t="str">
        <f t="shared" si="7"/>
        <v/>
      </c>
      <c r="AB81" s="85" t="str">
        <f t="shared" si="7"/>
        <v/>
      </c>
      <c r="AC81" s="85" t="str">
        <f t="shared" si="7"/>
        <v/>
      </c>
      <c r="AD81" s="85" t="str">
        <f t="shared" si="7"/>
        <v/>
      </c>
      <c r="AE81" s="85" t="str">
        <f t="shared" si="7"/>
        <v/>
      </c>
    </row>
    <row r="82" spans="1:31" x14ac:dyDescent="0.3">
      <c r="A82" s="84">
        <v>32</v>
      </c>
      <c r="B82" s="85" t="str">
        <f t="shared" si="7"/>
        <v/>
      </c>
      <c r="C82" s="85" t="str">
        <f t="shared" si="7"/>
        <v/>
      </c>
      <c r="D82" s="85" t="str">
        <f t="shared" si="7"/>
        <v/>
      </c>
      <c r="E82" s="85" t="str">
        <f t="shared" si="7"/>
        <v/>
      </c>
      <c r="F82" s="85" t="str">
        <f t="shared" si="7"/>
        <v/>
      </c>
      <c r="G82" s="85" t="str">
        <f t="shared" si="7"/>
        <v/>
      </c>
      <c r="H82" s="85" t="str">
        <f t="shared" si="7"/>
        <v/>
      </c>
      <c r="I82" s="85" t="str">
        <f t="shared" si="7"/>
        <v/>
      </c>
      <c r="J82" s="85" t="str">
        <f t="shared" si="7"/>
        <v/>
      </c>
      <c r="K82" s="85" t="str">
        <f t="shared" si="7"/>
        <v/>
      </c>
      <c r="L82" s="85" t="str">
        <f t="shared" si="7"/>
        <v/>
      </c>
      <c r="M82" s="85" t="str">
        <f t="shared" si="7"/>
        <v/>
      </c>
      <c r="N82" s="85" t="str">
        <f t="shared" si="7"/>
        <v/>
      </c>
      <c r="O82" s="85" t="str">
        <f t="shared" si="7"/>
        <v/>
      </c>
      <c r="P82" s="85" t="str">
        <f t="shared" si="7"/>
        <v/>
      </c>
      <c r="Q82" s="85" t="str">
        <f t="shared" si="7"/>
        <v/>
      </c>
      <c r="R82" s="85" t="str">
        <f t="shared" si="7"/>
        <v/>
      </c>
      <c r="S82" s="85" t="str">
        <f t="shared" si="7"/>
        <v/>
      </c>
      <c r="T82" s="85" t="str">
        <f t="shared" si="7"/>
        <v/>
      </c>
      <c r="U82" s="85" t="str">
        <f t="shared" si="7"/>
        <v/>
      </c>
      <c r="V82" s="85" t="str">
        <f t="shared" si="7"/>
        <v/>
      </c>
      <c r="W82" s="85" t="str">
        <f t="shared" si="7"/>
        <v/>
      </c>
      <c r="X82" s="85" t="str">
        <f t="shared" si="7"/>
        <v/>
      </c>
      <c r="Y82" s="85" t="str">
        <f t="shared" si="7"/>
        <v/>
      </c>
      <c r="Z82" s="85" t="str">
        <f t="shared" si="7"/>
        <v/>
      </c>
      <c r="AA82" s="85" t="str">
        <f t="shared" si="7"/>
        <v/>
      </c>
      <c r="AB82" s="85" t="str">
        <f t="shared" si="7"/>
        <v/>
      </c>
      <c r="AC82" s="85" t="str">
        <f t="shared" si="7"/>
        <v/>
      </c>
      <c r="AD82" s="85" t="str">
        <f t="shared" si="7"/>
        <v/>
      </c>
      <c r="AE82" s="85" t="str">
        <f t="shared" si="7"/>
        <v/>
      </c>
    </row>
    <row r="83" spans="1:31" x14ac:dyDescent="0.3">
      <c r="A83" s="84">
        <v>33</v>
      </c>
      <c r="B83" s="85" t="str">
        <f t="shared" si="7"/>
        <v/>
      </c>
      <c r="C83" s="85" t="str">
        <f t="shared" si="7"/>
        <v/>
      </c>
      <c r="D83" s="85" t="str">
        <f t="shared" si="7"/>
        <v/>
      </c>
      <c r="E83" s="85" t="str">
        <f t="shared" si="7"/>
        <v/>
      </c>
      <c r="F83" s="85" t="str">
        <f t="shared" si="7"/>
        <v/>
      </c>
      <c r="G83" s="85" t="str">
        <f t="shared" si="7"/>
        <v/>
      </c>
      <c r="H83" s="85" t="str">
        <f t="shared" si="7"/>
        <v/>
      </c>
      <c r="I83" s="85" t="str">
        <f t="shared" si="7"/>
        <v/>
      </c>
      <c r="J83" s="85" t="str">
        <f t="shared" si="7"/>
        <v/>
      </c>
      <c r="K83" s="85" t="str">
        <f t="shared" si="7"/>
        <v/>
      </c>
      <c r="L83" s="85" t="str">
        <f t="shared" si="7"/>
        <v/>
      </c>
      <c r="M83" s="85" t="str">
        <f t="shared" si="7"/>
        <v/>
      </c>
      <c r="N83" s="85" t="str">
        <f t="shared" si="7"/>
        <v/>
      </c>
      <c r="O83" s="85" t="str">
        <f t="shared" si="7"/>
        <v/>
      </c>
      <c r="P83" s="85" t="str">
        <f t="shared" si="7"/>
        <v/>
      </c>
      <c r="Q83" s="85" t="str">
        <f t="shared" si="7"/>
        <v/>
      </c>
      <c r="R83" s="85" t="str">
        <f t="shared" si="7"/>
        <v/>
      </c>
      <c r="S83" s="85" t="str">
        <f t="shared" si="7"/>
        <v/>
      </c>
      <c r="T83" s="85" t="str">
        <f t="shared" si="7"/>
        <v/>
      </c>
      <c r="U83" s="85" t="str">
        <f t="shared" si="7"/>
        <v/>
      </c>
      <c r="V83" s="85" t="str">
        <f t="shared" si="7"/>
        <v/>
      </c>
      <c r="W83" s="85" t="str">
        <f t="shared" si="7"/>
        <v/>
      </c>
      <c r="X83" s="85" t="str">
        <f t="shared" si="7"/>
        <v/>
      </c>
      <c r="Y83" s="85" t="str">
        <f t="shared" si="7"/>
        <v/>
      </c>
      <c r="Z83" s="85" t="str">
        <f t="shared" si="7"/>
        <v/>
      </c>
      <c r="AA83" s="85" t="str">
        <f t="shared" si="7"/>
        <v/>
      </c>
      <c r="AB83" s="85" t="str">
        <f t="shared" si="7"/>
        <v/>
      </c>
      <c r="AC83" s="85" t="str">
        <f t="shared" si="7"/>
        <v/>
      </c>
      <c r="AD83" s="85" t="str">
        <f t="shared" si="7"/>
        <v/>
      </c>
      <c r="AE83" s="85" t="str">
        <f t="shared" si="7"/>
        <v/>
      </c>
    </row>
    <row r="84" spans="1:31" x14ac:dyDescent="0.3">
      <c r="A84" s="84">
        <v>34</v>
      </c>
      <c r="B84" s="85" t="str">
        <f t="shared" si="7"/>
        <v/>
      </c>
      <c r="C84" s="85" t="str">
        <f t="shared" si="7"/>
        <v/>
      </c>
      <c r="D84" s="85" t="str">
        <f t="shared" si="7"/>
        <v/>
      </c>
      <c r="E84" s="85" t="str">
        <f t="shared" si="7"/>
        <v/>
      </c>
      <c r="F84" s="85" t="str">
        <f t="shared" si="7"/>
        <v/>
      </c>
      <c r="G84" s="85" t="str">
        <f t="shared" si="7"/>
        <v/>
      </c>
      <c r="H84" s="85" t="str">
        <f t="shared" si="7"/>
        <v/>
      </c>
      <c r="I84" s="85" t="str">
        <f t="shared" si="7"/>
        <v/>
      </c>
      <c r="J84" s="85" t="str">
        <f t="shared" si="7"/>
        <v/>
      </c>
      <c r="K84" s="85" t="str">
        <f t="shared" si="7"/>
        <v/>
      </c>
      <c r="L84" s="85" t="str">
        <f t="shared" si="7"/>
        <v/>
      </c>
      <c r="M84" s="85" t="str">
        <f t="shared" si="7"/>
        <v/>
      </c>
      <c r="N84" s="85" t="str">
        <f t="shared" si="7"/>
        <v/>
      </c>
      <c r="O84" s="85" t="str">
        <f t="shared" si="7"/>
        <v/>
      </c>
      <c r="P84" s="85" t="str">
        <f t="shared" si="7"/>
        <v/>
      </c>
      <c r="Q84" s="85" t="str">
        <f t="shared" si="7"/>
        <v/>
      </c>
      <c r="R84" s="85" t="str">
        <f t="shared" si="7"/>
        <v/>
      </c>
      <c r="S84" s="85" t="str">
        <f t="shared" si="7"/>
        <v/>
      </c>
      <c r="T84" s="85" t="str">
        <f t="shared" si="7"/>
        <v/>
      </c>
      <c r="U84" s="85" t="str">
        <f t="shared" si="7"/>
        <v/>
      </c>
      <c r="V84" s="85" t="str">
        <f t="shared" si="7"/>
        <v/>
      </c>
      <c r="W84" s="85" t="str">
        <f t="shared" si="7"/>
        <v/>
      </c>
      <c r="X84" s="85" t="str">
        <f t="shared" si="7"/>
        <v/>
      </c>
      <c r="Y84" s="85" t="str">
        <f t="shared" si="7"/>
        <v/>
      </c>
      <c r="Z84" s="85" t="str">
        <f t="shared" si="7"/>
        <v/>
      </c>
      <c r="AA84" s="85" t="str">
        <f t="shared" si="7"/>
        <v/>
      </c>
      <c r="AB84" s="85" t="str">
        <f t="shared" si="7"/>
        <v/>
      </c>
      <c r="AC84" s="85" t="str">
        <f t="shared" si="7"/>
        <v/>
      </c>
      <c r="AD84" s="85" t="str">
        <f t="shared" si="7"/>
        <v/>
      </c>
      <c r="AE84" s="85" t="str">
        <f t="shared" si="7"/>
        <v/>
      </c>
    </row>
    <row r="85" spans="1:31" x14ac:dyDescent="0.3">
      <c r="A85" s="84">
        <v>35</v>
      </c>
      <c r="B85" s="85" t="str">
        <f t="shared" si="7"/>
        <v/>
      </c>
      <c r="C85" s="85" t="str">
        <f t="shared" si="7"/>
        <v/>
      </c>
      <c r="D85" s="85" t="str">
        <f t="shared" si="7"/>
        <v/>
      </c>
      <c r="E85" s="85" t="str">
        <f t="shared" si="7"/>
        <v/>
      </c>
      <c r="F85" s="85" t="str">
        <f t="shared" si="7"/>
        <v/>
      </c>
      <c r="G85" s="85" t="str">
        <f t="shared" si="7"/>
        <v/>
      </c>
      <c r="H85" s="85" t="str">
        <f t="shared" si="7"/>
        <v/>
      </c>
      <c r="I85" s="85" t="str">
        <f t="shared" si="7"/>
        <v/>
      </c>
      <c r="J85" s="85" t="str">
        <f t="shared" si="7"/>
        <v/>
      </c>
      <c r="K85" s="85" t="str">
        <f t="shared" si="7"/>
        <v/>
      </c>
      <c r="L85" s="85" t="str">
        <f t="shared" si="7"/>
        <v/>
      </c>
      <c r="M85" s="85" t="str">
        <f t="shared" si="7"/>
        <v/>
      </c>
      <c r="N85" s="85" t="str">
        <f t="shared" si="7"/>
        <v/>
      </c>
      <c r="O85" s="85" t="str">
        <f t="shared" si="7"/>
        <v/>
      </c>
      <c r="P85" s="85" t="str">
        <f t="shared" si="7"/>
        <v/>
      </c>
      <c r="Q85" s="85" t="str">
        <f t="shared" ref="Q85:AE85" si="8">IF(Q37&gt;0,LN(Q37),"")</f>
        <v/>
      </c>
      <c r="R85" s="85" t="str">
        <f t="shared" si="8"/>
        <v/>
      </c>
      <c r="S85" s="85" t="str">
        <f t="shared" si="8"/>
        <v/>
      </c>
      <c r="T85" s="85" t="str">
        <f t="shared" si="8"/>
        <v/>
      </c>
      <c r="U85" s="85" t="str">
        <f t="shared" si="8"/>
        <v/>
      </c>
      <c r="V85" s="85" t="str">
        <f t="shared" si="8"/>
        <v/>
      </c>
      <c r="W85" s="85" t="str">
        <f t="shared" si="8"/>
        <v/>
      </c>
      <c r="X85" s="85" t="str">
        <f t="shared" si="8"/>
        <v/>
      </c>
      <c r="Y85" s="85" t="str">
        <f t="shared" si="8"/>
        <v/>
      </c>
      <c r="Z85" s="85" t="str">
        <f t="shared" si="8"/>
        <v/>
      </c>
      <c r="AA85" s="85" t="str">
        <f t="shared" si="8"/>
        <v/>
      </c>
      <c r="AB85" s="85" t="str">
        <f t="shared" si="8"/>
        <v/>
      </c>
      <c r="AC85" s="85" t="str">
        <f t="shared" si="8"/>
        <v/>
      </c>
      <c r="AD85" s="85" t="str">
        <f t="shared" si="8"/>
        <v/>
      </c>
      <c r="AE85" s="85" t="str">
        <f t="shared" si="8"/>
        <v/>
      </c>
    </row>
    <row r="86" spans="1:31" x14ac:dyDescent="0.3">
      <c r="B86" s="36"/>
      <c r="C86" s="36"/>
      <c r="D86" s="36"/>
      <c r="E86" s="36"/>
      <c r="F86" s="36"/>
    </row>
    <row r="87" spans="1:31" x14ac:dyDescent="0.3">
      <c r="A87" s="205" t="s">
        <v>65</v>
      </c>
      <c r="B87" s="206"/>
      <c r="C87" s="34">
        <f>COUNT(B51:AE85)</f>
        <v>9</v>
      </c>
    </row>
    <row r="88" spans="1:31" x14ac:dyDescent="0.3">
      <c r="B88" s="37"/>
      <c r="C88" s="37"/>
      <c r="D88" s="37"/>
      <c r="E88" s="37"/>
    </row>
    <row r="92" spans="1:31" x14ac:dyDescent="0.3">
      <c r="A92" s="38" t="s">
        <v>66</v>
      </c>
      <c r="D92" s="86">
        <f>AVERAGE(B51:AE85)</f>
        <v>-6.5110830486098754</v>
      </c>
    </row>
    <row r="93" spans="1:31" x14ac:dyDescent="0.3">
      <c r="E93" s="37"/>
    </row>
    <row r="98" spans="1:5" x14ac:dyDescent="0.3">
      <c r="D98" s="37"/>
    </row>
    <row r="102" spans="1:5" x14ac:dyDescent="0.3">
      <c r="E102" s="34">
        <f>VAR(B51:AE85)</f>
        <v>3.352563263895</v>
      </c>
    </row>
    <row r="103" spans="1:5" x14ac:dyDescent="0.3">
      <c r="A103" s="39" t="s">
        <v>67</v>
      </c>
    </row>
    <row r="108" spans="1:5" x14ac:dyDescent="0.3">
      <c r="A108" s="88" t="s">
        <v>68</v>
      </c>
      <c r="C108" s="87">
        <f>3</f>
        <v>3</v>
      </c>
    </row>
    <row r="110" spans="1:5" x14ac:dyDescent="0.3">
      <c r="A110" s="39" t="s">
        <v>69</v>
      </c>
    </row>
    <row r="114" spans="1:6" x14ac:dyDescent="0.3">
      <c r="A114" s="204" t="s">
        <v>70</v>
      </c>
      <c r="B114" s="204"/>
      <c r="C114" s="204"/>
      <c r="F114" s="34">
        <f>EXP(4*E102)+2*EXP(3*E102)+3*EXP(2*E102)-3</f>
        <v>715920.90170069761</v>
      </c>
    </row>
    <row r="117" spans="1:6" x14ac:dyDescent="0.3">
      <c r="A117" s="202" t="s">
        <v>71</v>
      </c>
      <c r="B117" s="202"/>
      <c r="C117" s="202"/>
      <c r="F117" s="34">
        <f>C108*(EXP(E102)-1)^2</f>
        <v>2281.2886956982261</v>
      </c>
    </row>
    <row r="121" spans="1:6" x14ac:dyDescent="0.3">
      <c r="C121" s="57">
        <f>F114/F117+3*(1-1/C108)</f>
        <v>315.82301724928249</v>
      </c>
    </row>
    <row r="124" spans="1:6" x14ac:dyDescent="0.3">
      <c r="A124" s="39" t="s">
        <v>72</v>
      </c>
    </row>
    <row r="125" spans="1:6" x14ac:dyDescent="0.3">
      <c r="F125" s="58">
        <f>SQRT(EXP(E102)-1)*(EXP(E102)+2)/SQRT(C108)</f>
        <v>92.700737924448177</v>
      </c>
    </row>
    <row r="128" spans="1:6" x14ac:dyDescent="0.3">
      <c r="A128" s="207" t="s">
        <v>73</v>
      </c>
      <c r="B128" s="202"/>
      <c r="C128" s="202"/>
      <c r="D128" s="202"/>
    </row>
    <row r="130" spans="1:11" x14ac:dyDescent="0.3">
      <c r="A130" s="39" t="s">
        <v>74</v>
      </c>
      <c r="E130" s="34" t="s">
        <v>75</v>
      </c>
    </row>
    <row r="133" spans="1:11" x14ac:dyDescent="0.3">
      <c r="A133" s="203" t="s">
        <v>76</v>
      </c>
      <c r="B133" s="204"/>
      <c r="C133" s="204"/>
      <c r="D133" s="204"/>
      <c r="E133" s="204"/>
      <c r="F133" s="204"/>
      <c r="G133" s="204"/>
      <c r="H133" s="204"/>
      <c r="I133" s="204"/>
    </row>
    <row r="134" spans="1:11" x14ac:dyDescent="0.3">
      <c r="A134" s="202"/>
      <c r="B134" s="202"/>
      <c r="C134" s="202"/>
      <c r="D134" s="202"/>
      <c r="E134" s="202"/>
    </row>
    <row r="136" spans="1:11" x14ac:dyDescent="0.3">
      <c r="A136" s="203" t="s">
        <v>77</v>
      </c>
      <c r="B136" s="204"/>
      <c r="C136" s="204"/>
      <c r="D136" s="204"/>
      <c r="E136" s="204"/>
      <c r="F136" s="202"/>
      <c r="G136" s="202"/>
      <c r="H136" s="202"/>
      <c r="I136" s="202"/>
      <c r="J136" s="68">
        <v>3.5850000000000009</v>
      </c>
      <c r="K136" s="88" t="s">
        <v>78</v>
      </c>
    </row>
    <row r="138" spans="1:11" x14ac:dyDescent="0.3">
      <c r="A138" s="203" t="s">
        <v>79</v>
      </c>
      <c r="B138" s="204"/>
      <c r="C138" s="204"/>
    </row>
    <row r="146" spans="1:5" x14ac:dyDescent="0.3">
      <c r="A146" s="34" t="s">
        <v>80</v>
      </c>
      <c r="D146" s="34">
        <f>EXP(D92+E102/2)</f>
        <v>7.9482665615546559E-3</v>
      </c>
    </row>
    <row r="149" spans="1:5" x14ac:dyDescent="0.3">
      <c r="A149" s="34" t="s">
        <v>81</v>
      </c>
      <c r="D149" s="34">
        <f>EXP(2*D92+E102)</f>
        <v>6.3174941333527879E-5</v>
      </c>
    </row>
    <row r="153" spans="1:5" x14ac:dyDescent="0.3">
      <c r="A153" s="34" t="s">
        <v>82</v>
      </c>
      <c r="D153" s="34">
        <f>EXP(E102)-1</f>
        <v>27.575887387947137</v>
      </c>
    </row>
    <row r="157" spans="1:5" x14ac:dyDescent="0.3">
      <c r="A157" s="34" t="s">
        <v>83</v>
      </c>
      <c r="E157" s="34">
        <f>(E102)/C87+(E102^2)/(2*(C87-1))</f>
        <v>1.0749870567228101</v>
      </c>
    </row>
    <row r="161" spans="1:8" x14ac:dyDescent="0.3">
      <c r="A161" s="34" t="s">
        <v>84</v>
      </c>
      <c r="H161" s="34">
        <f>SQRT(C108*D149*D153+C108^2*D149*E157)</f>
        <v>7.6403700185563542E-2</v>
      </c>
    </row>
    <row r="165" spans="1:8" x14ac:dyDescent="0.3">
      <c r="A165" s="34" t="s">
        <v>85</v>
      </c>
      <c r="D165" s="41">
        <f>D146+(J136/C108)*H161</f>
        <v>9.9250688283303107E-2</v>
      </c>
      <c r="E165" s="42"/>
    </row>
    <row r="170" spans="1:8" x14ac:dyDescent="0.3">
      <c r="A170" s="22"/>
      <c r="B170" s="43"/>
    </row>
  </sheetData>
  <sheetProtection algorithmName="SHA-512" hashValue="gwPBpFJnGUo/miA2P9vZbk1EMDlnbuLYbQYhz5I1izcJZXNXaVA/u9GyRUgILlmo9z4KjleofmE4CCpzneMHOg==" saltValue="YMrGgSX7PflEZtscFC7otw==" spinCount="100000" sheet="1" objects="1" scenarios="1"/>
  <mergeCells count="9">
    <mergeCell ref="A134:E134"/>
    <mergeCell ref="A136:I136"/>
    <mergeCell ref="A138:C138"/>
    <mergeCell ref="A38:D38"/>
    <mergeCell ref="A87:B87"/>
    <mergeCell ref="A114:C114"/>
    <mergeCell ref="A117:C117"/>
    <mergeCell ref="A128:D128"/>
    <mergeCell ref="A133:I133"/>
  </mergeCells>
  <pageMargins left="0.7" right="0.7" top="0.75" bottom="0.75" header="0.3" footer="0.3"/>
  <pageSetup scale="44" fitToHeight="2" orientation="landscape" r:id="rId1"/>
  <headerFooter>
    <oddFooter>&amp;L&amp;F&amp;C&amp;A&amp;R&amp;D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2F4A60CA98F74C919E9E7227E88F7F" ma:contentTypeVersion="4" ma:contentTypeDescription="Create a new document." ma:contentTypeScope="" ma:versionID="cc24624d23fb5ccf4ee277e5fdd91b9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f6f13e1c-7b64-4ffb-9fb5-24319f7354d0" targetNamespace="http://schemas.microsoft.com/office/2006/metadata/properties" ma:root="true" ma:fieldsID="45767d420f54c1bf97957f077a3aebf5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f6f13e1c-7b64-4ffb-9fb5-24319f7354d0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e3f09c3df709400db2417a7161762d6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6b945fa6-2893-469b-976d-99ce96d1c940}" ma:internalName="TaxCatchAllLabel" ma:readOnly="true" ma:showField="CatchAllDataLabel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6b945fa6-2893-469b-976d-99ce96d1c940}" ma:internalName="TaxCatchAll" ma:showField="CatchAllData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f13e1c-7b64-4ffb-9fb5-24319f7354d0" elementFormDefault="qualified">
    <xsd:import namespace="http://schemas.microsoft.com/office/2006/documentManagement/types"/>
    <xsd:import namespace="http://schemas.microsoft.com/office/infopath/2007/PartnerControls"/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e3f09c3df709400db2417a7161762d62 xmlns="f6f13e1c-7b64-4ffb-9fb5-24319f7354d0">
      <Terms xmlns="http://schemas.microsoft.com/office/infopath/2007/PartnerControls"/>
    </e3f09c3df709400db2417a7161762d62>
    <Record xmlns="4ffa91fb-a0ff-4ac5-b2db-65c790d184a4">Shared</Record>
    <Rights xmlns="4ffa91fb-a0ff-4ac5-b2db-65c790d184a4" xsi:nil="true"/>
    <Document_x0020_Creation_x0020_Date xmlns="4ffa91fb-a0ff-4ac5-b2db-65c790d184a4">2016-10-28T20:37:37+00:00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1EA632D7-FFED-427A-9AEF-B2635E99CB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f6f13e1c-7b64-4ffb-9fb5-24319f7354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EA8B8FA-5EA9-4698-BF64-3EA1B1F0F868}">
  <ds:schemaRefs>
    <ds:schemaRef ds:uri="http://purl.org/dc/dcmitype/"/>
    <ds:schemaRef ds:uri="http://schemas.microsoft.com/office/2006/documentManagement/types"/>
    <ds:schemaRef ds:uri="http://schemas.microsoft.com/sharepoint/v3/field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f6f13e1c-7b64-4ffb-9fb5-24319f7354d0"/>
    <ds:schemaRef ds:uri="http://schemas.microsoft.com/sharepoint/v3"/>
    <ds:schemaRef ds:uri="http://purl.org/dc/terms/"/>
    <ds:schemaRef ds:uri="http://schemas.microsoft.com/office/infopath/2007/PartnerControls"/>
    <ds:schemaRef ds:uri="http://schemas.microsoft.com/sharepoint.v3"/>
    <ds:schemaRef ds:uri="4ffa91fb-a0ff-4ac5-b2db-65c790d184a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E997850-30AA-4B06-8150-BB89EB48AC5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0DCD4C8-5070-4619-8FBA-6412380E34F8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Data</vt:lpstr>
      <vt:lpstr>Rank</vt:lpstr>
      <vt:lpstr>3xRDL</vt:lpstr>
      <vt:lpstr>Instructions</vt:lpstr>
      <vt:lpstr>Summary</vt:lpstr>
      <vt:lpstr>n&gt;3Distribution</vt:lpstr>
      <vt:lpstr>n=3Distribution</vt:lpstr>
      <vt:lpstr>UPL Pooled_THC_N</vt:lpstr>
      <vt:lpstr>THC_E_Lognormal Template</vt:lpstr>
      <vt:lpstr>THC_E_lognormal z-stat</vt:lpstr>
      <vt:lpstr>Instructions!Print_Area</vt:lpstr>
    </vt:vector>
  </TitlesOfParts>
  <Manager/>
  <Company>RTI International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cbi</dc:creator>
  <cp:keywords/>
  <dc:description/>
  <cp:lastModifiedBy>Haley Key</cp:lastModifiedBy>
  <cp:revision/>
  <cp:lastPrinted>2023-02-15T19:19:22Z</cp:lastPrinted>
  <dcterms:created xsi:type="dcterms:W3CDTF">2011-09-22T17:07:49Z</dcterms:created>
  <dcterms:modified xsi:type="dcterms:W3CDTF">2023-09-07T05:24:06Z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0x0101004D2F4A60CA98F74C919E9E7227E88F7F</vt:lpwstr>
  </property>
</Properties>
</file>