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0217382-EPA_MME\0217382.012-Iron&amp;Steel\Data_and_Tools\Integrated_I&amp;S\Docket\LEAN_ICR&amp;Rulemaking\"/>
    </mc:Choice>
  </mc:AlternateContent>
  <xr:revisionPtr revIDLastSave="0" documentId="13_ncr:1_{233E4DAA-07A0-4C6A-92E9-D4D520F754D3}" xr6:coauthVersionLast="47" xr6:coauthVersionMax="47" xr10:uidLastSave="{00000000-0000-0000-0000-000000000000}"/>
  <workbookProtection workbookAlgorithmName="SHA-512" workbookHashValue="pSSJvpAMpjiu6TivM3CDt7uFSTqUUMkShziN82PTQ5ve6OYC7HlW7m/M2OcmzD9m/AQXzf5XvaKYBfHtqyfE2w==" workbookSaltValue="G9CXRQlqfV4kh38BsUyJjQ==" workbookSpinCount="100000" lockStructure="1"/>
  <bookViews>
    <workbookView xWindow="-108" yWindow="-108" windowWidth="23256" windowHeight="12576" tabRatio="853" activeTab="4" xr2:uid="{00000000-000D-0000-FFFF-FFFF00000000}"/>
  </bookViews>
  <sheets>
    <sheet name="Data" sheetId="44" r:id="rId1"/>
    <sheet name="Rank" sheetId="61" r:id="rId2"/>
    <sheet name="3xRDL" sheetId="46" r:id="rId3"/>
    <sheet name="Instructions" sheetId="64" r:id="rId4"/>
    <sheet name="Summary" sheetId="43" r:id="rId5"/>
    <sheet name="n&gt;3Distribution" sheetId="36" r:id="rId6"/>
    <sheet name="n=3Distribution" sheetId="60" r:id="rId7"/>
    <sheet name="UPL Pooled_HCl_E" sheetId="62" r:id="rId8"/>
    <sheet name="UPL Pooled_HCl_N" sheetId="63" r:id="rId9"/>
    <sheet name="Template_skewed" sheetId="27" state="hidden" r:id="rId10"/>
    <sheet name="Calculations for Template skew" sheetId="28" state="hidden" r:id="rId11"/>
    <sheet name="Recalculate t-stat skew" sheetId="29" state="hidden" r:id="rId12"/>
    <sheet name="Recalculations1 skew" sheetId="30" state="hidden" r:id="rId13"/>
    <sheet name="Recalculation 2 skew" sheetId="31" state="hidden" r:id="rId14"/>
    <sheet name="Recalculations3 skew" sheetId="32" state="hidden" r:id="rId15"/>
    <sheet name="Recalculations4 skew" sheetId="33" state="hidden" r:id="rId16"/>
    <sheet name="Recalculations5 skew" sheetId="34" state="hidden" r:id="rId17"/>
    <sheet name="Recalculations6 skew" sheetId="35" state="hidden" r:id="rId18"/>
  </sheets>
  <externalReferences>
    <externalReference r:id="rId19"/>
  </externalReferences>
  <definedNames>
    <definedName name="_xlnm._FilterDatabase" localSheetId="0" hidden="1">Data!$A$1:$AE$37</definedName>
    <definedName name="AVGPER">[1]PICKLISTS!$M$4:$M$5</definedName>
    <definedName name="CONTROL">[1]PICKLISTS!$H$4:$H$11</definedName>
    <definedName name="FUEL">[1]PICKLISTS!$E$4:$E$10</definedName>
    <definedName name="kilntype">[1]PICKLISTS!$D$4:$D$12</definedName>
    <definedName name="_xlnm.Print_Area" localSheetId="3">Instructions!$A$1:$A$87</definedName>
    <definedName name="secfuel">[1]PICKLISTS!$F$4:$F$12</definedName>
    <definedName name="YESNO">[1]PICKLISTS!$J$4:$J$5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46" l="1"/>
  <c r="E3" i="61"/>
  <c r="AC2" i="44"/>
  <c r="W2" i="44"/>
  <c r="W4" i="44"/>
  <c r="W3" i="44"/>
  <c r="L4" i="43" l="1"/>
  <c r="K4" i="43"/>
  <c r="J4" i="43"/>
  <c r="D79" i="63"/>
  <c r="B74" i="63"/>
  <c r="AE67" i="63"/>
  <c r="AD67" i="63"/>
  <c r="AC67" i="63"/>
  <c r="AB67" i="63"/>
  <c r="AA67" i="63"/>
  <c r="Z67" i="63"/>
  <c r="Y67" i="63"/>
  <c r="X67" i="63"/>
  <c r="W67" i="63"/>
  <c r="V67" i="63"/>
  <c r="U67" i="63"/>
  <c r="T67" i="63"/>
  <c r="S67" i="63"/>
  <c r="R67" i="63"/>
  <c r="Q67" i="63"/>
  <c r="P67" i="63"/>
  <c r="O67" i="63"/>
  <c r="N67" i="63"/>
  <c r="M67" i="63"/>
  <c r="L67" i="63"/>
  <c r="K67" i="63"/>
  <c r="J67" i="63"/>
  <c r="I67" i="63"/>
  <c r="H67" i="63"/>
  <c r="G67" i="63"/>
  <c r="F67" i="63"/>
  <c r="E67" i="63"/>
  <c r="D67" i="63"/>
  <c r="C67" i="63"/>
  <c r="B67" i="63"/>
  <c r="B52" i="63"/>
  <c r="AE50" i="63"/>
  <c r="AD50" i="63"/>
  <c r="AC50" i="63"/>
  <c r="AB50" i="63"/>
  <c r="AA50" i="63"/>
  <c r="Z50" i="63"/>
  <c r="Y50" i="63"/>
  <c r="X50" i="63"/>
  <c r="W50" i="63"/>
  <c r="V50" i="63"/>
  <c r="U50" i="63"/>
  <c r="T50" i="63"/>
  <c r="S50" i="63"/>
  <c r="R50" i="63"/>
  <c r="Q50" i="63"/>
  <c r="P50" i="63"/>
  <c r="O50" i="63"/>
  <c r="N50" i="63"/>
  <c r="M50" i="63"/>
  <c r="L50" i="63"/>
  <c r="K50" i="63"/>
  <c r="J50" i="63"/>
  <c r="I50" i="63"/>
  <c r="H50" i="63"/>
  <c r="B55" i="63" s="1"/>
  <c r="G50" i="63"/>
  <c r="F50" i="63"/>
  <c r="E50" i="63"/>
  <c r="D50" i="63"/>
  <c r="C50" i="63"/>
  <c r="B50" i="63"/>
  <c r="B45" i="63"/>
  <c r="B42" i="63"/>
  <c r="B41" i="63"/>
  <c r="B46" i="63" s="1"/>
  <c r="S4" i="43"/>
  <c r="A3" i="61"/>
  <c r="D79" i="62"/>
  <c r="K3" i="43" s="1"/>
  <c r="B74" i="62"/>
  <c r="J3" i="43" s="1"/>
  <c r="AE67" i="62"/>
  <c r="AD67" i="62"/>
  <c r="AC67" i="62"/>
  <c r="AB67" i="62"/>
  <c r="AA67" i="62"/>
  <c r="Z67" i="62"/>
  <c r="Y67" i="62"/>
  <c r="X67" i="62"/>
  <c r="W67" i="62"/>
  <c r="V67" i="62"/>
  <c r="U67" i="62"/>
  <c r="T67" i="62"/>
  <c r="S67" i="62"/>
  <c r="R67" i="62"/>
  <c r="Q67" i="62"/>
  <c r="P67" i="62"/>
  <c r="O67" i="62"/>
  <c r="N67" i="62"/>
  <c r="M67" i="62"/>
  <c r="L67" i="62"/>
  <c r="K67" i="62"/>
  <c r="J67" i="62"/>
  <c r="I67" i="62"/>
  <c r="H67" i="62"/>
  <c r="G67" i="62"/>
  <c r="F67" i="62"/>
  <c r="E67" i="62"/>
  <c r="D67" i="62"/>
  <c r="C67" i="62"/>
  <c r="B67" i="62"/>
  <c r="B52" i="62"/>
  <c r="AE50" i="62"/>
  <c r="AD50" i="62"/>
  <c r="AC50" i="62"/>
  <c r="AB50" i="62"/>
  <c r="AA50" i="62"/>
  <c r="Z50" i="62"/>
  <c r="Y50" i="62"/>
  <c r="X50" i="62"/>
  <c r="W50" i="62"/>
  <c r="V50" i="62"/>
  <c r="U50" i="62"/>
  <c r="T50" i="62"/>
  <c r="S50" i="62"/>
  <c r="R50" i="62"/>
  <c r="Q50" i="62"/>
  <c r="P50" i="62"/>
  <c r="O50" i="62"/>
  <c r="N50" i="62"/>
  <c r="M50" i="62"/>
  <c r="L50" i="62"/>
  <c r="K50" i="62"/>
  <c r="J50" i="62"/>
  <c r="I50" i="62"/>
  <c r="H50" i="62"/>
  <c r="G50" i="62"/>
  <c r="F50" i="62"/>
  <c r="E50" i="62"/>
  <c r="D50" i="62"/>
  <c r="C50" i="62"/>
  <c r="B50" i="62"/>
  <c r="B45" i="62"/>
  <c r="B42" i="62"/>
  <c r="B41" i="62"/>
  <c r="B46" i="62" s="1"/>
  <c r="B47" i="62" s="1"/>
  <c r="E2" i="61"/>
  <c r="A2" i="61"/>
  <c r="A1" i="61"/>
  <c r="S19" i="60"/>
  <c r="R19" i="60"/>
  <c r="Q19" i="60"/>
  <c r="P19" i="60"/>
  <c r="O19" i="60"/>
  <c r="N19" i="60"/>
  <c r="M19" i="60"/>
  <c r="L19" i="60"/>
  <c r="L23" i="60" s="1"/>
  <c r="K19" i="60"/>
  <c r="J19" i="60"/>
  <c r="I19" i="60"/>
  <c r="H19" i="60"/>
  <c r="G19" i="60"/>
  <c r="F19" i="60"/>
  <c r="E19" i="60"/>
  <c r="D19" i="60"/>
  <c r="D23" i="60" s="1"/>
  <c r="C19" i="60"/>
  <c r="B19" i="60"/>
  <c r="S15" i="60"/>
  <c r="S17" i="60" s="1"/>
  <c r="R15" i="60"/>
  <c r="R17" i="60" s="1"/>
  <c r="Q15" i="60"/>
  <c r="Q17" i="60" s="1"/>
  <c r="P15" i="60"/>
  <c r="P17" i="60" s="1"/>
  <c r="O15" i="60"/>
  <c r="O20" i="60" s="1"/>
  <c r="N15" i="60"/>
  <c r="N20" i="60" s="1"/>
  <c r="M15" i="60"/>
  <c r="M20" i="60" s="1"/>
  <c r="L15" i="60"/>
  <c r="L20" i="60" s="1"/>
  <c r="K15" i="60"/>
  <c r="K17" i="60" s="1"/>
  <c r="J15" i="60"/>
  <c r="J17" i="60" s="1"/>
  <c r="I15" i="60"/>
  <c r="I17" i="60" s="1"/>
  <c r="H15" i="60"/>
  <c r="H17" i="60" s="1"/>
  <c r="G15" i="60"/>
  <c r="G20" i="60" s="1"/>
  <c r="F15" i="60"/>
  <c r="F20" i="60" s="1"/>
  <c r="E15" i="60"/>
  <c r="E20" i="60" s="1"/>
  <c r="D15" i="60"/>
  <c r="D20" i="60" s="1"/>
  <c r="C15" i="60"/>
  <c r="C17" i="60" s="1"/>
  <c r="B15" i="60"/>
  <c r="B17" i="60" s="1"/>
  <c r="R11" i="60"/>
  <c r="M11" i="60"/>
  <c r="J11" i="60"/>
  <c r="E11" i="60"/>
  <c r="AL8" i="60"/>
  <c r="AI8" i="60"/>
  <c r="AD8" i="60"/>
  <c r="AA8" i="60"/>
  <c r="V8" i="60"/>
  <c r="S8" i="60"/>
  <c r="R8" i="60"/>
  <c r="Q8" i="60"/>
  <c r="P8" i="60"/>
  <c r="O8" i="60"/>
  <c r="N8" i="60"/>
  <c r="M8" i="60"/>
  <c r="L8" i="60"/>
  <c r="K8" i="60"/>
  <c r="J8" i="60"/>
  <c r="I8" i="60"/>
  <c r="H8" i="60"/>
  <c r="G8" i="60"/>
  <c r="F8" i="60"/>
  <c r="E8" i="60"/>
  <c r="D8" i="60"/>
  <c r="C8" i="60"/>
  <c r="B8" i="60"/>
  <c r="S7" i="60"/>
  <c r="S11" i="60" s="1"/>
  <c r="R7" i="60"/>
  <c r="R12" i="60" s="1"/>
  <c r="Q7" i="60"/>
  <c r="Q11" i="60" s="1"/>
  <c r="P7" i="60"/>
  <c r="P11" i="60" s="1"/>
  <c r="O7" i="60"/>
  <c r="O12" i="60" s="1"/>
  <c r="N7" i="60"/>
  <c r="N11" i="60" s="1"/>
  <c r="M7" i="60"/>
  <c r="M12" i="60" s="1"/>
  <c r="L7" i="60"/>
  <c r="L12" i="60" s="1"/>
  <c r="K7" i="60"/>
  <c r="K11" i="60" s="1"/>
  <c r="J7" i="60"/>
  <c r="J12" i="60" s="1"/>
  <c r="I7" i="60"/>
  <c r="I11" i="60" s="1"/>
  <c r="H7" i="60"/>
  <c r="H11" i="60" s="1"/>
  <c r="G7" i="60"/>
  <c r="G12" i="60" s="1"/>
  <c r="F7" i="60"/>
  <c r="F10" i="60" s="1"/>
  <c r="F16" i="60" s="1"/>
  <c r="E7" i="60"/>
  <c r="E12" i="60" s="1"/>
  <c r="D7" i="60"/>
  <c r="D12" i="60" s="1"/>
  <c r="C7" i="60"/>
  <c r="C11" i="60" s="1"/>
  <c r="B7" i="60"/>
  <c r="B12" i="60" s="1"/>
  <c r="AL5" i="60"/>
  <c r="AK5" i="60"/>
  <c r="AJ5" i="60"/>
  <c r="AI5" i="60"/>
  <c r="AI15" i="60" s="1"/>
  <c r="AH5" i="60"/>
  <c r="AG5" i="60"/>
  <c r="AF5" i="60"/>
  <c r="AE5" i="60"/>
  <c r="AD5" i="60"/>
  <c r="AC5" i="60"/>
  <c r="AB5" i="60"/>
  <c r="AA5" i="60"/>
  <c r="AA15" i="60" s="1"/>
  <c r="Z5" i="60"/>
  <c r="Y5" i="60"/>
  <c r="X5" i="60"/>
  <c r="W5" i="60"/>
  <c r="V5" i="60"/>
  <c r="U5" i="60"/>
  <c r="AL4" i="60"/>
  <c r="AK4" i="60"/>
  <c r="AJ4" i="60"/>
  <c r="AI4" i="60"/>
  <c r="AH4" i="60"/>
  <c r="AG4" i="60"/>
  <c r="AF4" i="60"/>
  <c r="AE4" i="60"/>
  <c r="AD4" i="60"/>
  <c r="AC4" i="60"/>
  <c r="AB4" i="60"/>
  <c r="AA4" i="60"/>
  <c r="Z4" i="60"/>
  <c r="Y4" i="60"/>
  <c r="X4" i="60"/>
  <c r="W4" i="60"/>
  <c r="V4" i="60"/>
  <c r="U4" i="60"/>
  <c r="AL3" i="60"/>
  <c r="AK3" i="60"/>
  <c r="AJ3" i="60"/>
  <c r="AJ19" i="60" s="1"/>
  <c r="AI3" i="60"/>
  <c r="AI19" i="60" s="1"/>
  <c r="AH3" i="60"/>
  <c r="AH19" i="60" s="1"/>
  <c r="AG3" i="60"/>
  <c r="AG19" i="60" s="1"/>
  <c r="AF3" i="60"/>
  <c r="AE3" i="60"/>
  <c r="AE19" i="60" s="1"/>
  <c r="AD3" i="60"/>
  <c r="AC3" i="60"/>
  <c r="AB3" i="60"/>
  <c r="AB19" i="60" s="1"/>
  <c r="AA3" i="60"/>
  <c r="AA19" i="60" s="1"/>
  <c r="Z3" i="60"/>
  <c r="Z19" i="60" s="1"/>
  <c r="Y3" i="60"/>
  <c r="Y19" i="60" s="1"/>
  <c r="X3" i="60"/>
  <c r="W3" i="60"/>
  <c r="V3" i="60"/>
  <c r="U3" i="60"/>
  <c r="W7" i="44"/>
  <c r="AC7" i="44" s="1"/>
  <c r="N7" i="44"/>
  <c r="W6" i="44"/>
  <c r="AC6" i="44" s="1"/>
  <c r="N6" i="44"/>
  <c r="W5" i="44"/>
  <c r="AC5" i="44" s="1"/>
  <c r="N5" i="44"/>
  <c r="N2" i="44"/>
  <c r="N3" i="44"/>
  <c r="N4" i="44"/>
  <c r="B47" i="63" l="1"/>
  <c r="B88" i="63"/>
  <c r="B92" i="63" s="1"/>
  <c r="C98" i="63" s="1"/>
  <c r="B60" i="63"/>
  <c r="H104" i="63" s="1"/>
  <c r="B43" i="63"/>
  <c r="B44" i="63" s="1"/>
  <c r="C47" i="63" s="1"/>
  <c r="B55" i="62"/>
  <c r="B88" i="62" s="1"/>
  <c r="B92" i="62" s="1"/>
  <c r="C98" i="62" s="1"/>
  <c r="B60" i="62"/>
  <c r="H104" i="62" s="1"/>
  <c r="B43" i="62"/>
  <c r="B44" i="62" s="1"/>
  <c r="C47" i="62" s="1"/>
  <c r="B11" i="60"/>
  <c r="S21" i="60"/>
  <c r="AG12" i="60"/>
  <c r="E23" i="60"/>
  <c r="AA17" i="60"/>
  <c r="AA20" i="60"/>
  <c r="AI17" i="60"/>
  <c r="AI20" i="60"/>
  <c r="F23" i="60"/>
  <c r="N23" i="60"/>
  <c r="M23" i="60"/>
  <c r="G23" i="60"/>
  <c r="O23" i="60"/>
  <c r="H21" i="60"/>
  <c r="AH11" i="60"/>
  <c r="X11" i="60"/>
  <c r="AF11" i="60"/>
  <c r="AA21" i="60"/>
  <c r="AA23" i="60"/>
  <c r="AI21" i="60"/>
  <c r="AI23" i="60"/>
  <c r="AG11" i="60"/>
  <c r="R21" i="60"/>
  <c r="AE7" i="60"/>
  <c r="AE12" i="60" s="1"/>
  <c r="N10" i="60"/>
  <c r="N16" i="60" s="1"/>
  <c r="N18" i="60" s="1"/>
  <c r="N12" i="60"/>
  <c r="Y7" i="60"/>
  <c r="Y12" i="60" s="1"/>
  <c r="AG7" i="60"/>
  <c r="U8" i="60"/>
  <c r="AC8" i="60"/>
  <c r="AK8" i="60"/>
  <c r="H10" i="60"/>
  <c r="H16" i="60" s="1"/>
  <c r="H18" i="60" s="1"/>
  <c r="P10" i="60"/>
  <c r="AG10" i="60"/>
  <c r="D11" i="60"/>
  <c r="L11" i="60"/>
  <c r="H12" i="60"/>
  <c r="P12" i="60"/>
  <c r="U15" i="60"/>
  <c r="AC15" i="60"/>
  <c r="AK15" i="60"/>
  <c r="P16" i="60"/>
  <c r="P18" i="60" s="1"/>
  <c r="D17" i="60"/>
  <c r="L17" i="60"/>
  <c r="U19" i="60"/>
  <c r="AC19" i="60"/>
  <c r="AK19" i="60"/>
  <c r="H20" i="60"/>
  <c r="P20" i="60"/>
  <c r="P23" i="60" s="1"/>
  <c r="P24" i="60" s="1"/>
  <c r="D21" i="60"/>
  <c r="L21" i="60"/>
  <c r="H23" i="60"/>
  <c r="V19" i="60"/>
  <c r="AD19" i="60"/>
  <c r="AL19" i="60"/>
  <c r="I20" i="60"/>
  <c r="I21" i="60" s="1"/>
  <c r="Q20" i="60"/>
  <c r="Q21" i="60" s="1"/>
  <c r="E21" i="60"/>
  <c r="M21" i="60"/>
  <c r="Q23" i="60"/>
  <c r="AH7" i="60"/>
  <c r="AH12" i="60" s="1"/>
  <c r="Z10" i="60"/>
  <c r="AA7" i="60"/>
  <c r="AA11" i="60" s="1"/>
  <c r="AI7" i="60"/>
  <c r="AI11" i="60" s="1"/>
  <c r="W8" i="60"/>
  <c r="AE8" i="60"/>
  <c r="B10" i="60"/>
  <c r="J10" i="60"/>
  <c r="J16" i="60" s="1"/>
  <c r="J18" i="60" s="1"/>
  <c r="R10" i="60"/>
  <c r="F11" i="60"/>
  <c r="W15" i="60"/>
  <c r="AE15" i="60"/>
  <c r="R16" i="60"/>
  <c r="R18" i="60" s="1"/>
  <c r="F17" i="60"/>
  <c r="F18" i="60" s="1"/>
  <c r="N17" i="60"/>
  <c r="W19" i="60"/>
  <c r="B20" i="60"/>
  <c r="B21" i="60" s="1"/>
  <c r="J20" i="60"/>
  <c r="J21" i="60" s="1"/>
  <c r="R20" i="60"/>
  <c r="F21" i="60"/>
  <c r="N21" i="60"/>
  <c r="R23" i="60"/>
  <c r="I12" i="60"/>
  <c r="AB7" i="60"/>
  <c r="AB10" i="60" s="1"/>
  <c r="AJ7" i="60"/>
  <c r="AJ11" i="60" s="1"/>
  <c r="X8" i="60"/>
  <c r="AF8" i="60"/>
  <c r="C10" i="60"/>
  <c r="K10" i="60"/>
  <c r="K16" i="60" s="1"/>
  <c r="K18" i="60" s="1"/>
  <c r="S10" i="60"/>
  <c r="S16" i="60" s="1"/>
  <c r="S18" i="60" s="1"/>
  <c r="AJ10" i="60"/>
  <c r="G11" i="60"/>
  <c r="O11" i="60"/>
  <c r="C12" i="60"/>
  <c r="K12" i="60"/>
  <c r="S12" i="60"/>
  <c r="X15" i="60"/>
  <c r="AF15" i="60"/>
  <c r="C16" i="60"/>
  <c r="C18" i="60" s="1"/>
  <c r="G17" i="60"/>
  <c r="O17" i="60"/>
  <c r="X19" i="60"/>
  <c r="AF19" i="60"/>
  <c r="C20" i="60"/>
  <c r="C21" i="60" s="1"/>
  <c r="K20" i="60"/>
  <c r="K23" i="60" s="1"/>
  <c r="S20" i="60"/>
  <c r="G21" i="60"/>
  <c r="O21" i="60"/>
  <c r="C23" i="60"/>
  <c r="S23" i="60"/>
  <c r="I10" i="60"/>
  <c r="I16" i="60" s="1"/>
  <c r="I18" i="60" s="1"/>
  <c r="Q10" i="60"/>
  <c r="Q16" i="60" s="1"/>
  <c r="Q18" i="60" s="1"/>
  <c r="AH10" i="60"/>
  <c r="Q12" i="60"/>
  <c r="V15" i="60"/>
  <c r="AL15" i="60"/>
  <c r="E17" i="60"/>
  <c r="U7" i="60"/>
  <c r="U10" i="60" s="1"/>
  <c r="AC7" i="60"/>
  <c r="AC11" i="60" s="1"/>
  <c r="AK7" i="60"/>
  <c r="AK11" i="60" s="1"/>
  <c r="Y8" i="60"/>
  <c r="AG8" i="60"/>
  <c r="D10" i="60"/>
  <c r="D16" i="60" s="1"/>
  <c r="D18" i="60" s="1"/>
  <c r="L10" i="60"/>
  <c r="Y15" i="60"/>
  <c r="AG15" i="60"/>
  <c r="L16" i="60"/>
  <c r="L18" i="60" s="1"/>
  <c r="Z7" i="60"/>
  <c r="Z12" i="60" s="1"/>
  <c r="AD15" i="60"/>
  <c r="M17" i="60"/>
  <c r="V7" i="60"/>
  <c r="V11" i="60" s="1"/>
  <c r="AD7" i="60"/>
  <c r="AD11" i="60" s="1"/>
  <c r="AL7" i="60"/>
  <c r="AL11" i="60" s="1"/>
  <c r="Z8" i="60"/>
  <c r="AH8" i="60"/>
  <c r="E10" i="60"/>
  <c r="M10" i="60"/>
  <c r="Z15" i="60"/>
  <c r="AH15" i="60"/>
  <c r="E16" i="60"/>
  <c r="E18" i="60" s="1"/>
  <c r="M16" i="60"/>
  <c r="W7" i="60"/>
  <c r="W12" i="60" s="1"/>
  <c r="F12" i="60"/>
  <c r="X7" i="60"/>
  <c r="X12" i="60" s="1"/>
  <c r="AF7" i="60"/>
  <c r="AF10" i="60" s="1"/>
  <c r="AB8" i="60"/>
  <c r="AJ8" i="60"/>
  <c r="G10" i="60"/>
  <c r="G16" i="60" s="1"/>
  <c r="G18" i="60" s="1"/>
  <c r="O10" i="60"/>
  <c r="O16" i="60" s="1"/>
  <c r="O18" i="60" s="1"/>
  <c r="AB15" i="60"/>
  <c r="AJ15" i="60"/>
  <c r="S3" i="43"/>
  <c r="F107" i="63" l="1"/>
  <c r="F107" i="62"/>
  <c r="L3" i="43" s="1"/>
  <c r="B16" i="60"/>
  <c r="B18" i="60" s="1"/>
  <c r="B23" i="60"/>
  <c r="AE20" i="60"/>
  <c r="AE17" i="60"/>
  <c r="U20" i="60"/>
  <c r="U23" i="60" s="1"/>
  <c r="U17" i="60"/>
  <c r="AL20" i="60"/>
  <c r="AL23" i="60" s="1"/>
  <c r="S24" i="60" s="1"/>
  <c r="AL17" i="60"/>
  <c r="Z17" i="60"/>
  <c r="Z16" i="60"/>
  <c r="Z20" i="60"/>
  <c r="V20" i="60"/>
  <c r="V17" i="60"/>
  <c r="AI10" i="60"/>
  <c r="AI16" i="60" s="1"/>
  <c r="AI18" i="60" s="1"/>
  <c r="AL12" i="60"/>
  <c r="W10" i="60"/>
  <c r="AD20" i="60"/>
  <c r="AD17" i="60"/>
  <c r="AA10" i="60"/>
  <c r="AA16" i="60" s="1"/>
  <c r="AA18" i="60" s="1"/>
  <c r="AL21" i="60"/>
  <c r="AK20" i="60"/>
  <c r="AK23" i="60" s="1"/>
  <c r="R24" i="60" s="1"/>
  <c r="AK17" i="60"/>
  <c r="Y10" i="60"/>
  <c r="Y11" i="60"/>
  <c r="AD12" i="60"/>
  <c r="AF12" i="60"/>
  <c r="AD23" i="60"/>
  <c r="K24" i="60" s="1"/>
  <c r="AD21" i="60"/>
  <c r="AC20" i="60"/>
  <c r="AC17" i="60"/>
  <c r="AE10" i="60"/>
  <c r="AE16" i="60" s="1"/>
  <c r="AE18" i="60" s="1"/>
  <c r="V12" i="60"/>
  <c r="P21" i="60"/>
  <c r="AJ12" i="60"/>
  <c r="AF20" i="60"/>
  <c r="AF21" i="60" s="1"/>
  <c r="AF16" i="60"/>
  <c r="AF17" i="60"/>
  <c r="I23" i="60"/>
  <c r="U21" i="60"/>
  <c r="AK12" i="60"/>
  <c r="AD10" i="60"/>
  <c r="AD16" i="60" s="1"/>
  <c r="AD18" i="60" s="1"/>
  <c r="AB17" i="60"/>
  <c r="AB20" i="60"/>
  <c r="AB16" i="60"/>
  <c r="AB18" i="60" s="1"/>
  <c r="AF23" i="60"/>
  <c r="M24" i="60" s="1"/>
  <c r="X20" i="60"/>
  <c r="X17" i="60"/>
  <c r="W21" i="60"/>
  <c r="AI12" i="60"/>
  <c r="H24" i="60"/>
  <c r="AC12" i="60"/>
  <c r="AL10" i="60"/>
  <c r="AL16" i="60" s="1"/>
  <c r="AL18" i="60" s="1"/>
  <c r="X10" i="60"/>
  <c r="X16" i="60" s="1"/>
  <c r="X18" i="60" s="1"/>
  <c r="Z11" i="60"/>
  <c r="K21" i="60"/>
  <c r="AK10" i="60"/>
  <c r="AK16" i="60" s="1"/>
  <c r="AK18" i="60" s="1"/>
  <c r="AJ17" i="60"/>
  <c r="AJ20" i="60"/>
  <c r="AJ16" i="60"/>
  <c r="AB12" i="60"/>
  <c r="V10" i="60"/>
  <c r="V16" i="60" s="1"/>
  <c r="V18" i="60" s="1"/>
  <c r="AB11" i="60"/>
  <c r="W20" i="60"/>
  <c r="W23" i="60" s="1"/>
  <c r="D24" i="60" s="1"/>
  <c r="W17" i="60"/>
  <c r="W16" i="60"/>
  <c r="W18" i="60" s="1"/>
  <c r="M18" i="60"/>
  <c r="AG17" i="60"/>
  <c r="AG20" i="60"/>
  <c r="AG16" i="60"/>
  <c r="AG18" i="60" s="1"/>
  <c r="Y17" i="60"/>
  <c r="Y20" i="60"/>
  <c r="Y16" i="60"/>
  <c r="Y18" i="60" s="1"/>
  <c r="X23" i="60"/>
  <c r="E24" i="60" s="1"/>
  <c r="X21" i="60"/>
  <c r="J23" i="60"/>
  <c r="AA12" i="60"/>
  <c r="U12" i="60"/>
  <c r="AC10" i="60"/>
  <c r="AC16" i="60" s="1"/>
  <c r="AC18" i="60" s="1"/>
  <c r="AC23" i="60"/>
  <c r="AC21" i="60"/>
  <c r="AH17" i="60"/>
  <c r="AH16" i="60"/>
  <c r="AH20" i="60"/>
  <c r="C24" i="60"/>
  <c r="AE11" i="60"/>
  <c r="U11" i="60"/>
  <c r="V23" i="60"/>
  <c r="V21" i="60"/>
  <c r="W11" i="60"/>
  <c r="AC3" i="44"/>
  <c r="M4" i="46" s="1"/>
  <c r="P4" i="46" s="1"/>
  <c r="AC4" i="44"/>
  <c r="U16" i="60" l="1"/>
  <c r="U18" i="60" s="1"/>
  <c r="B24" i="60"/>
  <c r="O3" i="43"/>
  <c r="Q3" i="43" s="1"/>
  <c r="O4" i="43"/>
  <c r="AH21" i="60"/>
  <c r="AH23" i="60"/>
  <c r="O24" i="60" s="1"/>
  <c r="AH18" i="60"/>
  <c r="J24" i="60"/>
  <c r="AG21" i="60"/>
  <c r="AG23" i="60"/>
  <c r="N24" i="60" s="1"/>
  <c r="AK21" i="60"/>
  <c r="AJ18" i="60"/>
  <c r="AJ21" i="60"/>
  <c r="AJ23" i="60"/>
  <c r="Q24" i="60" s="1"/>
  <c r="Z21" i="60"/>
  <c r="Z23" i="60"/>
  <c r="G24" i="60" s="1"/>
  <c r="Z18" i="60"/>
  <c r="Y23" i="60"/>
  <c r="F24" i="60" s="1"/>
  <c r="Y21" i="60"/>
  <c r="I24" i="60"/>
  <c r="AB21" i="60"/>
  <c r="AB23" i="60"/>
  <c r="AE23" i="60"/>
  <c r="L24" i="60" s="1"/>
  <c r="AE21" i="60"/>
  <c r="AF18" i="60"/>
  <c r="P4" i="43" l="1"/>
  <c r="R4" i="43" s="1"/>
  <c r="Q4" i="43"/>
  <c r="C19" i="46"/>
  <c r="G7" i="46"/>
  <c r="F7" i="46"/>
  <c r="E7" i="46"/>
  <c r="D7" i="46"/>
  <c r="C7" i="46"/>
  <c r="B7" i="46"/>
  <c r="B45" i="27" l="1"/>
  <c r="B44" i="27"/>
  <c r="B46" i="27" s="1"/>
  <c r="B48" i="27"/>
  <c r="AH3" i="27"/>
  <c r="AI3" i="27"/>
  <c r="AJ3" i="27"/>
  <c r="AK3" i="27"/>
  <c r="AL3" i="27"/>
  <c r="AM3" i="27"/>
  <c r="AN3" i="27"/>
  <c r="AO3" i="27"/>
  <c r="AP3" i="27"/>
  <c r="AQ3" i="27"/>
  <c r="AR3" i="27"/>
  <c r="AS3" i="27"/>
  <c r="AT3" i="27"/>
  <c r="AU3" i="27"/>
  <c r="AV3" i="27"/>
  <c r="AW3" i="27"/>
  <c r="AX3" i="27"/>
  <c r="AY3" i="27"/>
  <c r="AZ3" i="27"/>
  <c r="BA3" i="27"/>
  <c r="BB3" i="27"/>
  <c r="BC3" i="27"/>
  <c r="BD3" i="27"/>
  <c r="BE3" i="27"/>
  <c r="BF3" i="27"/>
  <c r="BG3" i="27"/>
  <c r="BH3" i="27"/>
  <c r="BI3" i="27"/>
  <c r="BJ3" i="27"/>
  <c r="BK3" i="27"/>
  <c r="AH4" i="27"/>
  <c r="AI4" i="27"/>
  <c r="AJ4" i="27"/>
  <c r="AK4" i="27"/>
  <c r="AL4" i="27"/>
  <c r="AM4" i="27"/>
  <c r="AN4" i="27"/>
  <c r="AO4" i="27"/>
  <c r="AP4" i="27"/>
  <c r="AQ4" i="27"/>
  <c r="AR4" i="27"/>
  <c r="AS4" i="27"/>
  <c r="AT4" i="27"/>
  <c r="AU4" i="27"/>
  <c r="AV4" i="27"/>
  <c r="AW4" i="27"/>
  <c r="AX4" i="27"/>
  <c r="AY4" i="27"/>
  <c r="AZ4" i="27"/>
  <c r="BA4" i="27"/>
  <c r="BB4" i="27"/>
  <c r="BC4" i="27"/>
  <c r="BD4" i="27"/>
  <c r="BE4" i="27"/>
  <c r="BF4" i="27"/>
  <c r="BG4" i="27"/>
  <c r="BH4" i="27"/>
  <c r="BI4" i="27"/>
  <c r="BJ4" i="27"/>
  <c r="BK4" i="27"/>
  <c r="AH5" i="27"/>
  <c r="AI5" i="27"/>
  <c r="AJ5" i="27"/>
  <c r="AK5" i="27"/>
  <c r="AL5" i="27"/>
  <c r="AM5" i="27"/>
  <c r="AN5" i="27"/>
  <c r="AO5" i="27"/>
  <c r="AP5" i="27"/>
  <c r="AQ5" i="27"/>
  <c r="AR5" i="27"/>
  <c r="AS5" i="27"/>
  <c r="AT5" i="27"/>
  <c r="AU5" i="27"/>
  <c r="AV5" i="27"/>
  <c r="AW5" i="27"/>
  <c r="AX5" i="27"/>
  <c r="AY5" i="27"/>
  <c r="AZ5" i="27"/>
  <c r="BA5" i="27"/>
  <c r="BB5" i="27"/>
  <c r="BC5" i="27"/>
  <c r="BD5" i="27"/>
  <c r="BE5" i="27"/>
  <c r="BF5" i="27"/>
  <c r="BG5" i="27"/>
  <c r="BH5" i="27"/>
  <c r="BI5" i="27"/>
  <c r="BJ5" i="27"/>
  <c r="BK5" i="27"/>
  <c r="AH6" i="27"/>
  <c r="AI6" i="27"/>
  <c r="AJ6" i="27"/>
  <c r="AK6" i="27"/>
  <c r="AL6" i="27"/>
  <c r="AM6" i="27"/>
  <c r="AN6" i="27"/>
  <c r="AO6" i="27"/>
  <c r="AP6" i="27"/>
  <c r="AQ6" i="27"/>
  <c r="AR6" i="27"/>
  <c r="AS6" i="27"/>
  <c r="AT6" i="27"/>
  <c r="AU6" i="27"/>
  <c r="AV6" i="27"/>
  <c r="AW6" i="27"/>
  <c r="AX6" i="27"/>
  <c r="AY6" i="27"/>
  <c r="AZ6" i="27"/>
  <c r="BA6" i="27"/>
  <c r="BB6" i="27"/>
  <c r="BC6" i="27"/>
  <c r="BD6" i="27"/>
  <c r="BE6" i="27"/>
  <c r="BF6" i="27"/>
  <c r="BG6" i="27"/>
  <c r="BH6" i="27"/>
  <c r="BI6" i="27"/>
  <c r="BJ6" i="27"/>
  <c r="BK6" i="27"/>
  <c r="AH7" i="27"/>
  <c r="AI7" i="27"/>
  <c r="AJ7" i="27"/>
  <c r="AK7" i="27"/>
  <c r="AL7" i="27"/>
  <c r="AM7" i="27"/>
  <c r="AN7" i="27"/>
  <c r="AO7" i="27"/>
  <c r="AP7" i="27"/>
  <c r="AQ7" i="27"/>
  <c r="AR7" i="27"/>
  <c r="AS7" i="27"/>
  <c r="AT7" i="27"/>
  <c r="AU7" i="27"/>
  <c r="AV7" i="27"/>
  <c r="AW7" i="27"/>
  <c r="AX7" i="27"/>
  <c r="AY7" i="27"/>
  <c r="AZ7" i="27"/>
  <c r="BA7" i="27"/>
  <c r="BB7" i="27"/>
  <c r="BC7" i="27"/>
  <c r="BD7" i="27"/>
  <c r="BE7" i="27"/>
  <c r="BF7" i="27"/>
  <c r="BG7" i="27"/>
  <c r="BH7" i="27"/>
  <c r="BI7" i="27"/>
  <c r="BJ7" i="27"/>
  <c r="BK7" i="27"/>
  <c r="AH8" i="27"/>
  <c r="AI8" i="27"/>
  <c r="AJ8" i="27"/>
  <c r="AK8" i="27"/>
  <c r="AL8" i="27"/>
  <c r="AM8" i="27"/>
  <c r="AN8" i="27"/>
  <c r="AO8" i="27"/>
  <c r="AP8" i="27"/>
  <c r="AQ8" i="27"/>
  <c r="AR8" i="27"/>
  <c r="AS8" i="27"/>
  <c r="AT8" i="27"/>
  <c r="AU8" i="27"/>
  <c r="AV8" i="27"/>
  <c r="AW8" i="27"/>
  <c r="AX8" i="27"/>
  <c r="AY8" i="27"/>
  <c r="AZ8" i="27"/>
  <c r="BA8" i="27"/>
  <c r="BB8" i="27"/>
  <c r="BC8" i="27"/>
  <c r="BD8" i="27"/>
  <c r="BE8" i="27"/>
  <c r="BF8" i="27"/>
  <c r="BG8" i="27"/>
  <c r="BH8" i="27"/>
  <c r="BI8" i="27"/>
  <c r="BJ8" i="27"/>
  <c r="BK8" i="27"/>
  <c r="AH9" i="27"/>
  <c r="AI9" i="27"/>
  <c r="AJ9" i="27"/>
  <c r="AK9" i="27"/>
  <c r="AL9" i="27"/>
  <c r="AM9" i="27"/>
  <c r="AN9" i="27"/>
  <c r="AO9" i="27"/>
  <c r="AP9" i="27"/>
  <c r="AQ9" i="27"/>
  <c r="AR9" i="27"/>
  <c r="AS9" i="27"/>
  <c r="AT9" i="27"/>
  <c r="AU9" i="27"/>
  <c r="AV9" i="27"/>
  <c r="AW9" i="27"/>
  <c r="AX9" i="27"/>
  <c r="AY9" i="27"/>
  <c r="AZ9" i="27"/>
  <c r="BA9" i="27"/>
  <c r="BB9" i="27"/>
  <c r="BC9" i="27"/>
  <c r="BD9" i="27"/>
  <c r="BE9" i="27"/>
  <c r="BF9" i="27"/>
  <c r="BG9" i="27"/>
  <c r="BH9" i="27"/>
  <c r="BI9" i="27"/>
  <c r="BJ9" i="27"/>
  <c r="BK9" i="27"/>
  <c r="AH10" i="27"/>
  <c r="AI10" i="27"/>
  <c r="AJ10" i="27"/>
  <c r="AK10" i="27"/>
  <c r="AL10" i="27"/>
  <c r="AM10" i="27"/>
  <c r="AN10" i="27"/>
  <c r="AO10" i="27"/>
  <c r="AP10" i="27"/>
  <c r="AQ10" i="27"/>
  <c r="AR10" i="27"/>
  <c r="AS10" i="27"/>
  <c r="AT10" i="27"/>
  <c r="AU10" i="27"/>
  <c r="AV10" i="27"/>
  <c r="AW10" i="27"/>
  <c r="AX10" i="27"/>
  <c r="AY10" i="27"/>
  <c r="AZ10" i="27"/>
  <c r="BA10" i="27"/>
  <c r="BB10" i="27"/>
  <c r="BC10" i="27"/>
  <c r="BD10" i="27"/>
  <c r="BE10" i="27"/>
  <c r="BF10" i="27"/>
  <c r="BG10" i="27"/>
  <c r="BH10" i="27"/>
  <c r="BI10" i="27"/>
  <c r="BJ10" i="27"/>
  <c r="BK10" i="27"/>
  <c r="AH11" i="27"/>
  <c r="AI11" i="27"/>
  <c r="AJ11" i="27"/>
  <c r="AK11" i="27"/>
  <c r="AL11" i="27"/>
  <c r="AM11" i="27"/>
  <c r="AN11" i="27"/>
  <c r="AO11" i="27"/>
  <c r="AP11" i="27"/>
  <c r="AQ11" i="27"/>
  <c r="AR11" i="27"/>
  <c r="AS11" i="27"/>
  <c r="AT11" i="27"/>
  <c r="AU11" i="27"/>
  <c r="AV11" i="27"/>
  <c r="AW11" i="27"/>
  <c r="AX11" i="27"/>
  <c r="AY11" i="27"/>
  <c r="AZ11" i="27"/>
  <c r="BA11" i="27"/>
  <c r="BB11" i="27"/>
  <c r="BC11" i="27"/>
  <c r="BD11" i="27"/>
  <c r="BE11" i="27"/>
  <c r="BF11" i="27"/>
  <c r="BG11" i="27"/>
  <c r="BH11" i="27"/>
  <c r="BI11" i="27"/>
  <c r="BJ11" i="27"/>
  <c r="BK11" i="27"/>
  <c r="AH12" i="27"/>
  <c r="AI12" i="27"/>
  <c r="AJ12" i="27"/>
  <c r="AK12" i="27"/>
  <c r="AL12" i="27"/>
  <c r="AM12" i="27"/>
  <c r="AN12" i="27"/>
  <c r="AO12" i="27"/>
  <c r="AP12" i="27"/>
  <c r="AQ12" i="27"/>
  <c r="AR12" i="27"/>
  <c r="AS12" i="27"/>
  <c r="AT12" i="27"/>
  <c r="AU12" i="27"/>
  <c r="AV12" i="27"/>
  <c r="AW12" i="27"/>
  <c r="AX12" i="27"/>
  <c r="AY12" i="27"/>
  <c r="AZ12" i="27"/>
  <c r="BA12" i="27"/>
  <c r="BB12" i="27"/>
  <c r="BC12" i="27"/>
  <c r="BD12" i="27"/>
  <c r="BE12" i="27"/>
  <c r="BF12" i="27"/>
  <c r="BG12" i="27"/>
  <c r="BH12" i="27"/>
  <c r="BI12" i="27"/>
  <c r="BJ12" i="27"/>
  <c r="BK12" i="27"/>
  <c r="AH13" i="27"/>
  <c r="AI13" i="27"/>
  <c r="AJ13" i="27"/>
  <c r="AK13" i="27"/>
  <c r="AL13" i="27"/>
  <c r="AM13" i="27"/>
  <c r="AN13" i="27"/>
  <c r="AO13" i="27"/>
  <c r="AP13" i="27"/>
  <c r="AQ13" i="27"/>
  <c r="AR13" i="27"/>
  <c r="AS13" i="27"/>
  <c r="AT13" i="27"/>
  <c r="AU13" i="27"/>
  <c r="AV13" i="27"/>
  <c r="AW13" i="27"/>
  <c r="AX13" i="27"/>
  <c r="AY13" i="27"/>
  <c r="AZ13" i="27"/>
  <c r="BA13" i="27"/>
  <c r="BB13" i="27"/>
  <c r="BC13" i="27"/>
  <c r="BD13" i="27"/>
  <c r="BE13" i="27"/>
  <c r="BF13" i="27"/>
  <c r="BG13" i="27"/>
  <c r="BH13" i="27"/>
  <c r="BI13" i="27"/>
  <c r="BJ13" i="27"/>
  <c r="BK13" i="27"/>
  <c r="AH14" i="27"/>
  <c r="AI14" i="27"/>
  <c r="AJ14" i="27"/>
  <c r="AK14" i="27"/>
  <c r="AL14" i="27"/>
  <c r="AM14" i="27"/>
  <c r="AN14" i="27"/>
  <c r="AO14" i="27"/>
  <c r="AP14" i="27"/>
  <c r="AQ14" i="27"/>
  <c r="AR14" i="27"/>
  <c r="AS14" i="27"/>
  <c r="AT14" i="27"/>
  <c r="AU14" i="27"/>
  <c r="AV14" i="27"/>
  <c r="AW14" i="27"/>
  <c r="AX14" i="27"/>
  <c r="AY14" i="27"/>
  <c r="AZ14" i="27"/>
  <c r="BA14" i="27"/>
  <c r="BB14" i="27"/>
  <c r="BC14" i="27"/>
  <c r="BD14" i="27"/>
  <c r="BE14" i="27"/>
  <c r="BF14" i="27"/>
  <c r="BG14" i="27"/>
  <c r="BH14" i="27"/>
  <c r="BI14" i="27"/>
  <c r="BJ14" i="27"/>
  <c r="BK14" i="27"/>
  <c r="AH15" i="27"/>
  <c r="AI15" i="27"/>
  <c r="AJ15" i="27"/>
  <c r="AK15" i="27"/>
  <c r="AL15" i="27"/>
  <c r="AM15" i="27"/>
  <c r="AN15" i="27"/>
  <c r="AO15" i="27"/>
  <c r="AP15" i="27"/>
  <c r="AQ15" i="27"/>
  <c r="AR15" i="27"/>
  <c r="AS15" i="27"/>
  <c r="AT15" i="27"/>
  <c r="AU15" i="27"/>
  <c r="AV15" i="27"/>
  <c r="AW15" i="27"/>
  <c r="AX15" i="27"/>
  <c r="AY15" i="27"/>
  <c r="AZ15" i="27"/>
  <c r="BA15" i="27"/>
  <c r="BB15" i="27"/>
  <c r="BC15" i="27"/>
  <c r="BD15" i="27"/>
  <c r="BE15" i="27"/>
  <c r="BF15" i="27"/>
  <c r="BG15" i="27"/>
  <c r="BH15" i="27"/>
  <c r="BI15" i="27"/>
  <c r="BJ15" i="27"/>
  <c r="BK15" i="27"/>
  <c r="AH16" i="27"/>
  <c r="AI16" i="27"/>
  <c r="AJ16" i="27"/>
  <c r="AK16" i="27"/>
  <c r="AL16" i="27"/>
  <c r="AM16" i="27"/>
  <c r="AN16" i="27"/>
  <c r="AO16" i="27"/>
  <c r="AP16" i="27"/>
  <c r="AQ16" i="27"/>
  <c r="AR16" i="27"/>
  <c r="AS16" i="27"/>
  <c r="AT16" i="27"/>
  <c r="AU16" i="27"/>
  <c r="AV16" i="27"/>
  <c r="AW16" i="27"/>
  <c r="AX16" i="27"/>
  <c r="AY16" i="27"/>
  <c r="AZ16" i="27"/>
  <c r="BA16" i="27"/>
  <c r="BB16" i="27"/>
  <c r="BC16" i="27"/>
  <c r="BD16" i="27"/>
  <c r="BE16" i="27"/>
  <c r="BF16" i="27"/>
  <c r="BG16" i="27"/>
  <c r="BH16" i="27"/>
  <c r="BI16" i="27"/>
  <c r="BJ16" i="27"/>
  <c r="BK16" i="27"/>
  <c r="AH17" i="27"/>
  <c r="AI17" i="27"/>
  <c r="AJ17" i="27"/>
  <c r="AK17" i="27"/>
  <c r="AL17" i="27"/>
  <c r="AM17" i="27"/>
  <c r="AN17" i="27"/>
  <c r="AO17" i="27"/>
  <c r="AP17" i="27"/>
  <c r="AQ17" i="27"/>
  <c r="AR17" i="27"/>
  <c r="AS17" i="27"/>
  <c r="AT17" i="27"/>
  <c r="AU17" i="27"/>
  <c r="AV17" i="27"/>
  <c r="AW17" i="27"/>
  <c r="AX17" i="27"/>
  <c r="AY17" i="27"/>
  <c r="AZ17" i="27"/>
  <c r="BA17" i="27"/>
  <c r="BB17" i="27"/>
  <c r="BC17" i="27"/>
  <c r="BD17" i="27"/>
  <c r="BE17" i="27"/>
  <c r="BF17" i="27"/>
  <c r="BG17" i="27"/>
  <c r="BH17" i="27"/>
  <c r="BI17" i="27"/>
  <c r="BJ17" i="27"/>
  <c r="BK17" i="27"/>
  <c r="AH18" i="27"/>
  <c r="AI18" i="27"/>
  <c r="AJ18" i="27"/>
  <c r="AK18" i="27"/>
  <c r="AL18" i="27"/>
  <c r="AM18" i="27"/>
  <c r="AN18" i="27"/>
  <c r="AO18" i="27"/>
  <c r="AP18" i="27"/>
  <c r="AQ18" i="27"/>
  <c r="AR18" i="27"/>
  <c r="AS18" i="27"/>
  <c r="AT18" i="27"/>
  <c r="AU18" i="27"/>
  <c r="AV18" i="27"/>
  <c r="AW18" i="27"/>
  <c r="AX18" i="27"/>
  <c r="AY18" i="27"/>
  <c r="AZ18" i="27"/>
  <c r="BA18" i="27"/>
  <c r="BB18" i="27"/>
  <c r="BC18" i="27"/>
  <c r="BD18" i="27"/>
  <c r="BE18" i="27"/>
  <c r="BF18" i="27"/>
  <c r="BG18" i="27"/>
  <c r="BH18" i="27"/>
  <c r="BI18" i="27"/>
  <c r="BJ18" i="27"/>
  <c r="BK18" i="27"/>
  <c r="AH19" i="27"/>
  <c r="AI19" i="27"/>
  <c r="AJ19" i="27"/>
  <c r="AK19" i="27"/>
  <c r="AL19" i="27"/>
  <c r="AM19" i="27"/>
  <c r="AN19" i="27"/>
  <c r="AO19" i="27"/>
  <c r="AP19" i="27"/>
  <c r="AQ19" i="27"/>
  <c r="AR19" i="27"/>
  <c r="AS19" i="27"/>
  <c r="AT19" i="27"/>
  <c r="AU19" i="27"/>
  <c r="AV19" i="27"/>
  <c r="AW19" i="27"/>
  <c r="AX19" i="27"/>
  <c r="AY19" i="27"/>
  <c r="AZ19" i="27"/>
  <c r="BA19" i="27"/>
  <c r="BB19" i="27"/>
  <c r="BC19" i="27"/>
  <c r="BD19" i="27"/>
  <c r="BE19" i="27"/>
  <c r="BF19" i="27"/>
  <c r="BG19" i="27"/>
  <c r="BH19" i="27"/>
  <c r="BI19" i="27"/>
  <c r="BJ19" i="27"/>
  <c r="BK19" i="27"/>
  <c r="AH20" i="27"/>
  <c r="AI20" i="27"/>
  <c r="AJ20" i="27"/>
  <c r="AK20" i="27"/>
  <c r="AL20" i="27"/>
  <c r="AM20" i="27"/>
  <c r="AN20" i="27"/>
  <c r="AO20" i="27"/>
  <c r="AP20" i="27"/>
  <c r="AQ20" i="27"/>
  <c r="AR20" i="27"/>
  <c r="AS20" i="27"/>
  <c r="AT20" i="27"/>
  <c r="AU20" i="27"/>
  <c r="AV20" i="27"/>
  <c r="AW20" i="27"/>
  <c r="AX20" i="27"/>
  <c r="AY20" i="27"/>
  <c r="AZ20" i="27"/>
  <c r="BA20" i="27"/>
  <c r="BB20" i="27"/>
  <c r="BC20" i="27"/>
  <c r="BD20" i="27"/>
  <c r="BE20" i="27"/>
  <c r="BF20" i="27"/>
  <c r="BG20" i="27"/>
  <c r="BH20" i="27"/>
  <c r="BI20" i="27"/>
  <c r="BJ20" i="27"/>
  <c r="BK20" i="27"/>
  <c r="AH21" i="27"/>
  <c r="AI21" i="27"/>
  <c r="AJ21" i="27"/>
  <c r="AK21" i="27"/>
  <c r="AL21" i="27"/>
  <c r="AM21" i="27"/>
  <c r="AN21" i="27"/>
  <c r="AO21" i="27"/>
  <c r="AP21" i="27"/>
  <c r="AQ21" i="27"/>
  <c r="AR21" i="27"/>
  <c r="AS21" i="27"/>
  <c r="AT21" i="27"/>
  <c r="AU21" i="27"/>
  <c r="AV21" i="27"/>
  <c r="AW21" i="27"/>
  <c r="AX21" i="27"/>
  <c r="AY21" i="27"/>
  <c r="AZ21" i="27"/>
  <c r="BA21" i="27"/>
  <c r="BB21" i="27"/>
  <c r="BC21" i="27"/>
  <c r="BD21" i="27"/>
  <c r="BE21" i="27"/>
  <c r="BF21" i="27"/>
  <c r="BG21" i="27"/>
  <c r="BH21" i="27"/>
  <c r="BI21" i="27"/>
  <c r="BJ21" i="27"/>
  <c r="BK21" i="27"/>
  <c r="AH22" i="27"/>
  <c r="AI22" i="27"/>
  <c r="AJ22" i="27"/>
  <c r="AK22" i="27"/>
  <c r="AL22" i="27"/>
  <c r="AM22" i="27"/>
  <c r="AN22" i="27"/>
  <c r="AO22" i="27"/>
  <c r="AP22" i="27"/>
  <c r="AQ22" i="27"/>
  <c r="AR22" i="27"/>
  <c r="AS22" i="27"/>
  <c r="AT22" i="27"/>
  <c r="AU22" i="27"/>
  <c r="AV22" i="27"/>
  <c r="AW22" i="27"/>
  <c r="AX22" i="27"/>
  <c r="AY22" i="27"/>
  <c r="AZ22" i="27"/>
  <c r="BA22" i="27"/>
  <c r="BB22" i="27"/>
  <c r="BC22" i="27"/>
  <c r="BD22" i="27"/>
  <c r="BE22" i="27"/>
  <c r="BF22" i="27"/>
  <c r="BG22" i="27"/>
  <c r="BH22" i="27"/>
  <c r="BI22" i="27"/>
  <c r="BJ22" i="27"/>
  <c r="BK22" i="27"/>
  <c r="AH23" i="27"/>
  <c r="AI23" i="27"/>
  <c r="AJ23" i="27"/>
  <c r="AK23" i="27"/>
  <c r="AL23" i="27"/>
  <c r="AM23" i="27"/>
  <c r="AN23" i="27"/>
  <c r="AO23" i="27"/>
  <c r="AP23" i="27"/>
  <c r="AQ23" i="27"/>
  <c r="AR23" i="27"/>
  <c r="AS23" i="27"/>
  <c r="AT23" i="27"/>
  <c r="AU23" i="27"/>
  <c r="AV23" i="27"/>
  <c r="AW23" i="27"/>
  <c r="AX23" i="27"/>
  <c r="AY23" i="27"/>
  <c r="AZ23" i="27"/>
  <c r="BA23" i="27"/>
  <c r="BB23" i="27"/>
  <c r="BC23" i="27"/>
  <c r="BD23" i="27"/>
  <c r="BE23" i="27"/>
  <c r="BF23" i="27"/>
  <c r="BG23" i="27"/>
  <c r="BH23" i="27"/>
  <c r="BI23" i="27"/>
  <c r="BJ23" i="27"/>
  <c r="BK23" i="27"/>
  <c r="AH24" i="27"/>
  <c r="AI24" i="27"/>
  <c r="AJ24" i="27"/>
  <c r="AK24" i="27"/>
  <c r="AL24" i="27"/>
  <c r="AM24" i="27"/>
  <c r="AN24" i="27"/>
  <c r="AO24" i="27"/>
  <c r="AP24" i="27"/>
  <c r="AQ24" i="27"/>
  <c r="AR24" i="27"/>
  <c r="AS24" i="27"/>
  <c r="AT24" i="27"/>
  <c r="AU24" i="27"/>
  <c r="AV24" i="27"/>
  <c r="AW24" i="27"/>
  <c r="AX24" i="27"/>
  <c r="AY24" i="27"/>
  <c r="AZ24" i="27"/>
  <c r="BA24" i="27"/>
  <c r="BB24" i="27"/>
  <c r="BC24" i="27"/>
  <c r="BD24" i="27"/>
  <c r="BE24" i="27"/>
  <c r="BF24" i="27"/>
  <c r="BG24" i="27"/>
  <c r="BH24" i="27"/>
  <c r="BI24" i="27"/>
  <c r="BJ24" i="27"/>
  <c r="BK24" i="27"/>
  <c r="AH25" i="27"/>
  <c r="AI25" i="27"/>
  <c r="AJ25" i="27"/>
  <c r="AK25" i="27"/>
  <c r="AL25" i="27"/>
  <c r="AM25" i="27"/>
  <c r="AN25" i="27"/>
  <c r="AO25" i="27"/>
  <c r="AP25" i="27"/>
  <c r="AQ25" i="27"/>
  <c r="AR25" i="27"/>
  <c r="AS25" i="27"/>
  <c r="AT25" i="27"/>
  <c r="AU25" i="27"/>
  <c r="AV25" i="27"/>
  <c r="AW25" i="27"/>
  <c r="AX25" i="27"/>
  <c r="AY25" i="27"/>
  <c r="AZ25" i="27"/>
  <c r="BA25" i="27"/>
  <c r="BB25" i="27"/>
  <c r="BC25" i="27"/>
  <c r="BD25" i="27"/>
  <c r="BE25" i="27"/>
  <c r="BF25" i="27"/>
  <c r="BG25" i="27"/>
  <c r="BH25" i="27"/>
  <c r="BI25" i="27"/>
  <c r="BJ25" i="27"/>
  <c r="BK25" i="27"/>
  <c r="AH26" i="27"/>
  <c r="AI26" i="27"/>
  <c r="AJ26" i="27"/>
  <c r="AK26" i="27"/>
  <c r="AL26" i="27"/>
  <c r="AM26" i="27"/>
  <c r="AN26" i="27"/>
  <c r="AO26" i="27"/>
  <c r="AP26" i="27"/>
  <c r="AQ26" i="27"/>
  <c r="AR26" i="27"/>
  <c r="AS26" i="27"/>
  <c r="AT26" i="27"/>
  <c r="AU26" i="27"/>
  <c r="AV26" i="27"/>
  <c r="AW26" i="27"/>
  <c r="AX26" i="27"/>
  <c r="AY26" i="27"/>
  <c r="AZ26" i="27"/>
  <c r="BA26" i="27"/>
  <c r="BB26" i="27"/>
  <c r="BC26" i="27"/>
  <c r="BD26" i="27"/>
  <c r="BE26" i="27"/>
  <c r="BF26" i="27"/>
  <c r="BG26" i="27"/>
  <c r="BH26" i="27"/>
  <c r="BI26" i="27"/>
  <c r="BJ26" i="27"/>
  <c r="BK26" i="27"/>
  <c r="AH27" i="27"/>
  <c r="AI27" i="27"/>
  <c r="AJ27" i="27"/>
  <c r="AK27" i="27"/>
  <c r="AL27" i="27"/>
  <c r="AM27" i="27"/>
  <c r="AN27" i="27"/>
  <c r="AO27" i="27"/>
  <c r="AP27" i="27"/>
  <c r="AQ27" i="27"/>
  <c r="AR27" i="27"/>
  <c r="AS27" i="27"/>
  <c r="AT27" i="27"/>
  <c r="AU27" i="27"/>
  <c r="AV27" i="27"/>
  <c r="AW27" i="27"/>
  <c r="AX27" i="27"/>
  <c r="AY27" i="27"/>
  <c r="AZ27" i="27"/>
  <c r="BA27" i="27"/>
  <c r="BB27" i="27"/>
  <c r="BC27" i="27"/>
  <c r="BD27" i="27"/>
  <c r="BE27" i="27"/>
  <c r="BF27" i="27"/>
  <c r="BG27" i="27"/>
  <c r="BH27" i="27"/>
  <c r="BI27" i="27"/>
  <c r="BJ27" i="27"/>
  <c r="BK27" i="27"/>
  <c r="AH28" i="27"/>
  <c r="AI28" i="27"/>
  <c r="AJ28" i="27"/>
  <c r="AK28" i="27"/>
  <c r="AL28" i="27"/>
  <c r="AM28" i="27"/>
  <c r="AN28" i="27"/>
  <c r="AO28" i="27"/>
  <c r="AP28" i="27"/>
  <c r="AQ28" i="27"/>
  <c r="AR28" i="27"/>
  <c r="AS28" i="27"/>
  <c r="AT28" i="27"/>
  <c r="AU28" i="27"/>
  <c r="AV28" i="27"/>
  <c r="AW28" i="27"/>
  <c r="AX28" i="27"/>
  <c r="AY28" i="27"/>
  <c r="AZ28" i="27"/>
  <c r="BA28" i="27"/>
  <c r="BB28" i="27"/>
  <c r="BC28" i="27"/>
  <c r="BD28" i="27"/>
  <c r="BE28" i="27"/>
  <c r="BF28" i="27"/>
  <c r="BG28" i="27"/>
  <c r="BH28" i="27"/>
  <c r="BI28" i="27"/>
  <c r="BJ28" i="27"/>
  <c r="BK28" i="27"/>
  <c r="AH29" i="27"/>
  <c r="AI29" i="27"/>
  <c r="AJ29" i="27"/>
  <c r="AK29" i="27"/>
  <c r="AL29" i="27"/>
  <c r="AM29" i="27"/>
  <c r="AN29" i="27"/>
  <c r="AO29" i="27"/>
  <c r="AP29" i="27"/>
  <c r="AQ29" i="27"/>
  <c r="AR29" i="27"/>
  <c r="AS29" i="27"/>
  <c r="AT29" i="27"/>
  <c r="AU29" i="27"/>
  <c r="AV29" i="27"/>
  <c r="AW29" i="27"/>
  <c r="AX29" i="27"/>
  <c r="AY29" i="27"/>
  <c r="AZ29" i="27"/>
  <c r="BA29" i="27"/>
  <c r="BB29" i="27"/>
  <c r="BC29" i="27"/>
  <c r="BD29" i="27"/>
  <c r="BE29" i="27"/>
  <c r="BF29" i="27"/>
  <c r="BG29" i="27"/>
  <c r="BH29" i="27"/>
  <c r="BI29" i="27"/>
  <c r="BJ29" i="27"/>
  <c r="BK29" i="27"/>
  <c r="AH30" i="27"/>
  <c r="AI30" i="27"/>
  <c r="AJ30" i="27"/>
  <c r="AK30" i="27"/>
  <c r="AL30" i="27"/>
  <c r="AM30" i="27"/>
  <c r="AN30" i="27"/>
  <c r="AO30" i="27"/>
  <c r="AP30" i="27"/>
  <c r="AQ30" i="27"/>
  <c r="AR30" i="27"/>
  <c r="AS30" i="27"/>
  <c r="AT30" i="27"/>
  <c r="AU30" i="27"/>
  <c r="AV30" i="27"/>
  <c r="AW30" i="27"/>
  <c r="AX30" i="27"/>
  <c r="AY30" i="27"/>
  <c r="AZ30" i="27"/>
  <c r="BA30" i="27"/>
  <c r="BB30" i="27"/>
  <c r="BC30" i="27"/>
  <c r="BD30" i="27"/>
  <c r="BE30" i="27"/>
  <c r="BF30" i="27"/>
  <c r="BG30" i="27"/>
  <c r="BH30" i="27"/>
  <c r="BI30" i="27"/>
  <c r="BJ30" i="27"/>
  <c r="BK30" i="27"/>
  <c r="AH31" i="27"/>
  <c r="AI31" i="27"/>
  <c r="AJ31" i="27"/>
  <c r="AK31" i="27"/>
  <c r="AL31" i="27"/>
  <c r="AM31" i="27"/>
  <c r="AN31" i="27"/>
  <c r="AO31" i="27"/>
  <c r="AP31" i="27"/>
  <c r="AQ31" i="27"/>
  <c r="AR31" i="27"/>
  <c r="AS31" i="27"/>
  <c r="AT31" i="27"/>
  <c r="AU31" i="27"/>
  <c r="AV31" i="27"/>
  <c r="AW31" i="27"/>
  <c r="AX31" i="27"/>
  <c r="AY31" i="27"/>
  <c r="AZ31" i="27"/>
  <c r="BA31" i="27"/>
  <c r="BB31" i="27"/>
  <c r="BC31" i="27"/>
  <c r="BD31" i="27"/>
  <c r="BE31" i="27"/>
  <c r="BF31" i="27"/>
  <c r="BG31" i="27"/>
  <c r="BH31" i="27"/>
  <c r="BI31" i="27"/>
  <c r="BJ31" i="27"/>
  <c r="BK31" i="27"/>
  <c r="AH32" i="27"/>
  <c r="AI32" i="27"/>
  <c r="AJ32" i="27"/>
  <c r="AK32" i="27"/>
  <c r="AL32" i="27"/>
  <c r="AM32" i="27"/>
  <c r="AN32" i="27"/>
  <c r="AO32" i="27"/>
  <c r="AP32" i="27"/>
  <c r="AQ32" i="27"/>
  <c r="AR32" i="27"/>
  <c r="AS32" i="27"/>
  <c r="AT32" i="27"/>
  <c r="AU32" i="27"/>
  <c r="AV32" i="27"/>
  <c r="AW32" i="27"/>
  <c r="AX32" i="27"/>
  <c r="AY32" i="27"/>
  <c r="AZ32" i="27"/>
  <c r="BA32" i="27"/>
  <c r="BB32" i="27"/>
  <c r="BC32" i="27"/>
  <c r="BD32" i="27"/>
  <c r="BE32" i="27"/>
  <c r="BF32" i="27"/>
  <c r="BG32" i="27"/>
  <c r="BH32" i="27"/>
  <c r="BI32" i="27"/>
  <c r="BJ32" i="27"/>
  <c r="BK32" i="27"/>
  <c r="AH33" i="27"/>
  <c r="AI33" i="27"/>
  <c r="AJ33" i="27"/>
  <c r="AK33" i="27"/>
  <c r="AL33" i="27"/>
  <c r="AM33" i="27"/>
  <c r="AN33" i="27"/>
  <c r="AO33" i="27"/>
  <c r="AP33" i="27"/>
  <c r="AQ33" i="27"/>
  <c r="AR33" i="27"/>
  <c r="AS33" i="27"/>
  <c r="AT33" i="27"/>
  <c r="AU33" i="27"/>
  <c r="AV33" i="27"/>
  <c r="AW33" i="27"/>
  <c r="AX33" i="27"/>
  <c r="AY33" i="27"/>
  <c r="AZ33" i="27"/>
  <c r="BA33" i="27"/>
  <c r="BB33" i="27"/>
  <c r="BC33" i="27"/>
  <c r="BD33" i="27"/>
  <c r="BE33" i="27"/>
  <c r="BF33" i="27"/>
  <c r="BG33" i="27"/>
  <c r="BH33" i="27"/>
  <c r="BI33" i="27"/>
  <c r="BJ33" i="27"/>
  <c r="BK33" i="27"/>
  <c r="AH34" i="27"/>
  <c r="AI34" i="27"/>
  <c r="AJ34" i="27"/>
  <c r="AK34" i="27"/>
  <c r="AL34" i="27"/>
  <c r="AM34" i="27"/>
  <c r="AN34" i="27"/>
  <c r="AO34" i="27"/>
  <c r="AP34" i="27"/>
  <c r="AQ34" i="27"/>
  <c r="AR34" i="27"/>
  <c r="AS34" i="27"/>
  <c r="AT34" i="27"/>
  <c r="AU34" i="27"/>
  <c r="AV34" i="27"/>
  <c r="AW34" i="27"/>
  <c r="AX34" i="27"/>
  <c r="AY34" i="27"/>
  <c r="AZ34" i="27"/>
  <c r="BA34" i="27"/>
  <c r="BB34" i="27"/>
  <c r="BC34" i="27"/>
  <c r="BD34" i="27"/>
  <c r="BE34" i="27"/>
  <c r="BF34" i="27"/>
  <c r="BG34" i="27"/>
  <c r="BH34" i="27"/>
  <c r="BI34" i="27"/>
  <c r="BJ34" i="27"/>
  <c r="BK34" i="27"/>
  <c r="AH35" i="27"/>
  <c r="AI35" i="27"/>
  <c r="AJ35" i="27"/>
  <c r="AK35" i="27"/>
  <c r="AL35" i="27"/>
  <c r="AM35" i="27"/>
  <c r="AN35" i="27"/>
  <c r="AO35" i="27"/>
  <c r="AP35" i="27"/>
  <c r="AQ35" i="27"/>
  <c r="AR35" i="27"/>
  <c r="AS35" i="27"/>
  <c r="AT35" i="27"/>
  <c r="AU35" i="27"/>
  <c r="AV35" i="27"/>
  <c r="AW35" i="27"/>
  <c r="AX35" i="27"/>
  <c r="AY35" i="27"/>
  <c r="AZ35" i="27"/>
  <c r="BA35" i="27"/>
  <c r="BB35" i="27"/>
  <c r="BC35" i="27"/>
  <c r="BD35" i="27"/>
  <c r="BE35" i="27"/>
  <c r="BF35" i="27"/>
  <c r="BG35" i="27"/>
  <c r="BH35" i="27"/>
  <c r="BI35" i="27"/>
  <c r="BJ35" i="27"/>
  <c r="BK35" i="27"/>
  <c r="AH36" i="27"/>
  <c r="AI36" i="27"/>
  <c r="AJ36" i="27"/>
  <c r="AK36" i="27"/>
  <c r="AL36" i="27"/>
  <c r="AM36" i="27"/>
  <c r="AN36" i="27"/>
  <c r="AO36" i="27"/>
  <c r="AP36" i="27"/>
  <c r="AQ36" i="27"/>
  <c r="AR36" i="27"/>
  <c r="AS36" i="27"/>
  <c r="AT36" i="27"/>
  <c r="AU36" i="27"/>
  <c r="AV36" i="27"/>
  <c r="AW36" i="27"/>
  <c r="AX36" i="27"/>
  <c r="AY36" i="27"/>
  <c r="AZ36" i="27"/>
  <c r="BA36" i="27"/>
  <c r="BB36" i="27"/>
  <c r="BC36" i="27"/>
  <c r="BD36" i="27"/>
  <c r="BE36" i="27"/>
  <c r="BF36" i="27"/>
  <c r="BG36" i="27"/>
  <c r="BH36" i="27"/>
  <c r="BI36" i="27"/>
  <c r="BJ36" i="27"/>
  <c r="BK36" i="27"/>
  <c r="AH37" i="27"/>
  <c r="AI37" i="27"/>
  <c r="AJ37" i="27"/>
  <c r="AK37" i="27"/>
  <c r="AL37" i="27"/>
  <c r="AM37" i="27"/>
  <c r="AN37" i="27"/>
  <c r="AO37" i="27"/>
  <c r="AP37" i="27"/>
  <c r="AQ37" i="27"/>
  <c r="AR37" i="27"/>
  <c r="AS37" i="27"/>
  <c r="AT37" i="27"/>
  <c r="AU37" i="27"/>
  <c r="AV37" i="27"/>
  <c r="AW37" i="27"/>
  <c r="AX37" i="27"/>
  <c r="AY37" i="27"/>
  <c r="AZ37" i="27"/>
  <c r="BA37" i="27"/>
  <c r="BB37" i="27"/>
  <c r="BC37" i="27"/>
  <c r="BD37" i="27"/>
  <c r="BE37" i="27"/>
  <c r="BF37" i="27"/>
  <c r="BG37" i="27"/>
  <c r="BH37" i="27"/>
  <c r="BI37" i="27"/>
  <c r="BJ37" i="27"/>
  <c r="BK37" i="27"/>
  <c r="B45" i="36"/>
  <c r="B42" i="36"/>
  <c r="B41" i="36"/>
  <c r="B46" i="36" s="1"/>
  <c r="BK37" i="36"/>
  <c r="BJ37" i="36"/>
  <c r="BI37" i="36"/>
  <c r="BH37" i="36"/>
  <c r="BG37" i="36"/>
  <c r="BF37" i="36"/>
  <c r="BE37" i="36"/>
  <c r="BD37" i="36"/>
  <c r="BC37" i="36"/>
  <c r="BB37" i="36"/>
  <c r="BA37" i="36"/>
  <c r="AZ37" i="36"/>
  <c r="AY37" i="36"/>
  <c r="AX37" i="36"/>
  <c r="AW37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BK36" i="36"/>
  <c r="BJ36" i="36"/>
  <c r="BI36" i="36"/>
  <c r="BH36" i="36"/>
  <c r="BG36" i="36"/>
  <c r="BF36" i="36"/>
  <c r="BE36" i="36"/>
  <c r="BD36" i="36"/>
  <c r="BC36" i="36"/>
  <c r="BB36" i="36"/>
  <c r="BA36" i="36"/>
  <c r="AZ36" i="36"/>
  <c r="AY36" i="36"/>
  <c r="AX36" i="36"/>
  <c r="AW36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BK35" i="36"/>
  <c r="BJ35" i="36"/>
  <c r="BI35" i="36"/>
  <c r="BH35" i="36"/>
  <c r="BG35" i="36"/>
  <c r="BF35" i="36"/>
  <c r="BE35" i="36"/>
  <c r="BD35" i="36"/>
  <c r="BC35" i="36"/>
  <c r="BB35" i="36"/>
  <c r="BA35" i="36"/>
  <c r="AZ35" i="36"/>
  <c r="AY35" i="36"/>
  <c r="AX35" i="36"/>
  <c r="AW35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BK34" i="36"/>
  <c r="BJ34" i="36"/>
  <c r="BI34" i="36"/>
  <c r="BH34" i="36"/>
  <c r="BG34" i="36"/>
  <c r="BF34" i="36"/>
  <c r="BE34" i="36"/>
  <c r="BD34" i="36"/>
  <c r="BC34" i="36"/>
  <c r="BB34" i="36"/>
  <c r="BA34" i="36"/>
  <c r="AZ34" i="36"/>
  <c r="AY34" i="36"/>
  <c r="AX34" i="36"/>
  <c r="AW34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BK33" i="36"/>
  <c r="BJ33" i="36"/>
  <c r="BI33" i="36"/>
  <c r="BH33" i="36"/>
  <c r="BG33" i="36"/>
  <c r="BF33" i="36"/>
  <c r="BE33" i="36"/>
  <c r="BD33" i="36"/>
  <c r="BC33" i="36"/>
  <c r="BB33" i="36"/>
  <c r="BA33" i="36"/>
  <c r="AZ33" i="36"/>
  <c r="AY33" i="36"/>
  <c r="AX33" i="36"/>
  <c r="AW33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BK32" i="36"/>
  <c r="BJ32" i="36"/>
  <c r="BI32" i="36"/>
  <c r="BH32" i="36"/>
  <c r="BG32" i="36"/>
  <c r="BF32" i="36"/>
  <c r="BE32" i="36"/>
  <c r="BD32" i="36"/>
  <c r="BC32" i="36"/>
  <c r="BB32" i="36"/>
  <c r="BA32" i="36"/>
  <c r="AZ32" i="36"/>
  <c r="AY32" i="36"/>
  <c r="AX32" i="36"/>
  <c r="AW32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BK31" i="36"/>
  <c r="BJ31" i="36"/>
  <c r="BI31" i="36"/>
  <c r="BH31" i="36"/>
  <c r="BG31" i="36"/>
  <c r="BF31" i="36"/>
  <c r="BE31" i="36"/>
  <c r="BD31" i="36"/>
  <c r="BC31" i="36"/>
  <c r="BB31" i="36"/>
  <c r="BA31" i="36"/>
  <c r="AZ31" i="36"/>
  <c r="AY31" i="36"/>
  <c r="AX31" i="36"/>
  <c r="AW31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BK30" i="36"/>
  <c r="BJ30" i="36"/>
  <c r="BI30" i="36"/>
  <c r="BH30" i="36"/>
  <c r="BG30" i="36"/>
  <c r="BF30" i="36"/>
  <c r="BE30" i="36"/>
  <c r="BD30" i="36"/>
  <c r="BC30" i="36"/>
  <c r="BB30" i="36"/>
  <c r="BA30" i="36"/>
  <c r="AZ30" i="36"/>
  <c r="AY30" i="36"/>
  <c r="AX30" i="36"/>
  <c r="AW30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BK29" i="36"/>
  <c r="BJ29" i="36"/>
  <c r="BI29" i="36"/>
  <c r="BH29" i="36"/>
  <c r="BG29" i="36"/>
  <c r="BF29" i="36"/>
  <c r="BE29" i="36"/>
  <c r="BD29" i="36"/>
  <c r="BC29" i="36"/>
  <c r="BB29" i="36"/>
  <c r="BA29" i="36"/>
  <c r="AZ29" i="36"/>
  <c r="AY29" i="36"/>
  <c r="AX29" i="36"/>
  <c r="AW29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BK28" i="36"/>
  <c r="BJ28" i="36"/>
  <c r="BI28" i="36"/>
  <c r="BH28" i="36"/>
  <c r="BG28" i="36"/>
  <c r="BF28" i="36"/>
  <c r="BE28" i="36"/>
  <c r="BD28" i="36"/>
  <c r="BC28" i="36"/>
  <c r="BB28" i="36"/>
  <c r="BA28" i="36"/>
  <c r="AZ28" i="36"/>
  <c r="AY28" i="36"/>
  <c r="AX28" i="36"/>
  <c r="AW28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BK27" i="36"/>
  <c r="BJ27" i="36"/>
  <c r="BI27" i="36"/>
  <c r="BH27" i="36"/>
  <c r="BG27" i="36"/>
  <c r="BF27" i="36"/>
  <c r="BE27" i="36"/>
  <c r="BD27" i="36"/>
  <c r="BC27" i="36"/>
  <c r="BB27" i="36"/>
  <c r="BA27" i="36"/>
  <c r="AZ27" i="36"/>
  <c r="AY27" i="36"/>
  <c r="AX27" i="36"/>
  <c r="AW27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BK26" i="36"/>
  <c r="BJ26" i="36"/>
  <c r="BI26" i="36"/>
  <c r="BH26" i="36"/>
  <c r="BG26" i="36"/>
  <c r="BF26" i="36"/>
  <c r="BE26" i="36"/>
  <c r="BD26" i="36"/>
  <c r="BC26" i="36"/>
  <c r="BB26" i="36"/>
  <c r="BA26" i="36"/>
  <c r="AZ26" i="36"/>
  <c r="AY26" i="36"/>
  <c r="AX26" i="36"/>
  <c r="AW26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BK25" i="36"/>
  <c r="BJ25" i="36"/>
  <c r="BI25" i="36"/>
  <c r="BH25" i="36"/>
  <c r="BG25" i="36"/>
  <c r="BF25" i="36"/>
  <c r="BE25" i="36"/>
  <c r="BD25" i="36"/>
  <c r="BC25" i="36"/>
  <c r="BB25" i="36"/>
  <c r="BA25" i="36"/>
  <c r="AZ25" i="36"/>
  <c r="AY25" i="36"/>
  <c r="AX25" i="36"/>
  <c r="AW25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BK24" i="36"/>
  <c r="BJ24" i="36"/>
  <c r="BI24" i="36"/>
  <c r="BH24" i="36"/>
  <c r="BG24" i="36"/>
  <c r="BF24" i="36"/>
  <c r="BE24" i="36"/>
  <c r="BD24" i="36"/>
  <c r="BC24" i="36"/>
  <c r="BB24" i="36"/>
  <c r="BA24" i="36"/>
  <c r="AZ24" i="36"/>
  <c r="AY24" i="36"/>
  <c r="AX24" i="36"/>
  <c r="AW24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BK23" i="36"/>
  <c r="BJ23" i="36"/>
  <c r="BI23" i="36"/>
  <c r="BH23" i="36"/>
  <c r="BG23" i="36"/>
  <c r="BF23" i="36"/>
  <c r="BE23" i="36"/>
  <c r="BD23" i="36"/>
  <c r="BC23" i="36"/>
  <c r="BB23" i="36"/>
  <c r="BA23" i="36"/>
  <c r="AZ23" i="36"/>
  <c r="AY23" i="36"/>
  <c r="AX23" i="36"/>
  <c r="AW23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BK22" i="36"/>
  <c r="BJ22" i="36"/>
  <c r="BI22" i="36"/>
  <c r="BH22" i="36"/>
  <c r="BG22" i="36"/>
  <c r="BF22" i="36"/>
  <c r="BE22" i="36"/>
  <c r="BD22" i="36"/>
  <c r="BC22" i="36"/>
  <c r="BB22" i="36"/>
  <c r="BA22" i="36"/>
  <c r="AZ22" i="36"/>
  <c r="AY22" i="36"/>
  <c r="AX22" i="36"/>
  <c r="AW22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BK21" i="36"/>
  <c r="BJ21" i="36"/>
  <c r="BI21" i="36"/>
  <c r="BH21" i="36"/>
  <c r="BG21" i="36"/>
  <c r="BF21" i="36"/>
  <c r="BE21" i="36"/>
  <c r="BD21" i="36"/>
  <c r="BC21" i="36"/>
  <c r="BB21" i="36"/>
  <c r="BA21" i="36"/>
  <c r="AZ21" i="36"/>
  <c r="AY21" i="36"/>
  <c r="AX21" i="36"/>
  <c r="AW21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BK20" i="36"/>
  <c r="BJ20" i="36"/>
  <c r="BI20" i="36"/>
  <c r="BH20" i="36"/>
  <c r="BG20" i="36"/>
  <c r="BF20" i="36"/>
  <c r="BE20" i="36"/>
  <c r="BD20" i="36"/>
  <c r="BC20" i="36"/>
  <c r="BB20" i="36"/>
  <c r="BA20" i="36"/>
  <c r="AZ20" i="36"/>
  <c r="AY20" i="36"/>
  <c r="AX20" i="36"/>
  <c r="AW20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BK19" i="36"/>
  <c r="BJ19" i="36"/>
  <c r="BI19" i="36"/>
  <c r="BH19" i="36"/>
  <c r="BG19" i="36"/>
  <c r="BF19" i="36"/>
  <c r="BE19" i="36"/>
  <c r="BD19" i="36"/>
  <c r="BC19" i="36"/>
  <c r="BB19" i="36"/>
  <c r="BA19" i="36"/>
  <c r="AZ19" i="36"/>
  <c r="AY19" i="36"/>
  <c r="AX19" i="36"/>
  <c r="AW19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BK18" i="36"/>
  <c r="BJ18" i="36"/>
  <c r="BI18" i="36"/>
  <c r="BH18" i="36"/>
  <c r="BG18" i="36"/>
  <c r="BF18" i="36"/>
  <c r="BE18" i="36"/>
  <c r="BD18" i="36"/>
  <c r="BC18" i="36"/>
  <c r="BB18" i="36"/>
  <c r="BA18" i="36"/>
  <c r="AZ18" i="36"/>
  <c r="AY18" i="36"/>
  <c r="AX18" i="36"/>
  <c r="AW18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BK17" i="36"/>
  <c r="BJ17" i="36"/>
  <c r="BI17" i="36"/>
  <c r="BH17" i="36"/>
  <c r="BG17" i="36"/>
  <c r="BF17" i="36"/>
  <c r="BE17" i="36"/>
  <c r="BD17" i="36"/>
  <c r="BC17" i="36"/>
  <c r="BB17" i="36"/>
  <c r="BA17" i="36"/>
  <c r="AZ17" i="36"/>
  <c r="AY17" i="36"/>
  <c r="AX17" i="36"/>
  <c r="AW17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BK16" i="36"/>
  <c r="BJ16" i="36"/>
  <c r="BI16" i="36"/>
  <c r="BH16" i="36"/>
  <c r="BG16" i="36"/>
  <c r="BF16" i="36"/>
  <c r="BE16" i="36"/>
  <c r="BD16" i="36"/>
  <c r="BC16" i="36"/>
  <c r="BB16" i="36"/>
  <c r="BA16" i="36"/>
  <c r="AZ16" i="36"/>
  <c r="AY16" i="36"/>
  <c r="AX16" i="36"/>
  <c r="AW16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BK15" i="36"/>
  <c r="BJ15" i="36"/>
  <c r="BI15" i="36"/>
  <c r="BH15" i="36"/>
  <c r="BG15" i="36"/>
  <c r="BF15" i="36"/>
  <c r="BE15" i="36"/>
  <c r="BD15" i="36"/>
  <c r="BC15" i="36"/>
  <c r="BB15" i="36"/>
  <c r="BA15" i="36"/>
  <c r="AZ15" i="36"/>
  <c r="AY15" i="36"/>
  <c r="AX15" i="36"/>
  <c r="AW15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BK14" i="36"/>
  <c r="BJ14" i="36"/>
  <c r="BI14" i="36"/>
  <c r="BH14" i="36"/>
  <c r="BG14" i="36"/>
  <c r="BF14" i="36"/>
  <c r="BE14" i="36"/>
  <c r="BD14" i="36"/>
  <c r="BC14" i="36"/>
  <c r="BB14" i="36"/>
  <c r="BA14" i="36"/>
  <c r="AZ14" i="36"/>
  <c r="AY14" i="36"/>
  <c r="AX14" i="36"/>
  <c r="AW14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BK13" i="36"/>
  <c r="BJ13" i="36"/>
  <c r="BI13" i="36"/>
  <c r="BH13" i="36"/>
  <c r="BG13" i="36"/>
  <c r="BF13" i="36"/>
  <c r="BE13" i="36"/>
  <c r="BD13" i="36"/>
  <c r="BC13" i="36"/>
  <c r="BB13" i="36"/>
  <c r="BA13" i="36"/>
  <c r="AZ13" i="36"/>
  <c r="AY13" i="36"/>
  <c r="AX13" i="36"/>
  <c r="AW13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BK12" i="36"/>
  <c r="BJ12" i="36"/>
  <c r="BI12" i="36"/>
  <c r="BH12" i="36"/>
  <c r="BG12" i="36"/>
  <c r="BF12" i="36"/>
  <c r="BE12" i="36"/>
  <c r="BD12" i="36"/>
  <c r="BC12" i="36"/>
  <c r="BB12" i="36"/>
  <c r="BA12" i="36"/>
  <c r="AZ12" i="36"/>
  <c r="AY12" i="36"/>
  <c r="AX12" i="36"/>
  <c r="AW12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BK11" i="36"/>
  <c r="BJ11" i="36"/>
  <c r="BI11" i="36"/>
  <c r="BH11" i="36"/>
  <c r="BG11" i="36"/>
  <c r="BF11" i="36"/>
  <c r="BE11" i="36"/>
  <c r="BD11" i="36"/>
  <c r="BC11" i="36"/>
  <c r="BB11" i="36"/>
  <c r="BA11" i="36"/>
  <c r="AZ11" i="36"/>
  <c r="AY11" i="36"/>
  <c r="AX11" i="36"/>
  <c r="AW11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BK10" i="36"/>
  <c r="BJ10" i="36"/>
  <c r="BI10" i="36"/>
  <c r="BH10" i="36"/>
  <c r="BG10" i="36"/>
  <c r="BF10" i="36"/>
  <c r="BE10" i="36"/>
  <c r="BD10" i="36"/>
  <c r="BC10" i="36"/>
  <c r="BB10" i="36"/>
  <c r="BA10" i="36"/>
  <c r="AZ10" i="36"/>
  <c r="AY10" i="36"/>
  <c r="AX10" i="36"/>
  <c r="AW10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BK9" i="36"/>
  <c r="BJ9" i="36"/>
  <c r="BI9" i="36"/>
  <c r="BH9" i="36"/>
  <c r="BG9" i="36"/>
  <c r="BF9" i="36"/>
  <c r="BE9" i="36"/>
  <c r="BD9" i="36"/>
  <c r="BC9" i="36"/>
  <c r="BB9" i="36"/>
  <c r="BA9" i="36"/>
  <c r="AZ9" i="36"/>
  <c r="AY9" i="36"/>
  <c r="AX9" i="36"/>
  <c r="AW9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BK8" i="36"/>
  <c r="BJ8" i="36"/>
  <c r="BI8" i="36"/>
  <c r="BH8" i="36"/>
  <c r="BG8" i="36"/>
  <c r="BF8" i="36"/>
  <c r="BE8" i="36"/>
  <c r="BD8" i="36"/>
  <c r="BC8" i="36"/>
  <c r="BB8" i="36"/>
  <c r="BA8" i="36"/>
  <c r="AZ8" i="36"/>
  <c r="AY8" i="36"/>
  <c r="AX8" i="36"/>
  <c r="AW8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BK7" i="36"/>
  <c r="BJ7" i="36"/>
  <c r="BI7" i="36"/>
  <c r="BH7" i="36"/>
  <c r="BG7" i="36"/>
  <c r="BF7" i="36"/>
  <c r="BE7" i="36"/>
  <c r="BD7" i="36"/>
  <c r="BC7" i="36"/>
  <c r="BB7" i="36"/>
  <c r="BA7" i="36"/>
  <c r="AZ7" i="36"/>
  <c r="AY7" i="36"/>
  <c r="AX7" i="36"/>
  <c r="AW7" i="36"/>
  <c r="AV7" i="36"/>
  <c r="AU7" i="36"/>
  <c r="AT7" i="36"/>
  <c r="AS7" i="36"/>
  <c r="AR7" i="36"/>
  <c r="AQ7" i="36"/>
  <c r="AP7" i="36"/>
  <c r="AO7" i="36"/>
  <c r="AN7" i="36"/>
  <c r="AM7" i="36"/>
  <c r="AL7" i="36"/>
  <c r="AK7" i="36"/>
  <c r="AJ7" i="36"/>
  <c r="AI7" i="36"/>
  <c r="AH7" i="36"/>
  <c r="BK6" i="36"/>
  <c r="BJ6" i="36"/>
  <c r="BI6" i="36"/>
  <c r="BH6" i="36"/>
  <c r="BG6" i="36"/>
  <c r="BF6" i="36"/>
  <c r="BE6" i="36"/>
  <c r="BD6" i="36"/>
  <c r="BC6" i="36"/>
  <c r="BB6" i="36"/>
  <c r="BA6" i="36"/>
  <c r="AZ6" i="36"/>
  <c r="AY6" i="36"/>
  <c r="AX6" i="36"/>
  <c r="AW6" i="36"/>
  <c r="AV6" i="36"/>
  <c r="AU6" i="36"/>
  <c r="AT6" i="36"/>
  <c r="AS6" i="36"/>
  <c r="AR6" i="36"/>
  <c r="AQ6" i="36"/>
  <c r="AP6" i="36"/>
  <c r="AO6" i="36"/>
  <c r="AN6" i="36"/>
  <c r="AM6" i="36"/>
  <c r="AL6" i="36"/>
  <c r="AK6" i="36"/>
  <c r="AJ6" i="36"/>
  <c r="AI6" i="36"/>
  <c r="AH6" i="36"/>
  <c r="BK5" i="36"/>
  <c r="BJ5" i="36"/>
  <c r="BI5" i="36"/>
  <c r="BH5" i="36"/>
  <c r="BG5" i="36"/>
  <c r="BF5" i="36"/>
  <c r="BE5" i="36"/>
  <c r="BD5" i="36"/>
  <c r="BC5" i="36"/>
  <c r="BB5" i="36"/>
  <c r="BA5" i="36"/>
  <c r="AZ5" i="36"/>
  <c r="AY5" i="36"/>
  <c r="AX5" i="36"/>
  <c r="AW5" i="36"/>
  <c r="AV5" i="36"/>
  <c r="AU5" i="36"/>
  <c r="AT5" i="36"/>
  <c r="AS5" i="36"/>
  <c r="AR5" i="36"/>
  <c r="AQ5" i="36"/>
  <c r="AP5" i="36"/>
  <c r="AO5" i="36"/>
  <c r="AN5" i="36"/>
  <c r="AM5" i="36"/>
  <c r="AL5" i="36"/>
  <c r="AK5" i="36"/>
  <c r="AJ5" i="36"/>
  <c r="AI5" i="36"/>
  <c r="AH5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BK3" i="36"/>
  <c r="BJ3" i="36"/>
  <c r="BI3" i="36"/>
  <c r="BH3" i="36"/>
  <c r="BG3" i="36"/>
  <c r="BF3" i="36"/>
  <c r="BE3" i="36"/>
  <c r="BD3" i="36"/>
  <c r="BC3" i="36"/>
  <c r="BB3" i="36"/>
  <c r="BA3" i="36"/>
  <c r="AZ3" i="36"/>
  <c r="AY3" i="36"/>
  <c r="AX3" i="36"/>
  <c r="AW3" i="36"/>
  <c r="AV3" i="36"/>
  <c r="AU3" i="36"/>
  <c r="AT3" i="36"/>
  <c r="AS3" i="36"/>
  <c r="AR3" i="36"/>
  <c r="AQ3" i="36"/>
  <c r="AP3" i="36"/>
  <c r="AO3" i="36"/>
  <c r="AN3" i="36"/>
  <c r="AM3" i="36"/>
  <c r="AL3" i="36"/>
  <c r="AK3" i="36"/>
  <c r="AJ3" i="36"/>
  <c r="AI3" i="36"/>
  <c r="AH3" i="36"/>
  <c r="BK2" i="36"/>
  <c r="BJ2" i="36"/>
  <c r="BI2" i="36"/>
  <c r="BH2" i="36"/>
  <c r="BG2" i="36"/>
  <c r="BF2" i="36"/>
  <c r="BE2" i="36"/>
  <c r="BD2" i="36"/>
  <c r="BC2" i="36"/>
  <c r="BB2" i="36"/>
  <c r="BA2" i="36"/>
  <c r="AZ2" i="36"/>
  <c r="AY2" i="36"/>
  <c r="AX2" i="36"/>
  <c r="AW2" i="36"/>
  <c r="AV2" i="36"/>
  <c r="AU2" i="36"/>
  <c r="AT2" i="36"/>
  <c r="AS2" i="36"/>
  <c r="AR2" i="36"/>
  <c r="AQ2" i="36"/>
  <c r="AP2" i="36"/>
  <c r="AO2" i="36"/>
  <c r="AN2" i="36"/>
  <c r="AM2" i="36"/>
  <c r="AL2" i="36"/>
  <c r="AK2" i="36"/>
  <c r="AJ2" i="36"/>
  <c r="AI2" i="36"/>
  <c r="AH2" i="36"/>
  <c r="B109" i="27"/>
  <c r="B112" i="27"/>
  <c r="J166" i="27" s="1"/>
  <c r="C20" i="35" s="1"/>
  <c r="BK2" i="27"/>
  <c r="BJ2" i="27"/>
  <c r="BI2" i="27"/>
  <c r="BH2" i="27"/>
  <c r="BG2" i="27"/>
  <c r="BF2" i="27"/>
  <c r="BE2" i="27"/>
  <c r="BD2" i="27"/>
  <c r="BC2" i="27"/>
  <c r="BB2" i="27"/>
  <c r="BA2" i="27"/>
  <c r="AZ2" i="27"/>
  <c r="AY2" i="27"/>
  <c r="AX2" i="27"/>
  <c r="AW2" i="27"/>
  <c r="AV2" i="27"/>
  <c r="AU2" i="27"/>
  <c r="AT2" i="27"/>
  <c r="AS2" i="27"/>
  <c r="AR2" i="27"/>
  <c r="AQ2" i="27"/>
  <c r="AP2" i="27"/>
  <c r="AO2" i="27"/>
  <c r="AN2" i="27"/>
  <c r="AM2" i="27"/>
  <c r="AL2" i="27"/>
  <c r="AK2" i="27"/>
  <c r="AJ2" i="27"/>
  <c r="AI2" i="27"/>
  <c r="AH2" i="27"/>
  <c r="W28" i="35"/>
  <c r="Q28" i="35"/>
  <c r="J28" i="35"/>
  <c r="B28" i="35"/>
  <c r="W28" i="34"/>
  <c r="Q28" i="34"/>
  <c r="J28" i="34"/>
  <c r="B28" i="34"/>
  <c r="W28" i="33"/>
  <c r="Q28" i="33"/>
  <c r="J28" i="33"/>
  <c r="B28" i="33"/>
  <c r="W28" i="32"/>
  <c r="Q28" i="32"/>
  <c r="J28" i="32"/>
  <c r="B28" i="32"/>
  <c r="W28" i="31"/>
  <c r="Q28" i="31"/>
  <c r="J28" i="31"/>
  <c r="B28" i="31"/>
  <c r="W28" i="30"/>
  <c r="Q28" i="30"/>
  <c r="J28" i="30"/>
  <c r="B28" i="30"/>
  <c r="W24" i="28"/>
  <c r="Q24" i="28"/>
  <c r="J24" i="28"/>
  <c r="B24" i="28"/>
  <c r="D136" i="27"/>
  <c r="B131" i="27"/>
  <c r="AE124" i="27"/>
  <c r="AD124" i="27"/>
  <c r="AC124" i="27"/>
  <c r="AB124" i="27"/>
  <c r="AA124" i="27"/>
  <c r="Z124" i="27"/>
  <c r="Y124" i="27"/>
  <c r="X124" i="27"/>
  <c r="W124" i="27"/>
  <c r="V124" i="27"/>
  <c r="U124" i="27"/>
  <c r="T124" i="27"/>
  <c r="S124" i="27"/>
  <c r="R124" i="27"/>
  <c r="Q124" i="27"/>
  <c r="P124" i="27"/>
  <c r="O124" i="27"/>
  <c r="N124" i="27"/>
  <c r="M124" i="27"/>
  <c r="L124" i="27"/>
  <c r="K124" i="27"/>
  <c r="J124" i="27"/>
  <c r="I124" i="27"/>
  <c r="H124" i="27"/>
  <c r="G124" i="27"/>
  <c r="F124" i="27"/>
  <c r="E124" i="27"/>
  <c r="D124" i="27"/>
  <c r="C124" i="27"/>
  <c r="B124" i="27"/>
  <c r="AE107" i="27"/>
  <c r="AD107" i="27"/>
  <c r="AC107" i="27"/>
  <c r="AB107" i="27"/>
  <c r="AA107" i="27"/>
  <c r="Z107" i="27"/>
  <c r="Y107" i="27"/>
  <c r="X107" i="27"/>
  <c r="W107" i="27"/>
  <c r="V107" i="27"/>
  <c r="U107" i="27"/>
  <c r="T107" i="27"/>
  <c r="S107" i="27"/>
  <c r="R107" i="27"/>
  <c r="Q107" i="27"/>
  <c r="P107" i="27"/>
  <c r="O107" i="27"/>
  <c r="N107" i="27"/>
  <c r="M107" i="27"/>
  <c r="L107" i="27"/>
  <c r="K107" i="27"/>
  <c r="J107" i="27"/>
  <c r="I107" i="27"/>
  <c r="H107" i="27"/>
  <c r="G107" i="27"/>
  <c r="F107" i="27"/>
  <c r="E107" i="27"/>
  <c r="D107" i="27"/>
  <c r="C107" i="27"/>
  <c r="B107" i="27"/>
  <c r="B98" i="27"/>
  <c r="B94" i="27"/>
  <c r="B99" i="27" s="1"/>
  <c r="AE91" i="27"/>
  <c r="AD91" i="27"/>
  <c r="AC91" i="27"/>
  <c r="AB91" i="27"/>
  <c r="AA91" i="27"/>
  <c r="Z91" i="27"/>
  <c r="Y91" i="27"/>
  <c r="X91" i="27"/>
  <c r="W91" i="27"/>
  <c r="V91" i="27"/>
  <c r="U91" i="27"/>
  <c r="T91" i="27"/>
  <c r="S91" i="27"/>
  <c r="R91" i="27"/>
  <c r="Q91" i="27"/>
  <c r="P91" i="27"/>
  <c r="O91" i="27"/>
  <c r="N91" i="27"/>
  <c r="M91" i="27"/>
  <c r="L91" i="27"/>
  <c r="K91" i="27"/>
  <c r="J91" i="27"/>
  <c r="I91" i="27"/>
  <c r="H91" i="27"/>
  <c r="G91" i="27"/>
  <c r="F91" i="27"/>
  <c r="E91" i="27"/>
  <c r="D91" i="27"/>
  <c r="C91" i="27"/>
  <c r="B91" i="27"/>
  <c r="AE90" i="27"/>
  <c r="AD90" i="27"/>
  <c r="AC90" i="27"/>
  <c r="AB90" i="27"/>
  <c r="AA90" i="27"/>
  <c r="Z90" i="27"/>
  <c r="Y90" i="27"/>
  <c r="X90" i="27"/>
  <c r="W90" i="27"/>
  <c r="V90" i="27"/>
  <c r="U90" i="27"/>
  <c r="T90" i="27"/>
  <c r="S90" i="27"/>
  <c r="R90" i="27"/>
  <c r="Q90" i="27"/>
  <c r="P90" i="27"/>
  <c r="O90" i="27"/>
  <c r="N90" i="27"/>
  <c r="M90" i="27"/>
  <c r="L90" i="27"/>
  <c r="K90" i="27"/>
  <c r="J90" i="27"/>
  <c r="I90" i="27"/>
  <c r="H90" i="27"/>
  <c r="G90" i="27"/>
  <c r="F90" i="27"/>
  <c r="E90" i="27"/>
  <c r="D90" i="27"/>
  <c r="C90" i="27"/>
  <c r="B90" i="27"/>
  <c r="AE89" i="27"/>
  <c r="AD89" i="27"/>
  <c r="AC89" i="27"/>
  <c r="AB89" i="27"/>
  <c r="AA89" i="27"/>
  <c r="Z89" i="27"/>
  <c r="Y89" i="27"/>
  <c r="X89" i="27"/>
  <c r="W89" i="27"/>
  <c r="V89" i="27"/>
  <c r="U89" i="27"/>
  <c r="T89" i="27"/>
  <c r="S89" i="27"/>
  <c r="R89" i="27"/>
  <c r="Q89" i="27"/>
  <c r="P89" i="27"/>
  <c r="O89" i="27"/>
  <c r="N89" i="27"/>
  <c r="M89" i="27"/>
  <c r="L89" i="27"/>
  <c r="K89" i="27"/>
  <c r="J89" i="27"/>
  <c r="I89" i="27"/>
  <c r="H89" i="27"/>
  <c r="G89" i="27"/>
  <c r="F89" i="27"/>
  <c r="E89" i="27"/>
  <c r="D89" i="27"/>
  <c r="C89" i="27"/>
  <c r="B89" i="27"/>
  <c r="AE88" i="27"/>
  <c r="AD88" i="27"/>
  <c r="AC88" i="27"/>
  <c r="AB88" i="27"/>
  <c r="AA88" i="27"/>
  <c r="Z88" i="27"/>
  <c r="Y88" i="27"/>
  <c r="X88" i="27"/>
  <c r="W88" i="27"/>
  <c r="V88" i="27"/>
  <c r="U88" i="27"/>
  <c r="T88" i="27"/>
  <c r="S88" i="27"/>
  <c r="R88" i="27"/>
  <c r="Q88" i="27"/>
  <c r="P88" i="27"/>
  <c r="O88" i="27"/>
  <c r="N88" i="27"/>
  <c r="M88" i="27"/>
  <c r="L88" i="27"/>
  <c r="K88" i="27"/>
  <c r="J88" i="27"/>
  <c r="I88" i="27"/>
  <c r="H88" i="27"/>
  <c r="G88" i="27"/>
  <c r="F88" i="27"/>
  <c r="E88" i="27"/>
  <c r="D88" i="27"/>
  <c r="C88" i="27"/>
  <c r="B88" i="27"/>
  <c r="AE87" i="27"/>
  <c r="AD87" i="27"/>
  <c r="AC87" i="27"/>
  <c r="AB87" i="27"/>
  <c r="AA87" i="27"/>
  <c r="Z87" i="27"/>
  <c r="Y87" i="27"/>
  <c r="X87" i="27"/>
  <c r="W87" i="27"/>
  <c r="V87" i="27"/>
  <c r="U87" i="27"/>
  <c r="T87" i="27"/>
  <c r="S87" i="27"/>
  <c r="R87" i="27"/>
  <c r="Q87" i="27"/>
  <c r="P87" i="27"/>
  <c r="O87" i="27"/>
  <c r="N87" i="27"/>
  <c r="M87" i="27"/>
  <c r="L87" i="27"/>
  <c r="K87" i="27"/>
  <c r="J87" i="27"/>
  <c r="I87" i="27"/>
  <c r="H87" i="27"/>
  <c r="G87" i="27"/>
  <c r="F87" i="27"/>
  <c r="E87" i="27"/>
  <c r="D87" i="27"/>
  <c r="C87" i="27"/>
  <c r="B87" i="27"/>
  <c r="AE86" i="27"/>
  <c r="AD86" i="27"/>
  <c r="AC86" i="27"/>
  <c r="AB86" i="27"/>
  <c r="AA86" i="27"/>
  <c r="Z86" i="27"/>
  <c r="Y86" i="27"/>
  <c r="X86" i="27"/>
  <c r="W86" i="27"/>
  <c r="V86" i="27"/>
  <c r="U86" i="27"/>
  <c r="T86" i="27"/>
  <c r="S86" i="27"/>
  <c r="R86" i="27"/>
  <c r="Q86" i="27"/>
  <c r="P86" i="27"/>
  <c r="O86" i="27"/>
  <c r="N86" i="27"/>
  <c r="M86" i="27"/>
  <c r="L86" i="27"/>
  <c r="K86" i="27"/>
  <c r="J86" i="27"/>
  <c r="I86" i="27"/>
  <c r="H86" i="27"/>
  <c r="G86" i="27"/>
  <c r="F86" i="27"/>
  <c r="E86" i="27"/>
  <c r="D86" i="27"/>
  <c r="C86" i="27"/>
  <c r="B86" i="27"/>
  <c r="AE85" i="27"/>
  <c r="AD85" i="27"/>
  <c r="AC85" i="27"/>
  <c r="AB85" i="27"/>
  <c r="AA85" i="27"/>
  <c r="Z85" i="27"/>
  <c r="Y85" i="27"/>
  <c r="X85" i="27"/>
  <c r="W85" i="27"/>
  <c r="V85" i="27"/>
  <c r="U85" i="27"/>
  <c r="T85" i="27"/>
  <c r="S85" i="27"/>
  <c r="R85" i="27"/>
  <c r="Q85" i="27"/>
  <c r="P85" i="27"/>
  <c r="O85" i="27"/>
  <c r="N85" i="27"/>
  <c r="M85" i="27"/>
  <c r="L85" i="27"/>
  <c r="K85" i="27"/>
  <c r="J85" i="27"/>
  <c r="I85" i="27"/>
  <c r="H85" i="27"/>
  <c r="G85" i="27"/>
  <c r="F85" i="27"/>
  <c r="E85" i="27"/>
  <c r="D85" i="27"/>
  <c r="C85" i="27"/>
  <c r="B85" i="27"/>
  <c r="AE84" i="27"/>
  <c r="AD84" i="27"/>
  <c r="AC84" i="27"/>
  <c r="AB84" i="27"/>
  <c r="AA84" i="27"/>
  <c r="Z84" i="27"/>
  <c r="Y84" i="27"/>
  <c r="X84" i="27"/>
  <c r="W84" i="27"/>
  <c r="V84" i="27"/>
  <c r="U84" i="27"/>
  <c r="T84" i="27"/>
  <c r="S84" i="27"/>
  <c r="R84" i="27"/>
  <c r="Q84" i="27"/>
  <c r="P84" i="27"/>
  <c r="O84" i="27"/>
  <c r="N84" i="27"/>
  <c r="M84" i="27"/>
  <c r="L84" i="27"/>
  <c r="K84" i="27"/>
  <c r="J84" i="27"/>
  <c r="I84" i="27"/>
  <c r="H84" i="27"/>
  <c r="G84" i="27"/>
  <c r="F84" i="27"/>
  <c r="E84" i="27"/>
  <c r="D84" i="27"/>
  <c r="C84" i="27"/>
  <c r="B84" i="27"/>
  <c r="AE83" i="27"/>
  <c r="AD83" i="27"/>
  <c r="AC83" i="27"/>
  <c r="AB83" i="27"/>
  <c r="AA83" i="27"/>
  <c r="Z83" i="27"/>
  <c r="Y83" i="27"/>
  <c r="X83" i="27"/>
  <c r="W83" i="27"/>
  <c r="V83" i="27"/>
  <c r="U83" i="27"/>
  <c r="T83" i="27"/>
  <c r="S83" i="27"/>
  <c r="R83" i="27"/>
  <c r="Q83" i="27"/>
  <c r="P83" i="27"/>
  <c r="O83" i="27"/>
  <c r="N83" i="27"/>
  <c r="M83" i="27"/>
  <c r="L83" i="27"/>
  <c r="K83" i="27"/>
  <c r="J83" i="27"/>
  <c r="I83" i="27"/>
  <c r="H83" i="27"/>
  <c r="G83" i="27"/>
  <c r="F83" i="27"/>
  <c r="E83" i="27"/>
  <c r="D83" i="27"/>
  <c r="C83" i="27"/>
  <c r="B83" i="27"/>
  <c r="AE82" i="27"/>
  <c r="AD82" i="27"/>
  <c r="AC82" i="27"/>
  <c r="AB82" i="27"/>
  <c r="AA82" i="27"/>
  <c r="Z82" i="27"/>
  <c r="Y82" i="27"/>
  <c r="X82" i="27"/>
  <c r="W82" i="27"/>
  <c r="V82" i="27"/>
  <c r="U82" i="27"/>
  <c r="T82" i="27"/>
  <c r="S82" i="27"/>
  <c r="R82" i="27"/>
  <c r="Q82" i="27"/>
  <c r="P82" i="27"/>
  <c r="O82" i="27"/>
  <c r="N82" i="27"/>
  <c r="M82" i="27"/>
  <c r="L82" i="27"/>
  <c r="K82" i="27"/>
  <c r="J82" i="27"/>
  <c r="I82" i="27"/>
  <c r="H82" i="27"/>
  <c r="G82" i="27"/>
  <c r="F82" i="27"/>
  <c r="E82" i="27"/>
  <c r="D82" i="27"/>
  <c r="C82" i="27"/>
  <c r="B82" i="27"/>
  <c r="AE81" i="27"/>
  <c r="AD81" i="27"/>
  <c r="AC81" i="27"/>
  <c r="AB81" i="27"/>
  <c r="AA81" i="27"/>
  <c r="Z81" i="27"/>
  <c r="Y81" i="27"/>
  <c r="X81" i="27"/>
  <c r="W81" i="27"/>
  <c r="V81" i="27"/>
  <c r="U81" i="27"/>
  <c r="T81" i="27"/>
  <c r="S81" i="27"/>
  <c r="R81" i="27"/>
  <c r="Q81" i="27"/>
  <c r="P81" i="27"/>
  <c r="O81" i="27"/>
  <c r="N81" i="27"/>
  <c r="M81" i="27"/>
  <c r="L81" i="27"/>
  <c r="K81" i="27"/>
  <c r="J81" i="27"/>
  <c r="I81" i="27"/>
  <c r="H81" i="27"/>
  <c r="G81" i="27"/>
  <c r="F81" i="27"/>
  <c r="E81" i="27"/>
  <c r="D81" i="27"/>
  <c r="C81" i="27"/>
  <c r="B81" i="27"/>
  <c r="AE80" i="27"/>
  <c r="AD80" i="27"/>
  <c r="AC80" i="27"/>
  <c r="AB80" i="27"/>
  <c r="AA80" i="27"/>
  <c r="Z80" i="27"/>
  <c r="Y80" i="27"/>
  <c r="X80" i="27"/>
  <c r="W80" i="27"/>
  <c r="V80" i="27"/>
  <c r="U80" i="27"/>
  <c r="T80" i="27"/>
  <c r="S80" i="27"/>
  <c r="R80" i="27"/>
  <c r="Q80" i="27"/>
  <c r="P80" i="27"/>
  <c r="O80" i="27"/>
  <c r="N80" i="27"/>
  <c r="M80" i="27"/>
  <c r="L80" i="27"/>
  <c r="K80" i="27"/>
  <c r="J80" i="27"/>
  <c r="I80" i="27"/>
  <c r="H80" i="27"/>
  <c r="G80" i="27"/>
  <c r="F80" i="27"/>
  <c r="E80" i="27"/>
  <c r="D80" i="27"/>
  <c r="C80" i="27"/>
  <c r="B80" i="27"/>
  <c r="AE79" i="27"/>
  <c r="AD79" i="27"/>
  <c r="AC79" i="27"/>
  <c r="AB79" i="27"/>
  <c r="AA79" i="27"/>
  <c r="Z79" i="27"/>
  <c r="Y79" i="27"/>
  <c r="X79" i="27"/>
  <c r="W79" i="27"/>
  <c r="V79" i="27"/>
  <c r="U79" i="27"/>
  <c r="T79" i="27"/>
  <c r="S79" i="27"/>
  <c r="R79" i="27"/>
  <c r="Q79" i="27"/>
  <c r="P79" i="27"/>
  <c r="O79" i="27"/>
  <c r="N79" i="27"/>
  <c r="M79" i="27"/>
  <c r="L79" i="27"/>
  <c r="K79" i="27"/>
  <c r="J79" i="27"/>
  <c r="I79" i="27"/>
  <c r="H79" i="27"/>
  <c r="G79" i="27"/>
  <c r="F79" i="27"/>
  <c r="E79" i="27"/>
  <c r="D79" i="27"/>
  <c r="C79" i="27"/>
  <c r="B79" i="27"/>
  <c r="AE78" i="27"/>
  <c r="AD78" i="27"/>
  <c r="AC78" i="27"/>
  <c r="AB78" i="27"/>
  <c r="AA78" i="27"/>
  <c r="Z78" i="27"/>
  <c r="Y78" i="27"/>
  <c r="X78" i="27"/>
  <c r="W78" i="27"/>
  <c r="V78" i="27"/>
  <c r="U78" i="27"/>
  <c r="T78" i="27"/>
  <c r="S78" i="27"/>
  <c r="R78" i="27"/>
  <c r="Q78" i="27"/>
  <c r="P78" i="27"/>
  <c r="O78" i="27"/>
  <c r="N78" i="27"/>
  <c r="M78" i="27"/>
  <c r="L78" i="27"/>
  <c r="K78" i="27"/>
  <c r="J78" i="27"/>
  <c r="I78" i="27"/>
  <c r="H78" i="27"/>
  <c r="G78" i="27"/>
  <c r="F78" i="27"/>
  <c r="E78" i="27"/>
  <c r="D78" i="27"/>
  <c r="C78" i="27"/>
  <c r="B78" i="27"/>
  <c r="AE77" i="27"/>
  <c r="AD77" i="27"/>
  <c r="AC77" i="27"/>
  <c r="AB77" i="27"/>
  <c r="AA77" i="27"/>
  <c r="Z77" i="27"/>
  <c r="Y77" i="27"/>
  <c r="X77" i="27"/>
  <c r="W77" i="27"/>
  <c r="V77" i="27"/>
  <c r="U77" i="27"/>
  <c r="T77" i="27"/>
  <c r="S77" i="27"/>
  <c r="R77" i="27"/>
  <c r="Q77" i="27"/>
  <c r="P77" i="27"/>
  <c r="O77" i="27"/>
  <c r="N77" i="27"/>
  <c r="M77" i="27"/>
  <c r="L77" i="27"/>
  <c r="K77" i="27"/>
  <c r="J77" i="27"/>
  <c r="I77" i="27"/>
  <c r="H77" i="27"/>
  <c r="G77" i="27"/>
  <c r="F77" i="27"/>
  <c r="E77" i="27"/>
  <c r="D77" i="27"/>
  <c r="C77" i="27"/>
  <c r="B77" i="27"/>
  <c r="AE76" i="27"/>
  <c r="AD76" i="27"/>
  <c r="AC76" i="27"/>
  <c r="AB76" i="27"/>
  <c r="AA76" i="27"/>
  <c r="Z76" i="27"/>
  <c r="Y76" i="27"/>
  <c r="X76" i="27"/>
  <c r="W76" i="27"/>
  <c r="V76" i="27"/>
  <c r="U76" i="27"/>
  <c r="T76" i="27"/>
  <c r="S76" i="27"/>
  <c r="R76" i="27"/>
  <c r="Q76" i="27"/>
  <c r="P76" i="27"/>
  <c r="O76" i="27"/>
  <c r="N76" i="27"/>
  <c r="M76" i="27"/>
  <c r="L76" i="27"/>
  <c r="K76" i="27"/>
  <c r="J76" i="27"/>
  <c r="I76" i="27"/>
  <c r="H76" i="27"/>
  <c r="G76" i="27"/>
  <c r="F76" i="27"/>
  <c r="E76" i="27"/>
  <c r="D76" i="27"/>
  <c r="C76" i="27"/>
  <c r="B76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P75" i="27"/>
  <c r="O75" i="27"/>
  <c r="N75" i="27"/>
  <c r="M75" i="27"/>
  <c r="L75" i="27"/>
  <c r="K75" i="27"/>
  <c r="J75" i="27"/>
  <c r="I75" i="27"/>
  <c r="H75" i="27"/>
  <c r="G75" i="27"/>
  <c r="F75" i="27"/>
  <c r="E75" i="27"/>
  <c r="D75" i="27"/>
  <c r="C75" i="27"/>
  <c r="B75" i="27"/>
  <c r="AE74" i="27"/>
  <c r="AD74" i="27"/>
  <c r="AC74" i="27"/>
  <c r="AB74" i="27"/>
  <c r="AA74" i="27"/>
  <c r="Z74" i="27"/>
  <c r="Y74" i="27"/>
  <c r="X74" i="27"/>
  <c r="W74" i="27"/>
  <c r="V74" i="27"/>
  <c r="U74" i="27"/>
  <c r="T74" i="27"/>
  <c r="S74" i="27"/>
  <c r="R74" i="27"/>
  <c r="Q74" i="27"/>
  <c r="P74" i="27"/>
  <c r="O74" i="27"/>
  <c r="N74" i="27"/>
  <c r="M74" i="27"/>
  <c r="L74" i="27"/>
  <c r="K74" i="27"/>
  <c r="J74" i="27"/>
  <c r="I74" i="27"/>
  <c r="H74" i="27"/>
  <c r="G74" i="27"/>
  <c r="F74" i="27"/>
  <c r="E74" i="27"/>
  <c r="D74" i="27"/>
  <c r="C74" i="27"/>
  <c r="AE73" i="27"/>
  <c r="AD73" i="27"/>
  <c r="AC73" i="27"/>
  <c r="AB73" i="27"/>
  <c r="AA73" i="27"/>
  <c r="Z73" i="27"/>
  <c r="Y73" i="27"/>
  <c r="X73" i="27"/>
  <c r="W73" i="27"/>
  <c r="V73" i="27"/>
  <c r="U73" i="27"/>
  <c r="T73" i="27"/>
  <c r="S73" i="27"/>
  <c r="R73" i="27"/>
  <c r="Q73" i="27"/>
  <c r="P73" i="27"/>
  <c r="O73" i="27"/>
  <c r="N73" i="27"/>
  <c r="M73" i="27"/>
  <c r="L73" i="27"/>
  <c r="K73" i="27"/>
  <c r="J73" i="27"/>
  <c r="I73" i="27"/>
  <c r="H73" i="27"/>
  <c r="G73" i="27"/>
  <c r="F73" i="27"/>
  <c r="E73" i="27"/>
  <c r="D73" i="27"/>
  <c r="C73" i="27"/>
  <c r="AE72" i="27"/>
  <c r="AD72" i="27"/>
  <c r="AC72" i="27"/>
  <c r="AB72" i="27"/>
  <c r="AA72" i="27"/>
  <c r="Z72" i="27"/>
  <c r="Y72" i="27"/>
  <c r="X72" i="27"/>
  <c r="W72" i="27"/>
  <c r="V72" i="27"/>
  <c r="U72" i="27"/>
  <c r="T72" i="27"/>
  <c r="S72" i="27"/>
  <c r="R72" i="27"/>
  <c r="Q72" i="27"/>
  <c r="P72" i="27"/>
  <c r="O72" i="27"/>
  <c r="N72" i="27"/>
  <c r="M72" i="27"/>
  <c r="L72" i="27"/>
  <c r="K72" i="27"/>
  <c r="J72" i="27"/>
  <c r="I72" i="27"/>
  <c r="H72" i="27"/>
  <c r="G72" i="27"/>
  <c r="F72" i="27"/>
  <c r="E72" i="27"/>
  <c r="D72" i="27"/>
  <c r="C72" i="27"/>
  <c r="AE71" i="27"/>
  <c r="AD71" i="27"/>
  <c r="AC71" i="27"/>
  <c r="AB71" i="27"/>
  <c r="AA71" i="27"/>
  <c r="Z71" i="27"/>
  <c r="Y71" i="27"/>
  <c r="X71" i="27"/>
  <c r="W71" i="27"/>
  <c r="V71" i="27"/>
  <c r="U71" i="27"/>
  <c r="T71" i="27"/>
  <c r="S71" i="27"/>
  <c r="R71" i="27"/>
  <c r="Q71" i="27"/>
  <c r="P71" i="27"/>
  <c r="O71" i="27"/>
  <c r="N71" i="27"/>
  <c r="M71" i="27"/>
  <c r="L71" i="27"/>
  <c r="K71" i="27"/>
  <c r="J71" i="27"/>
  <c r="I71" i="27"/>
  <c r="H71" i="27"/>
  <c r="G71" i="27"/>
  <c r="F71" i="27"/>
  <c r="E71" i="27"/>
  <c r="D71" i="27"/>
  <c r="C71" i="27"/>
  <c r="AE70" i="27"/>
  <c r="AD70" i="27"/>
  <c r="AC70" i="27"/>
  <c r="AB70" i="27"/>
  <c r="AA70" i="27"/>
  <c r="Z70" i="27"/>
  <c r="Y70" i="27"/>
  <c r="X70" i="27"/>
  <c r="W70" i="27"/>
  <c r="V70" i="27"/>
  <c r="U70" i="27"/>
  <c r="T70" i="27"/>
  <c r="S70" i="27"/>
  <c r="R70" i="27"/>
  <c r="Q70" i="27"/>
  <c r="P70" i="27"/>
  <c r="O70" i="27"/>
  <c r="N70" i="27"/>
  <c r="M70" i="27"/>
  <c r="L70" i="27"/>
  <c r="K70" i="27"/>
  <c r="J70" i="27"/>
  <c r="I70" i="27"/>
  <c r="H70" i="27"/>
  <c r="G70" i="27"/>
  <c r="F70" i="27"/>
  <c r="E70" i="27"/>
  <c r="D70" i="27"/>
  <c r="C70" i="27"/>
  <c r="AE69" i="27"/>
  <c r="AD69" i="27"/>
  <c r="AC69" i="27"/>
  <c r="AB69" i="27"/>
  <c r="AA69" i="27"/>
  <c r="Z69" i="27"/>
  <c r="Y69" i="27"/>
  <c r="X69" i="27"/>
  <c r="W69" i="27"/>
  <c r="V69" i="27"/>
  <c r="U69" i="27"/>
  <c r="T69" i="27"/>
  <c r="S69" i="27"/>
  <c r="R69" i="27"/>
  <c r="Q69" i="27"/>
  <c r="P69" i="27"/>
  <c r="O69" i="27"/>
  <c r="N69" i="27"/>
  <c r="M69" i="27"/>
  <c r="L69" i="27"/>
  <c r="K69" i="27"/>
  <c r="J69" i="27"/>
  <c r="I69" i="27"/>
  <c r="H69" i="27"/>
  <c r="G69" i="27"/>
  <c r="F69" i="27"/>
  <c r="E69" i="27"/>
  <c r="D69" i="27"/>
  <c r="C69" i="27"/>
  <c r="AE68" i="27"/>
  <c r="AD68" i="27"/>
  <c r="AC68" i="27"/>
  <c r="AB68" i="27"/>
  <c r="AA68" i="27"/>
  <c r="Z68" i="27"/>
  <c r="Y68" i="27"/>
  <c r="X68" i="27"/>
  <c r="W68" i="27"/>
  <c r="V68" i="27"/>
  <c r="U68" i="27"/>
  <c r="T68" i="27"/>
  <c r="S68" i="27"/>
  <c r="R68" i="27"/>
  <c r="Q68" i="27"/>
  <c r="P68" i="27"/>
  <c r="O68" i="27"/>
  <c r="N68" i="27"/>
  <c r="M68" i="27"/>
  <c r="L68" i="27"/>
  <c r="K68" i="27"/>
  <c r="J68" i="27"/>
  <c r="I68" i="27"/>
  <c r="H68" i="27"/>
  <c r="G68" i="27"/>
  <c r="F68" i="27"/>
  <c r="E68" i="27"/>
  <c r="D68" i="27"/>
  <c r="C68" i="27"/>
  <c r="AE67" i="27"/>
  <c r="AD67" i="27"/>
  <c r="AC67" i="27"/>
  <c r="AB67" i="27"/>
  <c r="AA67" i="27"/>
  <c r="Z67" i="27"/>
  <c r="Y67" i="27"/>
  <c r="X67" i="27"/>
  <c r="W67" i="27"/>
  <c r="V67" i="27"/>
  <c r="U67" i="27"/>
  <c r="T67" i="27"/>
  <c r="S67" i="27"/>
  <c r="R67" i="27"/>
  <c r="Q67" i="27"/>
  <c r="P67" i="27"/>
  <c r="O67" i="27"/>
  <c r="N67" i="27"/>
  <c r="M67" i="27"/>
  <c r="L67" i="27"/>
  <c r="K67" i="27"/>
  <c r="J67" i="27"/>
  <c r="I67" i="27"/>
  <c r="H67" i="27"/>
  <c r="G67" i="27"/>
  <c r="F67" i="27"/>
  <c r="E67" i="27"/>
  <c r="D67" i="27"/>
  <c r="C67" i="27"/>
  <c r="AE66" i="27"/>
  <c r="AD66" i="27"/>
  <c r="AC66" i="27"/>
  <c r="AB66" i="27"/>
  <c r="AA66" i="27"/>
  <c r="Z66" i="27"/>
  <c r="Y66" i="27"/>
  <c r="X66" i="27"/>
  <c r="W66" i="27"/>
  <c r="V66" i="27"/>
  <c r="U66" i="27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F66" i="27"/>
  <c r="E66" i="27"/>
  <c r="D66" i="27"/>
  <c r="C66" i="27"/>
  <c r="AE65" i="27"/>
  <c r="AD65" i="27"/>
  <c r="AC65" i="27"/>
  <c r="AB65" i="27"/>
  <c r="AA65" i="27"/>
  <c r="Z65" i="27"/>
  <c r="Y65" i="27"/>
  <c r="X65" i="27"/>
  <c r="W65" i="27"/>
  <c r="V65" i="27"/>
  <c r="U65" i="27"/>
  <c r="T65" i="27"/>
  <c r="S65" i="27"/>
  <c r="R65" i="27"/>
  <c r="Q65" i="27"/>
  <c r="P65" i="27"/>
  <c r="O65" i="27"/>
  <c r="N65" i="27"/>
  <c r="M65" i="27"/>
  <c r="L65" i="27"/>
  <c r="K65" i="27"/>
  <c r="I65" i="27"/>
  <c r="H65" i="27"/>
  <c r="G65" i="27"/>
  <c r="F65" i="27"/>
  <c r="E65" i="27"/>
  <c r="D65" i="27"/>
  <c r="AE64" i="27"/>
  <c r="AD64" i="27"/>
  <c r="AC64" i="27"/>
  <c r="AB64" i="27"/>
  <c r="AA64" i="27"/>
  <c r="Z64" i="27"/>
  <c r="Y64" i="27"/>
  <c r="X64" i="27"/>
  <c r="W64" i="27"/>
  <c r="V64" i="27"/>
  <c r="U64" i="27"/>
  <c r="T64" i="27"/>
  <c r="S64" i="27"/>
  <c r="R64" i="27"/>
  <c r="Q64" i="27"/>
  <c r="P64" i="27"/>
  <c r="O64" i="27"/>
  <c r="N64" i="27"/>
  <c r="M64" i="27"/>
  <c r="L64" i="27"/>
  <c r="K64" i="27"/>
  <c r="I64" i="27"/>
  <c r="H64" i="27"/>
  <c r="G64" i="27"/>
  <c r="F64" i="27"/>
  <c r="E64" i="27"/>
  <c r="D64" i="27"/>
  <c r="AE63" i="27"/>
  <c r="AD63" i="27"/>
  <c r="AC63" i="27"/>
  <c r="AB63" i="27"/>
  <c r="AA63" i="27"/>
  <c r="Z63" i="27"/>
  <c r="Y63" i="27"/>
  <c r="X63" i="27"/>
  <c r="W63" i="27"/>
  <c r="V63" i="27"/>
  <c r="U63" i="27"/>
  <c r="T63" i="27"/>
  <c r="S63" i="27"/>
  <c r="R63" i="27"/>
  <c r="Q63" i="27"/>
  <c r="P63" i="27"/>
  <c r="O63" i="27"/>
  <c r="N63" i="27"/>
  <c r="M63" i="27"/>
  <c r="L63" i="27"/>
  <c r="K63" i="27"/>
  <c r="I63" i="27"/>
  <c r="H63" i="27"/>
  <c r="G63" i="27"/>
  <c r="F63" i="27"/>
  <c r="E63" i="27"/>
  <c r="D63" i="27"/>
  <c r="AE62" i="27"/>
  <c r="AD62" i="27"/>
  <c r="AC62" i="27"/>
  <c r="AB62" i="27"/>
  <c r="AA62" i="27"/>
  <c r="Z62" i="27"/>
  <c r="Y62" i="27"/>
  <c r="X62" i="27"/>
  <c r="W62" i="27"/>
  <c r="V62" i="27"/>
  <c r="U62" i="27"/>
  <c r="T62" i="27"/>
  <c r="S62" i="27"/>
  <c r="R62" i="27"/>
  <c r="Q62" i="27"/>
  <c r="P62" i="27"/>
  <c r="O62" i="27"/>
  <c r="N62" i="27"/>
  <c r="M62" i="27"/>
  <c r="L62" i="27"/>
  <c r="K62" i="27"/>
  <c r="J62" i="27"/>
  <c r="I62" i="27"/>
  <c r="H62" i="27"/>
  <c r="E62" i="27"/>
  <c r="D62" i="27"/>
  <c r="AE61" i="27"/>
  <c r="AD61" i="27"/>
  <c r="AC61" i="27"/>
  <c r="AB61" i="27"/>
  <c r="AA61" i="27"/>
  <c r="Z61" i="27"/>
  <c r="Y61" i="27"/>
  <c r="X61" i="27"/>
  <c r="W61" i="27"/>
  <c r="V61" i="27"/>
  <c r="U61" i="27"/>
  <c r="T61" i="27"/>
  <c r="S61" i="27"/>
  <c r="R61" i="27"/>
  <c r="Q61" i="27"/>
  <c r="P61" i="27"/>
  <c r="O61" i="27"/>
  <c r="N61" i="27"/>
  <c r="M61" i="27"/>
  <c r="L61" i="27"/>
  <c r="K61" i="27"/>
  <c r="H61" i="27"/>
  <c r="G61" i="27"/>
  <c r="E61" i="27"/>
  <c r="D61" i="27"/>
  <c r="AE60" i="27"/>
  <c r="AD60" i="27"/>
  <c r="AC60" i="27"/>
  <c r="AB60" i="27"/>
  <c r="AA60" i="27"/>
  <c r="Z60" i="27"/>
  <c r="Y60" i="27"/>
  <c r="X60" i="27"/>
  <c r="W60" i="27"/>
  <c r="V60" i="27"/>
  <c r="U60" i="27"/>
  <c r="T60" i="27"/>
  <c r="S60" i="27"/>
  <c r="R60" i="27"/>
  <c r="Q60" i="27"/>
  <c r="P60" i="27"/>
  <c r="O60" i="27"/>
  <c r="N60" i="27"/>
  <c r="M60" i="27"/>
  <c r="L60" i="27"/>
  <c r="K60" i="27"/>
  <c r="H60" i="27"/>
  <c r="F60" i="27"/>
  <c r="E60" i="27"/>
  <c r="D60" i="27"/>
  <c r="AE59" i="27"/>
  <c r="AD59" i="27"/>
  <c r="AC59" i="27"/>
  <c r="AB59" i="27"/>
  <c r="AA59" i="27"/>
  <c r="Z59" i="27"/>
  <c r="Y59" i="27"/>
  <c r="X59" i="27"/>
  <c r="W59" i="27"/>
  <c r="V59" i="27"/>
  <c r="U59" i="27"/>
  <c r="T59" i="27"/>
  <c r="S59" i="27"/>
  <c r="R59" i="27"/>
  <c r="Q59" i="27"/>
  <c r="P59" i="27"/>
  <c r="O59" i="27"/>
  <c r="N59" i="27"/>
  <c r="M59" i="27"/>
  <c r="L59" i="27"/>
  <c r="K59" i="27"/>
  <c r="AE58" i="27"/>
  <c r="AD58" i="27"/>
  <c r="AC58" i="27"/>
  <c r="AB58" i="27"/>
  <c r="AA58" i="27"/>
  <c r="Z58" i="27"/>
  <c r="Y58" i="27"/>
  <c r="X58" i="27"/>
  <c r="W58" i="27"/>
  <c r="V58" i="27"/>
  <c r="U58" i="27"/>
  <c r="T58" i="27"/>
  <c r="S58" i="27"/>
  <c r="R58" i="27"/>
  <c r="Q58" i="27"/>
  <c r="P58" i="27"/>
  <c r="O58" i="27"/>
  <c r="N58" i="27"/>
  <c r="M58" i="27"/>
  <c r="L58" i="27"/>
  <c r="J58" i="27"/>
  <c r="I58" i="27"/>
  <c r="AE57" i="27"/>
  <c r="AD57" i="27"/>
  <c r="AC57" i="27"/>
  <c r="AB57" i="27"/>
  <c r="AA57" i="27"/>
  <c r="Z57" i="27"/>
  <c r="Y57" i="27"/>
  <c r="X57" i="27"/>
  <c r="W57" i="27"/>
  <c r="V57" i="27"/>
  <c r="U57" i="27"/>
  <c r="T57" i="27"/>
  <c r="S57" i="27"/>
  <c r="R57" i="27"/>
  <c r="Q57" i="27"/>
  <c r="P57" i="27"/>
  <c r="O57" i="27"/>
  <c r="N57" i="27"/>
  <c r="M57" i="27"/>
  <c r="L57" i="27"/>
  <c r="H57" i="27"/>
  <c r="G57" i="27"/>
  <c r="AE56" i="27"/>
  <c r="AD56" i="27"/>
  <c r="AC56" i="27"/>
  <c r="AB56" i="27"/>
  <c r="AA56" i="27"/>
  <c r="Z56" i="27"/>
  <c r="Y56" i="27"/>
  <c r="X56" i="27"/>
  <c r="W56" i="27"/>
  <c r="V56" i="27"/>
  <c r="U56" i="27"/>
  <c r="T56" i="27"/>
  <c r="S56" i="27"/>
  <c r="R56" i="27"/>
  <c r="Q56" i="27"/>
  <c r="P56" i="27"/>
  <c r="O56" i="27"/>
  <c r="N56" i="27"/>
  <c r="M56" i="27"/>
  <c r="L56" i="27"/>
  <c r="K56" i="27"/>
  <c r="J56" i="27"/>
  <c r="I56" i="27"/>
  <c r="H56" i="27"/>
  <c r="G56" i="27"/>
  <c r="F56" i="27"/>
  <c r="E56" i="27"/>
  <c r="D56" i="27"/>
  <c r="C56" i="27"/>
  <c r="B56" i="27"/>
  <c r="B55" i="27"/>
  <c r="J64" i="27"/>
  <c r="B54" i="27"/>
  <c r="B74" i="27" s="1"/>
  <c r="D59" i="27"/>
  <c r="J65" i="27"/>
  <c r="AE39" i="27"/>
  <c r="AD39" i="27"/>
  <c r="AC39" i="27"/>
  <c r="AB39" i="27"/>
  <c r="AA39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F39" i="27"/>
  <c r="E39" i="27"/>
  <c r="D39" i="27"/>
  <c r="C39" i="27"/>
  <c r="B39" i="27"/>
  <c r="I57" i="27"/>
  <c r="K58" i="27"/>
  <c r="K57" i="27"/>
  <c r="D57" i="27"/>
  <c r="J60" i="27"/>
  <c r="G58" i="27"/>
  <c r="G62" i="27"/>
  <c r="I59" i="27"/>
  <c r="H58" i="27"/>
  <c r="J59" i="27"/>
  <c r="F61" i="27"/>
  <c r="J63" i="27"/>
  <c r="G60" i="27"/>
  <c r="I61" i="27"/>
  <c r="J57" i="27"/>
  <c r="J61" i="27"/>
  <c r="G59" i="27"/>
  <c r="I60" i="27"/>
  <c r="H59" i="27"/>
  <c r="F62" i="27"/>
  <c r="F59" i="27"/>
  <c r="E57" i="27"/>
  <c r="D58" i="27"/>
  <c r="F58" i="27"/>
  <c r="F57" i="27"/>
  <c r="E58" i="27"/>
  <c r="E59" i="27"/>
  <c r="B63" i="27" l="1"/>
  <c r="C58" i="27"/>
  <c r="B61" i="27"/>
  <c r="C59" i="27"/>
  <c r="B59" i="27"/>
  <c r="B62" i="27"/>
  <c r="C57" i="27"/>
  <c r="C62" i="27"/>
  <c r="C63" i="27"/>
  <c r="B64" i="27"/>
  <c r="B67" i="27"/>
  <c r="B69" i="27"/>
  <c r="B71" i="27"/>
  <c r="B73" i="27"/>
  <c r="B60" i="27"/>
  <c r="C61" i="27"/>
  <c r="C64" i="27"/>
  <c r="B65" i="27"/>
  <c r="B49" i="27"/>
  <c r="B57" i="27"/>
  <c r="B95" i="27" s="1"/>
  <c r="B97" i="27" s="1"/>
  <c r="B58" i="27"/>
  <c r="C60" i="27"/>
  <c r="C65" i="27"/>
  <c r="B66" i="27"/>
  <c r="B68" i="27"/>
  <c r="B70" i="27"/>
  <c r="B72" i="27"/>
  <c r="B96" i="27"/>
  <c r="B48" i="36"/>
  <c r="B47" i="36"/>
  <c r="B43" i="36"/>
  <c r="B44" i="36" s="1"/>
  <c r="C41" i="36"/>
  <c r="C43" i="36" s="1"/>
  <c r="C42" i="36"/>
  <c r="B40" i="27"/>
  <c r="B100" i="27"/>
  <c r="C45" i="36"/>
  <c r="E92" i="35"/>
  <c r="J26" i="35"/>
  <c r="AC26" i="35"/>
  <c r="D67" i="35"/>
  <c r="E88" i="35"/>
  <c r="B26" i="35"/>
  <c r="Q26" i="35"/>
  <c r="W26" i="35"/>
  <c r="AJ26" i="35"/>
  <c r="C20" i="33"/>
  <c r="C20" i="34"/>
  <c r="C20" i="31"/>
  <c r="C20" i="30"/>
  <c r="C20" i="32"/>
  <c r="C16" i="28"/>
  <c r="B145" i="27"/>
  <c r="B149" i="27" s="1"/>
  <c r="C155" i="27" s="1"/>
  <c r="E181" i="27" s="1"/>
  <c r="B117" i="27"/>
  <c r="H161" i="27" s="1"/>
  <c r="B50" i="27"/>
  <c r="B51" i="27"/>
  <c r="C45" i="27"/>
  <c r="C48" i="27"/>
  <c r="C44" i="27"/>
  <c r="B47" i="27"/>
  <c r="B50" i="36" l="1"/>
  <c r="D50" i="27"/>
  <c r="C46" i="36"/>
  <c r="C48" i="36" s="1"/>
  <c r="B105" i="27"/>
  <c r="B103" i="27"/>
  <c r="C44" i="36"/>
  <c r="C100" i="27"/>
  <c r="E88" i="31"/>
  <c r="Q26" i="31"/>
  <c r="AC26" i="31"/>
  <c r="J26" i="31"/>
  <c r="AJ26" i="31"/>
  <c r="W26" i="31"/>
  <c r="E92" i="31"/>
  <c r="B26" i="31"/>
  <c r="D67" i="31"/>
  <c r="R36" i="35"/>
  <c r="T43" i="35"/>
  <c r="AF43" i="35"/>
  <c r="AD36" i="35"/>
  <c r="E84" i="28"/>
  <c r="E88" i="28"/>
  <c r="B22" i="28"/>
  <c r="D63" i="28"/>
  <c r="J22" i="28"/>
  <c r="AC22" i="28"/>
  <c r="AJ22" i="28"/>
  <c r="Q22" i="28"/>
  <c r="W22" i="28"/>
  <c r="B26" i="34"/>
  <c r="J26" i="34"/>
  <c r="W26" i="34"/>
  <c r="E92" i="34"/>
  <c r="Q26" i="34"/>
  <c r="D67" i="34"/>
  <c r="AJ26" i="34"/>
  <c r="E88" i="34"/>
  <c r="AC26" i="34"/>
  <c r="E43" i="35"/>
  <c r="C36" i="35"/>
  <c r="K36" i="35"/>
  <c r="M43" i="35"/>
  <c r="C49" i="27"/>
  <c r="C51" i="27" s="1"/>
  <c r="C46" i="27"/>
  <c r="C47" i="27" s="1"/>
  <c r="AC26" i="32"/>
  <c r="D67" i="32"/>
  <c r="J26" i="32"/>
  <c r="W26" i="32"/>
  <c r="E92" i="32"/>
  <c r="E88" i="32"/>
  <c r="Q26" i="32"/>
  <c r="AJ26" i="32"/>
  <c r="B26" i="32"/>
  <c r="D67" i="33"/>
  <c r="E92" i="33"/>
  <c r="B26" i="33"/>
  <c r="W26" i="33"/>
  <c r="AJ26" i="33"/>
  <c r="E88" i="33"/>
  <c r="J26" i="33"/>
  <c r="AC26" i="33"/>
  <c r="Q26" i="33"/>
  <c r="AK36" i="35"/>
  <c r="AM43" i="35"/>
  <c r="C50" i="27"/>
  <c r="C22" i="30"/>
  <c r="E75" i="30" s="1"/>
  <c r="C22" i="35"/>
  <c r="J168" i="27"/>
  <c r="C14" i="28" s="1"/>
  <c r="G1" i="29"/>
  <c r="C22" i="31"/>
  <c r="E75" i="31" s="1"/>
  <c r="C18" i="28"/>
  <c r="E71" i="28" s="1"/>
  <c r="C22" i="33"/>
  <c r="E75" i="33" s="1"/>
  <c r="H162" i="27"/>
  <c r="C22" i="34"/>
  <c r="E75" i="34" s="1"/>
  <c r="C22" i="32"/>
  <c r="E75" i="32" s="1"/>
  <c r="AC26" i="30"/>
  <c r="D67" i="30"/>
  <c r="Q26" i="30"/>
  <c r="J26" i="30"/>
  <c r="E88" i="30"/>
  <c r="B26" i="30"/>
  <c r="E92" i="30"/>
  <c r="D71" i="30"/>
  <c r="AJ26" i="30"/>
  <c r="W26" i="30"/>
  <c r="Z43" i="35"/>
  <c r="X36" i="35"/>
  <c r="C47" i="36" l="1"/>
  <c r="C50" i="36" s="1"/>
  <c r="D50" i="36" s="1"/>
  <c r="E50" i="27"/>
  <c r="F50" i="27" s="1"/>
  <c r="H18" i="35"/>
  <c r="H18" i="34"/>
  <c r="H18" i="32"/>
  <c r="H18" i="33"/>
  <c r="H18" i="30"/>
  <c r="H18" i="31"/>
  <c r="H14" i="28"/>
  <c r="H16" i="32"/>
  <c r="H16" i="30"/>
  <c r="H16" i="35"/>
  <c r="H16" i="33"/>
  <c r="H12" i="28"/>
  <c r="H16" i="31"/>
  <c r="H16" i="34"/>
  <c r="E79" i="30"/>
  <c r="B26" i="28"/>
  <c r="J26" i="28"/>
  <c r="AC26" i="28"/>
  <c r="AD37" i="28" s="1"/>
  <c r="W26" i="28"/>
  <c r="Q26" i="28"/>
  <c r="AJ26" i="28"/>
  <c r="AK37" i="28" s="1"/>
  <c r="E43" i="33"/>
  <c r="C36" i="33"/>
  <c r="D71" i="32"/>
  <c r="X36" i="32"/>
  <c r="Z43" i="32"/>
  <c r="D71" i="34"/>
  <c r="X36" i="34"/>
  <c r="Z43" i="34"/>
  <c r="AK32" i="28"/>
  <c r="AM39" i="28"/>
  <c r="C37" i="28"/>
  <c r="C32" i="28"/>
  <c r="E39" i="28"/>
  <c r="P3" i="43"/>
  <c r="R3" i="43" s="1"/>
  <c r="X36" i="31"/>
  <c r="Z43" i="31"/>
  <c r="R36" i="31"/>
  <c r="T43" i="31"/>
  <c r="E43" i="30"/>
  <c r="C36" i="30"/>
  <c r="Z43" i="30"/>
  <c r="X36" i="30"/>
  <c r="AK36" i="30"/>
  <c r="AM43" i="30"/>
  <c r="AD36" i="30"/>
  <c r="AF43" i="30"/>
  <c r="E75" i="35"/>
  <c r="D71" i="35"/>
  <c r="T43" i="33"/>
  <c r="R36" i="33"/>
  <c r="AM43" i="33"/>
  <c r="AK36" i="33"/>
  <c r="R36" i="32"/>
  <c r="T43" i="32"/>
  <c r="K36" i="32"/>
  <c r="M43" i="32"/>
  <c r="AF43" i="34"/>
  <c r="AD36" i="34"/>
  <c r="E79" i="34"/>
  <c r="M43" i="34"/>
  <c r="K36" i="34"/>
  <c r="AF39" i="28"/>
  <c r="AD32" i="28"/>
  <c r="D71" i="31"/>
  <c r="E79" i="31" s="1"/>
  <c r="AM43" i="31"/>
  <c r="AK36" i="31"/>
  <c r="M43" i="30"/>
  <c r="K36" i="30"/>
  <c r="AF43" i="33"/>
  <c r="AD36" i="33"/>
  <c r="D71" i="33"/>
  <c r="E79" i="33" s="1"/>
  <c r="E43" i="32"/>
  <c r="C36" i="32"/>
  <c r="AK36" i="32"/>
  <c r="AM43" i="32"/>
  <c r="E79" i="32"/>
  <c r="T43" i="34"/>
  <c r="R36" i="34"/>
  <c r="C36" i="34"/>
  <c r="E43" i="34"/>
  <c r="Z39" i="28"/>
  <c r="X32" i="28"/>
  <c r="X37" i="28"/>
  <c r="K32" i="28"/>
  <c r="M39" i="28"/>
  <c r="K37" i="28"/>
  <c r="D67" i="28"/>
  <c r="C36" i="31"/>
  <c r="E43" i="31"/>
  <c r="M43" i="31"/>
  <c r="K36" i="31"/>
  <c r="R36" i="30"/>
  <c r="T43" i="30"/>
  <c r="K5" i="29"/>
  <c r="J2" i="34" s="1"/>
  <c r="M2" i="34" s="1"/>
  <c r="C18" i="34" s="1"/>
  <c r="L5" i="29"/>
  <c r="J2" i="35" s="1"/>
  <c r="M2" i="35" s="1"/>
  <c r="C18" i="35" s="1"/>
  <c r="G5" i="29"/>
  <c r="J2" i="30" s="1"/>
  <c r="M2" i="30" s="1"/>
  <c r="C18" i="30" s="1"/>
  <c r="J5" i="29"/>
  <c r="J2" i="33" s="1"/>
  <c r="M2" i="33" s="1"/>
  <c r="C18" i="33" s="1"/>
  <c r="H5" i="29"/>
  <c r="J2" i="31" s="1"/>
  <c r="M2" i="31" s="1"/>
  <c r="C18" i="31" s="1"/>
  <c r="I5" i="29"/>
  <c r="J2" i="32" s="1"/>
  <c r="M2" i="32" s="1"/>
  <c r="C18" i="32" s="1"/>
  <c r="K36" i="33"/>
  <c r="M43" i="33"/>
  <c r="Z43" i="33"/>
  <c r="X36" i="33"/>
  <c r="AF43" i="32"/>
  <c r="AD36" i="32"/>
  <c r="AK36" i="34"/>
  <c r="AM43" i="34"/>
  <c r="R32" i="28"/>
  <c r="R37" i="28"/>
  <c r="T39" i="28"/>
  <c r="E75" i="28"/>
  <c r="AF43" i="31"/>
  <c r="AD36" i="31"/>
  <c r="W30" i="32" l="1"/>
  <c r="Q30" i="32"/>
  <c r="AJ30" i="32"/>
  <c r="B30" i="32"/>
  <c r="AC30" i="32"/>
  <c r="J30" i="32"/>
  <c r="W30" i="35"/>
  <c r="AC30" i="35"/>
  <c r="AJ30" i="35"/>
  <c r="J30" i="35"/>
  <c r="B30" i="35"/>
  <c r="Q30" i="35"/>
  <c r="AF46" i="28"/>
  <c r="AD34" i="28"/>
  <c r="AF43" i="28"/>
  <c r="AD30" i="28"/>
  <c r="AF50" i="28" s="1"/>
  <c r="J30" i="31"/>
  <c r="AC30" i="31"/>
  <c r="W30" i="31"/>
  <c r="Q30" i="31"/>
  <c r="B30" i="31"/>
  <c r="AJ30" i="31"/>
  <c r="B30" i="34"/>
  <c r="J30" i="34"/>
  <c r="W30" i="34"/>
  <c r="AJ30" i="34"/>
  <c r="Q30" i="34"/>
  <c r="AC30" i="34"/>
  <c r="E79" i="35"/>
  <c r="AM46" i="28"/>
  <c r="AK30" i="28"/>
  <c r="AK34" i="28"/>
  <c r="AM43" i="28"/>
  <c r="M43" i="28"/>
  <c r="K34" i="28"/>
  <c r="K30" i="28"/>
  <c r="M46" i="28"/>
  <c r="B30" i="33"/>
  <c r="W30" i="33"/>
  <c r="Q30" i="33"/>
  <c r="J30" i="33"/>
  <c r="AC30" i="33"/>
  <c r="AJ30" i="33"/>
  <c r="T43" i="28"/>
  <c r="R34" i="28"/>
  <c r="T46" i="28"/>
  <c r="R30" i="28"/>
  <c r="C34" i="28"/>
  <c r="E46" i="28"/>
  <c r="C30" i="28"/>
  <c r="E43" i="28"/>
  <c r="Q30" i="30"/>
  <c r="AJ30" i="30"/>
  <c r="B30" i="30"/>
  <c r="AC30" i="30"/>
  <c r="J30" i="30"/>
  <c r="W30" i="30"/>
  <c r="Z46" i="28"/>
  <c r="Z43" i="28"/>
  <c r="X34" i="28"/>
  <c r="X30" i="28"/>
  <c r="M50" i="28" l="1"/>
  <c r="Z50" i="28"/>
  <c r="H132" i="28" s="1"/>
  <c r="R34" i="33"/>
  <c r="R38" i="33"/>
  <c r="T50" i="33"/>
  <c r="T47" i="33"/>
  <c r="R41" i="33"/>
  <c r="G103" i="28"/>
  <c r="G123" i="28"/>
  <c r="AD38" i="34"/>
  <c r="AD34" i="34"/>
  <c r="AF50" i="34"/>
  <c r="AF47" i="34"/>
  <c r="AD41" i="34"/>
  <c r="K34" i="34"/>
  <c r="K38" i="34"/>
  <c r="M50" i="34"/>
  <c r="M47" i="34"/>
  <c r="K41" i="34"/>
  <c r="T50" i="31"/>
  <c r="R38" i="31"/>
  <c r="T47" i="31"/>
  <c r="R34" i="31"/>
  <c r="R41" i="31"/>
  <c r="T50" i="35"/>
  <c r="R34" i="35"/>
  <c r="T47" i="35"/>
  <c r="R38" i="35"/>
  <c r="R41" i="35"/>
  <c r="AF50" i="35"/>
  <c r="AD34" i="35"/>
  <c r="AF47" i="35"/>
  <c r="AD38" i="35"/>
  <c r="AD41" i="35"/>
  <c r="E50" i="32"/>
  <c r="C38" i="32"/>
  <c r="E47" i="32"/>
  <c r="C34" i="32"/>
  <c r="C41" i="32"/>
  <c r="AK38" i="30"/>
  <c r="AK34" i="30"/>
  <c r="AM47" i="30"/>
  <c r="AM50" i="30"/>
  <c r="AK41" i="30"/>
  <c r="K34" i="30"/>
  <c r="M47" i="30"/>
  <c r="K38" i="30"/>
  <c r="M50" i="30"/>
  <c r="K41" i="30"/>
  <c r="T47" i="30"/>
  <c r="R38" i="30"/>
  <c r="T50" i="30"/>
  <c r="R34" i="30"/>
  <c r="R41" i="30"/>
  <c r="T50" i="28"/>
  <c r="AM50" i="33"/>
  <c r="AK34" i="33"/>
  <c r="AM47" i="33"/>
  <c r="AK38" i="33"/>
  <c r="AK41" i="33"/>
  <c r="Z50" i="33"/>
  <c r="Z47" i="33"/>
  <c r="X38" i="33"/>
  <c r="X34" i="33"/>
  <c r="X41" i="33"/>
  <c r="AM50" i="28"/>
  <c r="E92" i="28" s="1"/>
  <c r="T47" i="34"/>
  <c r="T50" i="34"/>
  <c r="R34" i="34"/>
  <c r="R38" i="34"/>
  <c r="R41" i="34"/>
  <c r="E50" i="34"/>
  <c r="E47" i="34"/>
  <c r="C34" i="34"/>
  <c r="C38" i="34"/>
  <c r="C41" i="34"/>
  <c r="Z47" i="31"/>
  <c r="X38" i="31"/>
  <c r="Z50" i="31"/>
  <c r="X34" i="31"/>
  <c r="X41" i="31"/>
  <c r="C34" i="35"/>
  <c r="C38" i="35"/>
  <c r="E50" i="35"/>
  <c r="E47" i="35"/>
  <c r="C41" i="35"/>
  <c r="X34" i="35"/>
  <c r="X38" i="35"/>
  <c r="Z50" i="35"/>
  <c r="Z47" i="35"/>
  <c r="X41" i="35"/>
  <c r="AK38" i="32"/>
  <c r="AM50" i="32"/>
  <c r="AM47" i="32"/>
  <c r="AK34" i="32"/>
  <c r="AK41" i="32"/>
  <c r="AD38" i="30"/>
  <c r="AD34" i="30"/>
  <c r="AF47" i="30"/>
  <c r="AF50" i="30"/>
  <c r="AD41" i="30"/>
  <c r="E50" i="28"/>
  <c r="AD34" i="33"/>
  <c r="AF50" i="33"/>
  <c r="AD38" i="33"/>
  <c r="AF47" i="33"/>
  <c r="AD41" i="33"/>
  <c r="C38" i="33"/>
  <c r="C34" i="33"/>
  <c r="E50" i="33"/>
  <c r="E47" i="33"/>
  <c r="C41" i="33"/>
  <c r="AM47" i="34"/>
  <c r="AK34" i="34"/>
  <c r="AM54" i="34" s="1"/>
  <c r="AM50" i="34"/>
  <c r="AK38" i="34"/>
  <c r="AK41" i="34"/>
  <c r="AK34" i="31"/>
  <c r="AM50" i="31"/>
  <c r="AM47" i="31"/>
  <c r="AK38" i="31"/>
  <c r="AK41" i="31"/>
  <c r="AD38" i="31"/>
  <c r="AD34" i="31"/>
  <c r="AF47" i="31"/>
  <c r="AF50" i="31"/>
  <c r="AD41" i="31"/>
  <c r="K34" i="35"/>
  <c r="K38" i="35"/>
  <c r="M47" i="35"/>
  <c r="M50" i="35"/>
  <c r="K41" i="35"/>
  <c r="K38" i="32"/>
  <c r="K34" i="32"/>
  <c r="M54" i="32" s="1"/>
  <c r="M50" i="32"/>
  <c r="M47" i="32"/>
  <c r="K41" i="32"/>
  <c r="R38" i="32"/>
  <c r="T50" i="32"/>
  <c r="T47" i="32"/>
  <c r="R34" i="32"/>
  <c r="R41" i="32"/>
  <c r="X38" i="30"/>
  <c r="Z47" i="30"/>
  <c r="X34" i="30"/>
  <c r="Z50" i="30"/>
  <c r="X41" i="30"/>
  <c r="E47" i="30"/>
  <c r="E50" i="30"/>
  <c r="C34" i="30"/>
  <c r="E54" i="30" s="1"/>
  <c r="C38" i="30"/>
  <c r="C41" i="30"/>
  <c r="M50" i="33"/>
  <c r="M47" i="33"/>
  <c r="K34" i="33"/>
  <c r="K38" i="33"/>
  <c r="K41" i="33"/>
  <c r="X38" i="34"/>
  <c r="Z47" i="34"/>
  <c r="Z50" i="34"/>
  <c r="X34" i="34"/>
  <c r="X41" i="34"/>
  <c r="E47" i="31"/>
  <c r="C38" i="31"/>
  <c r="E50" i="31"/>
  <c r="C34" i="31"/>
  <c r="E54" i="31" s="1"/>
  <c r="C41" i="31"/>
  <c r="K34" i="31"/>
  <c r="M50" i="31"/>
  <c r="M47" i="31"/>
  <c r="K38" i="31"/>
  <c r="K41" i="31"/>
  <c r="AM47" i="35"/>
  <c r="AM50" i="35"/>
  <c r="AK38" i="35"/>
  <c r="AK34" i="35"/>
  <c r="AK41" i="35"/>
  <c r="AF50" i="32"/>
  <c r="AD34" i="32"/>
  <c r="AF47" i="32"/>
  <c r="AD38" i="32"/>
  <c r="AD41" i="32"/>
  <c r="X38" i="32"/>
  <c r="Z50" i="32"/>
  <c r="X34" i="32"/>
  <c r="Z47" i="32"/>
  <c r="X41" i="32"/>
  <c r="E54" i="32" l="1"/>
  <c r="AM54" i="32"/>
  <c r="F57" i="31"/>
  <c r="G123" i="31"/>
  <c r="F102" i="31"/>
  <c r="G127" i="32"/>
  <c r="G107" i="32"/>
  <c r="AM54" i="31"/>
  <c r="F53" i="28"/>
  <c r="F98" i="28"/>
  <c r="G119" i="28"/>
  <c r="Z54" i="35"/>
  <c r="H136" i="35" s="1"/>
  <c r="G107" i="28"/>
  <c r="G128" i="28"/>
  <c r="AM54" i="30"/>
  <c r="Z54" i="34"/>
  <c r="H136" i="34" s="1"/>
  <c r="Z54" i="30"/>
  <c r="H136" i="30" s="1"/>
  <c r="T54" i="32"/>
  <c r="E54" i="33"/>
  <c r="AF54" i="30"/>
  <c r="E96" i="30" s="1"/>
  <c r="E54" i="35"/>
  <c r="E54" i="34"/>
  <c r="F57" i="30"/>
  <c r="G123" i="30"/>
  <c r="F102" i="30"/>
  <c r="Z54" i="32"/>
  <c r="H136" i="32" s="1"/>
  <c r="AM54" i="35"/>
  <c r="M54" i="31"/>
  <c r="M54" i="35"/>
  <c r="AF54" i="31"/>
  <c r="T54" i="34"/>
  <c r="AM54" i="33"/>
  <c r="T54" i="30"/>
  <c r="M54" i="30"/>
  <c r="AF54" i="35"/>
  <c r="E96" i="35" s="1"/>
  <c r="AF54" i="32"/>
  <c r="E96" i="32" s="1"/>
  <c r="M54" i="33"/>
  <c r="AF54" i="33"/>
  <c r="Z54" i="31"/>
  <c r="H136" i="31" s="1"/>
  <c r="Z54" i="33"/>
  <c r="H136" i="33" s="1"/>
  <c r="F57" i="32"/>
  <c r="F102" i="32"/>
  <c r="G123" i="32"/>
  <c r="T54" i="35"/>
  <c r="T54" i="31"/>
  <c r="M54" i="34"/>
  <c r="AF54" i="34"/>
  <c r="E96" i="34" s="1"/>
  <c r="T54" i="33"/>
  <c r="E96" i="31" l="1"/>
  <c r="E96" i="33"/>
  <c r="G132" i="33"/>
  <c r="G111" i="33"/>
  <c r="G111" i="35"/>
  <c r="G132" i="35"/>
  <c r="G107" i="30"/>
  <c r="G127" i="30"/>
  <c r="C141" i="30" s="1"/>
  <c r="J143" i="30" s="1"/>
  <c r="F57" i="34"/>
  <c r="F102" i="34"/>
  <c r="G123" i="34"/>
  <c r="G132" i="32"/>
  <c r="C141" i="32" s="1"/>
  <c r="G111" i="32"/>
  <c r="G111" i="28"/>
  <c r="G127" i="33"/>
  <c r="G107" i="33"/>
  <c r="G111" i="30"/>
  <c r="G115" i="30" s="1"/>
  <c r="G132" i="30"/>
  <c r="G107" i="35"/>
  <c r="G127" i="35"/>
  <c r="F102" i="35"/>
  <c r="G123" i="35"/>
  <c r="F57" i="35"/>
  <c r="G107" i="31"/>
  <c r="G127" i="31"/>
  <c r="G127" i="34"/>
  <c r="G107" i="34"/>
  <c r="G115" i="32"/>
  <c r="G132" i="31"/>
  <c r="G111" i="31"/>
  <c r="G111" i="34"/>
  <c r="G132" i="34"/>
  <c r="F57" i="33"/>
  <c r="F102" i="33"/>
  <c r="G123" i="33"/>
  <c r="C141" i="33" s="1"/>
  <c r="C137" i="28"/>
  <c r="J139" i="28" s="1"/>
  <c r="E173" i="27" s="1"/>
  <c r="G115" i="33" l="1"/>
  <c r="J143" i="32"/>
  <c r="I7" i="29" s="1"/>
  <c r="C141" i="35"/>
  <c r="G115" i="31"/>
  <c r="J143" i="31" s="1"/>
  <c r="H7" i="29" s="1"/>
  <c r="C141" i="31"/>
  <c r="G115" i="35"/>
  <c r="J143" i="35" s="1"/>
  <c r="L7" i="29" s="1"/>
  <c r="B174" i="27"/>
  <c r="G7" i="29"/>
  <c r="C141" i="34"/>
  <c r="G115" i="34"/>
  <c r="J143" i="34" s="1"/>
  <c r="K7" i="29" s="1"/>
  <c r="I11" i="29"/>
  <c r="I9" i="29"/>
  <c r="J143" i="33"/>
  <c r="J7" i="29" s="1"/>
  <c r="L9" i="29" l="1"/>
  <c r="L11" i="29"/>
  <c r="H11" i="29"/>
  <c r="H9" i="29"/>
  <c r="K11" i="29"/>
  <c r="K9" i="29"/>
  <c r="G11" i="29"/>
  <c r="G9" i="29"/>
  <c r="J9" i="29"/>
  <c r="J11" i="29"/>
</calcChain>
</file>

<file path=xl/sharedStrings.xml><?xml version="1.0" encoding="utf-8"?>
<sst xmlns="http://schemas.openxmlformats.org/spreadsheetml/2006/main" count="1317" uniqueCount="342">
  <si>
    <t>Raw Data</t>
  </si>
  <si>
    <t>Logtransformed</t>
  </si>
  <si>
    <t>Runs</t>
  </si>
  <si>
    <t>KURTOSIS CALCULATIONS FOR SAMPLE SETS WITH n &gt; 3 ONLY</t>
  </si>
  <si>
    <t>Testing Normality</t>
  </si>
  <si>
    <t>Sample Size</t>
  </si>
  <si>
    <t>Kurtosis</t>
  </si>
  <si>
    <t>http://www.spcforexcel.com/are-skewness-and-kurtosis-useful-statistics</t>
  </si>
  <si>
    <t>SE Kurtosis</t>
  </si>
  <si>
    <t>note:  cannot use this equation when n=3 because the denominator in second component is not defined (the term n-3 in denominator of second component is zero).</t>
  </si>
  <si>
    <t>Result Kurtosis</t>
  </si>
  <si>
    <t>Skewness</t>
  </si>
  <si>
    <t>SEK</t>
  </si>
  <si>
    <t>SE Skewness</t>
  </si>
  <si>
    <t>=SQRT(24*n*(n^2-1)/((n-2)*(n+3)*(n-3)*(n+5)))</t>
  </si>
  <si>
    <t>Result Skewness</t>
  </si>
  <si>
    <t>"On mesuring skewness and kurtosis" Dragan Doric, et al. Springer Science + Buisness Media B. V. 2007. September 20, 2007</t>
  </si>
  <si>
    <t>S/SES</t>
  </si>
  <si>
    <t>Result Raw Data</t>
  </si>
  <si>
    <t>Result Log Data</t>
  </si>
  <si>
    <t>Final Result</t>
  </si>
  <si>
    <t>Example 1</t>
  </si>
  <si>
    <t>Example 2</t>
  </si>
  <si>
    <t>Example 3</t>
  </si>
  <si>
    <t>Example 4</t>
  </si>
  <si>
    <t>Example 5</t>
  </si>
  <si>
    <t>Example 6</t>
  </si>
  <si>
    <t>Example 7</t>
  </si>
  <si>
    <t>Example 8</t>
  </si>
  <si>
    <t>Example 9</t>
  </si>
  <si>
    <t>Example 10</t>
  </si>
  <si>
    <t>Example 11</t>
  </si>
  <si>
    <t>Example 12</t>
  </si>
  <si>
    <t>Example 13</t>
  </si>
  <si>
    <t>Example 14</t>
  </si>
  <si>
    <t>Example 15</t>
  </si>
  <si>
    <t>Example 16</t>
  </si>
  <si>
    <t>Example 17</t>
  </si>
  <si>
    <t>Example 18</t>
  </si>
  <si>
    <t>Average</t>
  </si>
  <si>
    <t>Standard Deviation</t>
  </si>
  <si>
    <t>Log Data</t>
  </si>
  <si>
    <t>Ratio S/SES</t>
  </si>
  <si>
    <t>Distribution</t>
  </si>
  <si>
    <t>Use for large sample sets and small sample sets that are Normal.</t>
  </si>
  <si>
    <t>ni = number test runs =</t>
  </si>
  <si>
    <t>Total Number of sources =</t>
  </si>
  <si>
    <t>n =Total # test runs =</t>
  </si>
  <si>
    <t>This step is for QC only:</t>
  </si>
  <si>
    <t>means</t>
  </si>
  <si>
    <t>Mean =</t>
  </si>
  <si>
    <t xml:space="preserve">Pooled Variance = </t>
  </si>
  <si>
    <t>m= number future runs =</t>
  </si>
  <si>
    <t>Term1</t>
  </si>
  <si>
    <t>Term2</t>
  </si>
  <si>
    <t>Squared root Term2</t>
  </si>
  <si>
    <t>NOTE: the pvalue for the t-statistic is calculated as: 2*alpha, where 1-alpha is desired confidence, so if 99% confidence is desired then alpha=0.01 and 2*alpha=2*(0.01)</t>
  </si>
  <si>
    <t>t-statistic</t>
  </si>
  <si>
    <t>= quantile t-distribution with df degrees of freedom at .99 confidence level =</t>
  </si>
  <si>
    <t xml:space="preserve">UPL  POOLED VARIANCE = </t>
  </si>
  <si>
    <t>n for each source</t>
  </si>
  <si>
    <t>Sample size</t>
  </si>
  <si>
    <t>KURTOSIS CALCULATIONS FOR SAMPLE SETS WITH n = 3 ONLY</t>
  </si>
  <si>
    <t>http://www.spiderfinancial.com/support/documentation/numxl/reference-manual/statistical-tests/test_xkurt</t>
  </si>
  <si>
    <t>=SQRT(24/n)</t>
  </si>
  <si>
    <t>use approximation since expanded equation will give you a zero in denominator</t>
  </si>
  <si>
    <t>### The kurtosis and skewness are pulled into "Calculations for Template skew", in cells H12 and H14 respectively</t>
  </si>
  <si>
    <t>kurtosis=</t>
  </si>
  <si>
    <t>depending on sample size</t>
  </si>
  <si>
    <t>skewness=</t>
  </si>
  <si>
    <t>same for n&gt;3 and n=3</t>
  </si>
  <si>
    <t>UPL based on t-statistic with df at 99% confidence level</t>
  </si>
  <si>
    <t xml:space="preserve">Adjustment for non-normality (skewness and kurtosis) for any sample size in particular for small samples </t>
  </si>
  <si>
    <t>a) n = number of test-runs =</t>
  </si>
  <si>
    <t>b) Calculate u0</t>
  </si>
  <si>
    <t>Current Confidence Level is</t>
  </si>
  <si>
    <t>if making copies of this worksheet, paste special E173 value to remove reference to "Calculations for Template skew" worsheet</t>
  </si>
  <si>
    <t>Conclusion</t>
  </si>
  <si>
    <t>if making copies of this worksheet, paste special B174 value to remove reference to "Recalculations1 skew" worsheet</t>
  </si>
  <si>
    <t>interval of differences for t-values used</t>
  </si>
  <si>
    <t>new t-statistic from tab Recalculate t-statistic</t>
  </si>
  <si>
    <t>Adjusted UPL based on recalculated t-statistic</t>
  </si>
  <si>
    <t>Calculate the Incomplete Beta Functions needed for adjustment</t>
  </si>
  <si>
    <t>Incomplete Beta Function approximation</t>
  </si>
  <si>
    <t>where</t>
  </si>
  <si>
    <t>Inputs</t>
  </si>
  <si>
    <t>x=u0=</t>
  </si>
  <si>
    <t>n=</t>
  </si>
  <si>
    <t>t0=t=</t>
  </si>
  <si>
    <t xml:space="preserve">c.1.) Calculate </t>
  </si>
  <si>
    <t xml:space="preserve">d.1.) Calculate </t>
  </si>
  <si>
    <t xml:space="preserve">e.1.) Calculate </t>
  </si>
  <si>
    <t xml:space="preserve">f.1.) Calculate </t>
  </si>
  <si>
    <t xml:space="preserve">g.1.) Calculate </t>
  </si>
  <si>
    <t xml:space="preserve">h.1.) Calculate </t>
  </si>
  <si>
    <t>a=</t>
  </si>
  <si>
    <t>changed +3 to +5</t>
  </si>
  <si>
    <t>b=</t>
  </si>
  <si>
    <t>w=</t>
  </si>
  <si>
    <t>Calculations</t>
  </si>
  <si>
    <t xml:space="preserve">c.1.1. </t>
  </si>
  <si>
    <t xml:space="preserve">d.1.1. </t>
  </si>
  <si>
    <t xml:space="preserve">e.1.1. </t>
  </si>
  <si>
    <t xml:space="preserve">f.1.1. </t>
  </si>
  <si>
    <t xml:space="preserve">g.1.1. </t>
  </si>
  <si>
    <t xml:space="preserve">h.1.1. </t>
  </si>
  <si>
    <t xml:space="preserve">c.1.2. </t>
  </si>
  <si>
    <t xml:space="preserve">d.1.2. </t>
  </si>
  <si>
    <t xml:space="preserve">e.1.2. </t>
  </si>
  <si>
    <t xml:space="preserve">f.1.2. </t>
  </si>
  <si>
    <t xml:space="preserve">g.1.2. </t>
  </si>
  <si>
    <t xml:space="preserve">h.1.2. </t>
  </si>
  <si>
    <t>c.1.3</t>
  </si>
  <si>
    <t>d.1.3</t>
  </si>
  <si>
    <t>e.1.3</t>
  </si>
  <si>
    <t>f.1.3</t>
  </si>
  <si>
    <t>g.1.3</t>
  </si>
  <si>
    <t>h.1.3</t>
  </si>
  <si>
    <t>c.1.4.</t>
  </si>
  <si>
    <t>d.1.4.</t>
  </si>
  <si>
    <t>e.1.4.</t>
  </si>
  <si>
    <t>f.1.4.</t>
  </si>
  <si>
    <t>g.1.4.</t>
  </si>
  <si>
    <t>h.1.4.</t>
  </si>
  <si>
    <t>c.1.5.</t>
  </si>
  <si>
    <t>d.1.5.</t>
  </si>
  <si>
    <t>e.1.5.</t>
  </si>
  <si>
    <t>f.1.5.</t>
  </si>
  <si>
    <t>g.1.5.</t>
  </si>
  <si>
    <t>h.1.5.</t>
  </si>
  <si>
    <t>c.1.6</t>
  </si>
  <si>
    <t>d.1.6</t>
  </si>
  <si>
    <t>e.1.6</t>
  </si>
  <si>
    <t>f.1.6</t>
  </si>
  <si>
    <t>g.1.6</t>
  </si>
  <si>
    <t>h.1.6</t>
  </si>
  <si>
    <t>c.1.7</t>
  </si>
  <si>
    <t>d.1.7</t>
  </si>
  <si>
    <t>e.1.7</t>
  </si>
  <si>
    <t>f.1.7</t>
  </si>
  <si>
    <t>g.1.7</t>
  </si>
  <si>
    <t>h.1.7</t>
  </si>
  <si>
    <t>Result1:</t>
  </si>
  <si>
    <t>Result2:</t>
  </si>
  <si>
    <t>Result3:</t>
  </si>
  <si>
    <t>Result4:</t>
  </si>
  <si>
    <t>Result5:</t>
  </si>
  <si>
    <t>Result6:</t>
  </si>
  <si>
    <t>1- Calculate</t>
  </si>
  <si>
    <t>2- Calculate</t>
  </si>
  <si>
    <t>2.1. Calculate</t>
  </si>
  <si>
    <t>2.2. Calculate</t>
  </si>
  <si>
    <t>2.3. Calculate</t>
  </si>
  <si>
    <t>Result:</t>
  </si>
  <si>
    <t>3-Calculate</t>
  </si>
  <si>
    <t>3.1. Calculate</t>
  </si>
  <si>
    <t>3.2. Calculate</t>
  </si>
  <si>
    <t>Result</t>
  </si>
  <si>
    <t>4-Calculate</t>
  </si>
  <si>
    <t>4.1. Calculate</t>
  </si>
  <si>
    <t>4.2. Calculate</t>
  </si>
  <si>
    <t>4.3. Calculate</t>
  </si>
  <si>
    <t>5- Calculate</t>
  </si>
  <si>
    <t>5.1. Calculate</t>
  </si>
  <si>
    <t>5.2. Calculate</t>
  </si>
  <si>
    <t>5.3. Calculate</t>
  </si>
  <si>
    <t>5.4. Calculate</t>
  </si>
  <si>
    <t>Corrected probability is::</t>
  </si>
  <si>
    <t>1) Start with initial t-statistic from Template</t>
  </si>
  <si>
    <t>2) Determine interval of differences for t-values</t>
  </si>
  <si>
    <t>2) Candidate values for t-statistic</t>
  </si>
  <si>
    <t>3) Corrected p-values</t>
  </si>
  <si>
    <t>Acutal significance level with t-value</t>
  </si>
  <si>
    <t>4) Is p-value closed enough to 0.01?</t>
  </si>
  <si>
    <t>4) If you don't get a YES in row 11, play around with the cell G3, the interval for differences until you get one p-value closed to 0.01</t>
  </si>
  <si>
    <t>5) Once you get a YES in row 11, use the t-statistic in row 5 for the calculation of the UPL.</t>
  </si>
  <si>
    <t>Paste special the new t-statisic value into cell E178 of Template_skewed tab</t>
  </si>
  <si>
    <t>Paste the interval of differences for t-values used Cell E176 of Template_skewed tab</t>
  </si>
  <si>
    <t>Calculate u0. Sustitute each candidate t-value in u0 equation</t>
  </si>
  <si>
    <t>t-statistic=</t>
  </si>
  <si>
    <t>u0=</t>
  </si>
  <si>
    <t>n</t>
  </si>
  <si>
    <t>PW&amp;RM_3xRDL_Memo.pdf</t>
  </si>
  <si>
    <t>Pollutant</t>
  </si>
  <si>
    <t>RDL (µg)</t>
  </si>
  <si>
    <t>3xRDL (µg)</t>
  </si>
  <si>
    <r>
      <t>3xRDL Concentrations (</t>
    </r>
    <r>
      <rPr>
        <b/>
        <sz val="10"/>
        <color indexed="8"/>
        <rFont val="Arial"/>
        <family val="2"/>
      </rPr>
      <t>μg/dscm)</t>
    </r>
  </si>
  <si>
    <t>1 dscm test</t>
  </si>
  <si>
    <t>2 dscm test</t>
  </si>
  <si>
    <t>3 dscm test</t>
  </si>
  <si>
    <t>4 dscm test</t>
  </si>
  <si>
    <t>Typical dscm</t>
  </si>
  <si>
    <t>Average Ratio</t>
  </si>
  <si>
    <t>Average Ratio Units of Measure</t>
  </si>
  <si>
    <t>3xRDL at Typical Sample Volume (µg/dscm)</t>
  </si>
  <si>
    <t>Converted 3xRDL Value</t>
  </si>
  <si>
    <t>Converted 3xRDL Value Units of Measure</t>
  </si>
  <si>
    <t>Subcategory</t>
  </si>
  <si>
    <t>Mercury (Method 29) analyzed by Cold Vapor AA</t>
  </si>
  <si>
    <t>PM filterable (Method 5)</t>
  </si>
  <si>
    <t>Total Acid Gases (HCl+HF) (Method 26A)</t>
  </si>
  <si>
    <t>HCl (Method 26A)</t>
  </si>
  <si>
    <t>HF (Method 26A)</t>
  </si>
  <si>
    <t>RDL (ng)</t>
  </si>
  <si>
    <t>3xRDL (ng)</t>
  </si>
  <si>
    <r>
      <t>3xRDL Concentrations (n</t>
    </r>
    <r>
      <rPr>
        <b/>
        <sz val="10"/>
        <color indexed="8"/>
        <rFont val="Arial"/>
        <family val="2"/>
      </rPr>
      <t>g/dscm)</t>
    </r>
  </si>
  <si>
    <t>6 dscm test</t>
  </si>
  <si>
    <t>8 dscm test</t>
  </si>
  <si>
    <t>Utilities D/F total mass (Method 23)</t>
  </si>
  <si>
    <t>Utilities TEQ (Method 23)</t>
  </si>
  <si>
    <t>rdl memo formaldehyde.pdf</t>
  </si>
  <si>
    <t>RDL (ng/dscm)</t>
  </si>
  <si>
    <t>3xRDL (ng/dscm)</t>
  </si>
  <si>
    <t>Formaldehyde</t>
  </si>
  <si>
    <t>N/A</t>
  </si>
  <si>
    <t>Facility_ID</t>
  </si>
  <si>
    <t>Unit_ID</t>
  </si>
  <si>
    <t>Unit_Type</t>
  </si>
  <si>
    <t>Pollutant_Tested</t>
  </si>
  <si>
    <t>Test_Method</t>
  </si>
  <si>
    <t>Data Submitted Category</t>
  </si>
  <si>
    <t>Run</t>
  </si>
  <si>
    <t>Test_Date</t>
  </si>
  <si>
    <t>Production Rate</t>
  </si>
  <si>
    <t>Production_Rate_Units (tons per process hour)</t>
  </si>
  <si>
    <t>Flow_Actual_acfm</t>
  </si>
  <si>
    <t>Flow_Dry_Standard_dscfm</t>
  </si>
  <si>
    <t>Sample_Volume_dscf</t>
  </si>
  <si>
    <t>Sample_Volume_dscm [dscf * 0.028316847]</t>
  </si>
  <si>
    <t>Moisture_%</t>
  </si>
  <si>
    <t>Temp_Stack_Gas_deg_F</t>
  </si>
  <si>
    <t>Oxygen_%</t>
  </si>
  <si>
    <t>CO2_%</t>
  </si>
  <si>
    <t>Velocity_fps</t>
  </si>
  <si>
    <t>Isokinetic_%</t>
  </si>
  <si>
    <t>Reported Concentration</t>
  </si>
  <si>
    <t>Concentration_units</t>
  </si>
  <si>
    <t>Calculated Concentration (µg/dscm)</t>
  </si>
  <si>
    <t>Reported Emission Rate 
lb/hr</t>
  </si>
  <si>
    <t xml:space="preserve"> EPA Calculated Emission Factor lb/ton</t>
  </si>
  <si>
    <t>Flag</t>
  </si>
  <si>
    <t>Average Emission Factor 
lb/ton [2011 Data Only]</t>
  </si>
  <si>
    <t>Rank</t>
  </si>
  <si>
    <t>PROCESS_ID</t>
  </si>
  <si>
    <t>Existing/ New</t>
  </si>
  <si>
    <t>No. of Sources Industrywide</t>
  </si>
  <si>
    <t>Determination of No. of Sources in MACT Floor</t>
  </si>
  <si>
    <t>No. of Sources with Data</t>
  </si>
  <si>
    <t>No. of Sources in MACT Floor (N)</t>
  </si>
  <si>
    <t>No. Data Points in MACT Floor (n)</t>
  </si>
  <si>
    <t>Average of Top Sources</t>
  </si>
  <si>
    <t>Variance of Top Sources</t>
  </si>
  <si>
    <t>UPL</t>
  </si>
  <si>
    <t>Unit of Measure</t>
  </si>
  <si>
    <t>Data Distribution</t>
  </si>
  <si>
    <t>Rounded Floor</t>
  </si>
  <si>
    <t>Floor Based On</t>
  </si>
  <si>
    <t>Floor/Avg</t>
  </si>
  <si>
    <t>Limited Dataset</t>
  </si>
  <si>
    <t>Limited Dataset Issue</t>
  </si>
  <si>
    <t>Comments</t>
  </si>
  <si>
    <t>None</t>
  </si>
  <si>
    <t>USS-Braddock-PA</t>
  </si>
  <si>
    <t>BF Nonstack Controlled</t>
  </si>
  <si>
    <t>Baghouse Exhaust</t>
  </si>
  <si>
    <t>Average Emission Factor 
lb/ton [All Data]</t>
  </si>
  <si>
    <t>lb/ton iron  /  ug/dscm</t>
  </si>
  <si>
    <t>lb/ton iron</t>
  </si>
  <si>
    <t>Blast Furnace</t>
  </si>
  <si>
    <t>Hydrogen Chloride</t>
  </si>
  <si>
    <t>Industry</t>
  </si>
  <si>
    <t>ppmvd</t>
  </si>
  <si>
    <t>ADL</t>
  </si>
  <si>
    <t>USS-Braddock-PA_Baghouse Exhaust</t>
  </si>
  <si>
    <t>CC-BurnsHarbor-IN</t>
  </si>
  <si>
    <t>BF C Baghouse Stack</t>
  </si>
  <si>
    <t>26A</t>
  </si>
  <si>
    <t>2022 ICR</t>
  </si>
  <si>
    <t>tons iron per hour</t>
  </si>
  <si>
    <t>mg/dscm</t>
  </si>
  <si>
    <t>Normal</t>
  </si>
  <si>
    <t>CC-BurnsHarbor-IN_BF C Baghouse Stack</t>
  </si>
  <si>
    <t>Using 2022 data and 2022 data labelled as industry</t>
  </si>
  <si>
    <t>Using 2022 data and industry submitted data which was received after the 2022 ICR. RTI labeled internally only as "industry response" as opposed to "2022 ICR"</t>
  </si>
  <si>
    <t xml:space="preserve">&lt;30; top 5 </t>
  </si>
  <si>
    <t>Existing</t>
  </si>
  <si>
    <t>New</t>
  </si>
  <si>
    <t>Only Source</t>
  </si>
  <si>
    <t>Instructions</t>
  </si>
  <si>
    <t>Determine how many sources (N) nationwide</t>
  </si>
  <si>
    <t>Determine number of sources in MACT floor sample set</t>
  </si>
  <si>
    <t>For solid waste incineration sources follow CAA Section 129(a)(2) guidance:</t>
  </si>
  <si>
    <t>Take 12 percent of units in the category, and round up to next whole number for MACT floor sample set</t>
  </si>
  <si>
    <t>For all other sources follow CAA Section 112(d)(3):</t>
  </si>
  <si>
    <r>
      <t xml:space="preserve">N nationwide </t>
    </r>
    <r>
      <rPr>
        <sz val="10"/>
        <rFont val="Calibri"/>
        <family val="2"/>
      </rPr>
      <t>≥</t>
    </r>
    <r>
      <rPr>
        <sz val="10"/>
        <rFont val="Arial"/>
        <family val="2"/>
      </rPr>
      <t>30, take top 12% of sources with data, and round up to next whole number for MACT floor sample set</t>
    </r>
  </si>
  <si>
    <t>N nationwide &lt;30, take top 5 sources with data for MACT floor sample set</t>
  </si>
  <si>
    <t>Rank sources to Determine the MACT floor sample set</t>
  </si>
  <si>
    <t>Rank the sources to determine the best performing 12 percent, or top 5 (existing source MACT) and best performing source (new source MACT).</t>
  </si>
  <si>
    <t>Identify the distribution of sample set and if calculating UPLs or ULs</t>
  </si>
  <si>
    <t xml:space="preserve">Statistical tests of the kurtosis and skewness are used to evaluate the distribution of the sample set. </t>
  </si>
  <si>
    <r>
      <t xml:space="preserve">Use </t>
    </r>
    <r>
      <rPr>
        <b/>
        <sz val="10"/>
        <rFont val="Arial"/>
        <family val="2"/>
      </rPr>
      <t>Upper Prediction Limits (UPL)</t>
    </r>
    <r>
      <rPr>
        <sz val="10"/>
        <rFont val="Arial"/>
        <family val="2"/>
      </rPr>
      <t xml:space="preserve"> templates when don’t have data for all the sources in the category, and want to incorporate the “prediction” element into final floor value. 
Use </t>
    </r>
    <r>
      <rPr>
        <b/>
        <sz val="10"/>
        <rFont val="Arial"/>
        <family val="2"/>
      </rPr>
      <t>Upper Limit (UL)</t>
    </r>
    <r>
      <rPr>
        <sz val="10"/>
        <rFont val="Arial"/>
        <family val="2"/>
      </rPr>
      <t xml:space="preserve"> templates when have data for all sources in the category and the “prediction” element not required.</t>
    </r>
  </si>
  <si>
    <r>
      <t>For data sets with greater than 3 runs (n&gt;3) use the "n&gt;3Distribution" tab to determine the distribution.  E</t>
    </r>
    <r>
      <rPr>
        <sz val="10"/>
        <rFont val="Arial"/>
        <family val="2"/>
      </rPr>
      <t>nter run values for each source in the Raw Data section.</t>
    </r>
  </si>
  <si>
    <t>For data sets with 3 runs (n=3) use the "n=3Distribution" tab to determine the distribution.  Enter run values for each source in the Raw Data section.</t>
  </si>
  <si>
    <t>The skewness, kurtosis, standard error of skewness, and standard error of kurtosis will be calculated for the raw data and the logtransformed data.</t>
  </si>
  <si>
    <r>
      <t>For n&gt;3 data sets, if the Final Result [cell D50] says "Normal" the data can be considered normally distributed, use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for UL</t>
    </r>
  </si>
  <si>
    <r>
      <t>for n&gt;3 data sets, if the Final Result [cell D50] says "Lognormal" the data can be considered lognormally distributed, use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for UL</t>
    </r>
  </si>
  <si>
    <r>
      <t>For n&gt;3 data sets, if the Final Result [cell D50] says "Skewed" than the data have an unknown/skewed distribution,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UPL. Note no skewed template for UL.</t>
    </r>
  </si>
  <si>
    <t>For n=3 data sets, the distribution will be specified as normal or lognormal in row 24.</t>
  </si>
  <si>
    <t>Templates</t>
  </si>
  <si>
    <t>Plug the sources' raw run data into the appropriate template based on distribution.</t>
  </si>
  <si>
    <t>Determine the confidence interval % to use for the t-statistic and z-statistic based on "n" number of runs.  99% is the default in all the templates.</t>
  </si>
  <si>
    <r>
      <t>For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the UPL will be calculated in cell F107.</t>
    </r>
  </si>
  <si>
    <r>
      <t>For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", use the "</t>
    </r>
    <r>
      <rPr>
        <i/>
        <sz val="10"/>
        <rFont val="Arial"/>
        <family val="2"/>
      </rPr>
      <t>lognormal z-stat</t>
    </r>
    <r>
      <rPr>
        <sz val="10"/>
        <rFont val="Arial"/>
        <family val="2"/>
      </rPr>
      <t>" worksheet to find the z-statistic at the specified confidence interval.  The UPL will be calculated in cell D165</t>
    </r>
  </si>
  <si>
    <r>
      <t>For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Template:</t>
    </r>
  </si>
  <si>
    <r>
      <t>Cell E173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shows the actual confidence level (1 - 'Calculations for Template skew'!J139) after accounting for the skewness and kurtosis.  If the confidence level is larger or lower than specified confidence level %  [Default is 99%] then need to adjust the t-statistic. </t>
    </r>
  </si>
  <si>
    <r>
      <t>To adjust the t-statistic go to the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tab. This tab starts with the t-statistic in cell H161 from the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tab.  If the confidence level from cell E171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was larger or lower than specified confidence level %, need to decrease or increase the t-statistic to get closer to the specified confidence level %.  </t>
    </r>
  </si>
  <si>
    <r>
      <t>Cell G3 of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 xml:space="preserve">" tab  has the value of the increase also called "interval", the candidate t-values will be calculated as the t-value in cell H102 plus multiples of the interval.  These are calculated automatically for you in row 5 after a value is placed in cell G3. The corresponding p-values and confidence levels are also calculated automatically for you.  </t>
    </r>
  </si>
  <si>
    <t>Cell G3 of "Recalculate t-stat skew" tab, the “interval” can be manipulated. For example, start with 0.1 and notice what the values in row 9 are.  If they are not at specified confidence level % keep increasing or decreasing the value in G3 until one of the values in row 9 is the specified confidence level percent %.  May have to go out to several significant figures.</t>
  </si>
  <si>
    <r>
      <t>Calculations are in the tabs: "</t>
    </r>
    <r>
      <rPr>
        <i/>
        <sz val="10"/>
        <rFont val="Arial"/>
        <family val="2"/>
      </rPr>
      <t>Recalculations1 skew</t>
    </r>
    <r>
      <rPr>
        <sz val="10"/>
        <rFont val="Arial"/>
        <family val="2"/>
      </rPr>
      <t>" through "</t>
    </r>
    <r>
      <rPr>
        <i/>
        <sz val="10"/>
        <rFont val="Arial"/>
        <family val="2"/>
      </rPr>
      <t>Recalculations6 skew</t>
    </r>
    <r>
      <rPr>
        <sz val="10"/>
        <rFont val="Arial"/>
        <family val="2"/>
      </rPr>
      <t>". Don’t need to do anything in them, they are basically duplicates of tab “</t>
    </r>
    <r>
      <rPr>
        <i/>
        <sz val="10"/>
        <rFont val="Arial"/>
        <family val="2"/>
      </rPr>
      <t>Calculations_for_Template skew</t>
    </r>
    <r>
      <rPr>
        <sz val="10"/>
        <rFont val="Arial"/>
        <family val="2"/>
      </rPr>
      <t xml:space="preserve">” and each one use a different value of the candidate t-values in row 5.  </t>
    </r>
  </si>
  <si>
    <r>
      <t>Sometimes the  actual significance level in cell E173 of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is larger than specified confidence level %, then you have to use a negative interval (meaning that your value in cell G3,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has to be negative).</t>
    </r>
  </si>
  <si>
    <r>
      <t>Once the adjusted t-value from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is at specified confidence interval %, copy the recalculated t-value and paste special the value into cell E178 in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”.  Also paste special the "interval of differences for t-values" from the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" tab into cell E176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".  </t>
    </r>
  </si>
  <si>
    <r>
      <t>Note:  Cell E173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is linked to the "</t>
    </r>
    <r>
      <rPr>
        <i/>
        <sz val="10"/>
        <rFont val="Arial"/>
        <family val="2"/>
      </rPr>
      <t>Calculations for Template skew</t>
    </r>
    <r>
      <rPr>
        <sz val="10"/>
        <rFont val="Arial"/>
        <family val="2"/>
      </rPr>
      <t>" and Cell B174 of "Template_skewed" is linked to the  "Recalculations1 skew" worksheet. In order to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multiple data sets of UPL calculations make a copy of the worksheet and rename.  Paste special Cell E173 and B174 values to freeze the values and remove reference to other worksheets.</t>
    </r>
  </si>
  <si>
    <r>
      <t>The UPL will be calculated in cell E181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</t>
    </r>
  </si>
  <si>
    <r>
      <t>For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the UL will be calculated in cell C61.</t>
    </r>
  </si>
  <si>
    <r>
      <t>For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the UL will be calculated in cell C111.</t>
    </r>
  </si>
  <si>
    <t xml:space="preserve">If a new source UPL, based on a limited data set (&lt;7 runs), is greater in value (less stringent) than the existing source UPL, consult the EPA’s Limited Datasets memo for approaches for applying the UPL to limited datasets. </t>
  </si>
  <si>
    <t>Other Notes and Terms</t>
  </si>
  <si>
    <t>Type of data affects m (number of future runs) that will be used in calculation, for example:</t>
  </si>
  <si>
    <t xml:space="preserve">If using individual test runs (typically three to a test) to determine compliance; m=3 </t>
  </si>
  <si>
    <t xml:space="preserve">If 30-day averages are used to determine compliance; m=30 </t>
  </si>
  <si>
    <t>If using the average of test runs to determine compliance; m=1</t>
  </si>
  <si>
    <t>Default m future runs is 3 in each template.</t>
  </si>
  <si>
    <t>Does data set have non-detect issues, if so take extra step to do UPL v. 3xRDL comparison.</t>
  </si>
  <si>
    <t>N = total number of sources</t>
  </si>
  <si>
    <t>n = number of individual runs</t>
  </si>
  <si>
    <t>df = degrees of freedom = n - 1</t>
  </si>
  <si>
    <t>X = mean of data</t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</si>
  <si>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pooled variance of data</t>
    </r>
  </si>
  <si>
    <t>m = number of future runs</t>
  </si>
  <si>
    <r>
      <t>t</t>
    </r>
    <r>
      <rPr>
        <vertAlign val="subscript"/>
        <sz val="10"/>
        <rFont val="Arial"/>
        <family val="2"/>
      </rPr>
      <t>df</t>
    </r>
    <r>
      <rPr>
        <sz val="10"/>
        <rFont val="Arial"/>
        <family val="2"/>
      </rPr>
      <t xml:space="preserve"> = t-statistic:  t-distribution with df degrees of freedom at 99% [Default] confidence level </t>
    </r>
  </si>
  <si>
    <t>Templates can hold up to 30 sources (N); if data set has more than 30 sources, need to expand template.</t>
  </si>
  <si>
    <t>Templates can hold up to 35 runs (n) for each source (N), if data set has more than 35 runs of data per source, need to expand template.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</si>
</sst>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00"/>
    <numFmt numFmtId="166" formatCode="0.0000E+00"/>
    <numFmt numFmtId="167" formatCode="0.0E+00"/>
    <numFmt numFmtId="168" formatCode="0.0"/>
    <numFmt numFmtId="169" formatCode="0.000E+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name val="Calibri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Arial"/>
      <family val="2"/>
    </font>
    <font>
      <vertAlign val="subscript"/>
      <sz val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2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9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6" fillId="0" borderId="0"/>
  </cellStyleXfs>
  <cellXfs count="224">
    <xf numFmtId="0" fontId="0" fillId="0" borderId="0" xfId="0"/>
    <xf numFmtId="0" fontId="3" fillId="3" borderId="1" xfId="2" applyFill="1" applyBorder="1" applyAlignment="1">
      <alignment horizontal="center" vertical="center"/>
    </xf>
    <xf numFmtId="0" fontId="3" fillId="0" borderId="0" xfId="2"/>
    <xf numFmtId="0" fontId="3" fillId="3" borderId="2" xfId="2" applyFill="1" applyBorder="1" applyAlignment="1">
      <alignment horizontal="center"/>
    </xf>
    <xf numFmtId="0" fontId="3" fillId="3" borderId="3" xfId="2" applyFont="1" applyFill="1" applyBorder="1" applyAlignment="1">
      <alignment horizontal="center" wrapText="1"/>
    </xf>
    <xf numFmtId="2" fontId="3" fillId="0" borderId="0" xfId="2" applyNumberFormat="1" applyFont="1" applyFill="1" applyBorder="1"/>
    <xf numFmtId="2" fontId="3" fillId="0" borderId="0" xfId="2" applyNumberFormat="1" applyFont="1" applyBorder="1"/>
    <xf numFmtId="0" fontId="3" fillId="0" borderId="0" xfId="2" applyFont="1"/>
    <xf numFmtId="0" fontId="3" fillId="0" borderId="0" xfId="2" applyFont="1" applyFill="1" applyBorder="1"/>
    <xf numFmtId="0" fontId="3" fillId="5" borderId="3" xfId="2" applyFont="1" applyFill="1" applyBorder="1"/>
    <xf numFmtId="2" fontId="1" fillId="0" borderId="0" xfId="2" applyNumberFormat="1" applyFont="1" applyFill="1" applyBorder="1"/>
    <xf numFmtId="2" fontId="3" fillId="0" borderId="0" xfId="2" applyNumberFormat="1" applyFont="1" applyFill="1" applyBorder="1" applyAlignment="1">
      <alignment horizontal="right"/>
    </xf>
    <xf numFmtId="0" fontId="3" fillId="0" borderId="0" xfId="2" applyFont="1" applyFill="1"/>
    <xf numFmtId="0" fontId="3" fillId="0" borderId="0" xfId="2" applyFill="1"/>
    <xf numFmtId="0" fontId="3" fillId="0" borderId="0" xfId="2" quotePrefix="1" applyFont="1" applyFill="1"/>
    <xf numFmtId="2" fontId="3" fillId="0" borderId="0" xfId="2" applyNumberFormat="1" applyFill="1" applyBorder="1"/>
    <xf numFmtId="1" fontId="3" fillId="0" borderId="0" xfId="2" quotePrefix="1" applyNumberFormat="1" applyFill="1"/>
    <xf numFmtId="2" fontId="3" fillId="0" borderId="0" xfId="2" applyNumberFormat="1" applyFill="1"/>
    <xf numFmtId="2" fontId="3" fillId="0" borderId="0" xfId="2" applyNumberFormat="1"/>
    <xf numFmtId="165" fontId="3" fillId="0" borderId="0" xfId="2" applyNumberFormat="1" applyFill="1"/>
    <xf numFmtId="0" fontId="3" fillId="0" borderId="0" xfId="2" quotePrefix="1" applyFill="1"/>
    <xf numFmtId="0" fontId="3" fillId="0" borderId="0" xfId="3" applyFont="1" applyFill="1" applyBorder="1"/>
    <xf numFmtId="0" fontId="3" fillId="5" borderId="3" xfId="3" applyFont="1" applyFill="1" applyBorder="1"/>
    <xf numFmtId="2" fontId="3" fillId="0" borderId="0" xfId="3" applyNumberFormat="1" applyFont="1" applyFill="1" applyBorder="1" applyAlignment="1">
      <alignment horizontal="right"/>
    </xf>
    <xf numFmtId="164" fontId="3" fillId="0" borderId="0" xfId="2" applyNumberFormat="1" applyFill="1"/>
    <xf numFmtId="0" fontId="3" fillId="3" borderId="1" xfId="3" applyFill="1" applyBorder="1"/>
    <xf numFmtId="0" fontId="3" fillId="3" borderId="2" xfId="3" applyFill="1" applyBorder="1" applyAlignment="1">
      <alignment horizontal="center"/>
    </xf>
    <xf numFmtId="0" fontId="4" fillId="3" borderId="3" xfId="3" applyFont="1" applyFill="1" applyBorder="1"/>
    <xf numFmtId="0" fontId="0" fillId="5" borderId="0" xfId="0" applyFill="1"/>
    <xf numFmtId="0" fontId="0" fillId="7" borderId="0" xfId="0" applyFill="1"/>
    <xf numFmtId="10" fontId="0" fillId="7" borderId="0" xfId="0" applyNumberFormat="1" applyFill="1"/>
    <xf numFmtId="0" fontId="0" fillId="0" borderId="0" xfId="0" applyFill="1" applyAlignment="1">
      <alignment horizontal="left"/>
    </xf>
    <xf numFmtId="0" fontId="0" fillId="0" borderId="3" xfId="0" applyBorder="1"/>
    <xf numFmtId="10" fontId="0" fillId="0" borderId="3" xfId="0" applyNumberFormat="1" applyBorder="1"/>
    <xf numFmtId="0" fontId="0" fillId="0" borderId="3" xfId="0" applyBorder="1" applyAlignment="1">
      <alignment horizontal="right"/>
    </xf>
    <xf numFmtId="0" fontId="0" fillId="9" borderId="0" xfId="0" applyFill="1"/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0" fontId="8" fillId="0" borderId="0" xfId="0" applyFont="1" applyBorder="1"/>
    <xf numFmtId="11" fontId="0" fillId="0" borderId="0" xfId="0" applyNumberFormat="1"/>
    <xf numFmtId="164" fontId="0" fillId="7" borderId="0" xfId="0" applyNumberFormat="1" applyFill="1"/>
    <xf numFmtId="164" fontId="0" fillId="0" borderId="0" xfId="0" applyNumberFormat="1"/>
    <xf numFmtId="2" fontId="3" fillId="0" borderId="0" xfId="3" applyNumberFormat="1" applyFill="1" applyBorder="1"/>
    <xf numFmtId="2" fontId="3" fillId="0" borderId="0" xfId="5" applyNumberFormat="1" applyFont="1" applyFill="1" applyBorder="1"/>
    <xf numFmtId="166" fontId="3" fillId="0" borderId="0" xfId="2" applyNumberFormat="1" applyFill="1"/>
    <xf numFmtId="2" fontId="0" fillId="12" borderId="0" xfId="0" applyNumberFormat="1" applyFill="1"/>
    <xf numFmtId="2" fontId="0" fillId="11" borderId="0" xfId="0" applyNumberFormat="1" applyFill="1"/>
    <xf numFmtId="11" fontId="3" fillId="0" borderId="0" xfId="2" applyNumberFormat="1" applyFill="1"/>
    <xf numFmtId="11" fontId="3" fillId="6" borderId="0" xfId="2" applyNumberFormat="1" applyFill="1"/>
    <xf numFmtId="11" fontId="3" fillId="0" borderId="3" xfId="2" applyNumberFormat="1" applyBorder="1" applyAlignment="1">
      <alignment horizontal="center"/>
    </xf>
    <xf numFmtId="11" fontId="3" fillId="0" borderId="3" xfId="2" applyNumberFormat="1" applyFill="1" applyBorder="1" applyAlignment="1">
      <alignment horizontal="center"/>
    </xf>
    <xf numFmtId="11" fontId="3" fillId="0" borderId="3" xfId="3" applyNumberFormat="1" applyFill="1" applyBorder="1" applyAlignment="1">
      <alignment horizontal="center"/>
    </xf>
    <xf numFmtId="0" fontId="3" fillId="4" borderId="4" xfId="2" applyFill="1" applyBorder="1" applyAlignment="1">
      <alignment wrapText="1"/>
    </xf>
    <xf numFmtId="0" fontId="3" fillId="4" borderId="5" xfId="2" applyFill="1" applyBorder="1" applyAlignment="1">
      <alignment wrapText="1"/>
    </xf>
    <xf numFmtId="0" fontId="3" fillId="14" borderId="0" xfId="2" applyFill="1"/>
    <xf numFmtId="0" fontId="3" fillId="0" borderId="3" xfId="2" applyBorder="1" applyAlignment="1">
      <alignment horizontal="center"/>
    </xf>
    <xf numFmtId="11" fontId="3" fillId="0" borderId="3" xfId="3" applyNumberFormat="1" applyBorder="1" applyAlignment="1">
      <alignment horizontal="center"/>
    </xf>
    <xf numFmtId="0" fontId="3" fillId="0" borderId="3" xfId="2" applyFill="1" applyBorder="1" applyAlignment="1">
      <alignment horizontal="center"/>
    </xf>
    <xf numFmtId="0" fontId="3" fillId="0" borderId="3" xfId="3" applyBorder="1" applyAlignment="1">
      <alignment horizontal="center"/>
    </xf>
    <xf numFmtId="11" fontId="3" fillId="0" borderId="3" xfId="3" applyNumberFormat="1" applyFont="1" applyFill="1" applyBorder="1" applyAlignment="1">
      <alignment horizontal="center"/>
    </xf>
    <xf numFmtId="0" fontId="3" fillId="4" borderId="4" xfId="3" applyFont="1" applyFill="1" applyBorder="1" applyAlignment="1">
      <alignment wrapText="1"/>
    </xf>
    <xf numFmtId="0" fontId="3" fillId="4" borderId="5" xfId="3" applyFill="1" applyBorder="1" applyAlignment="1">
      <alignment wrapText="1"/>
    </xf>
    <xf numFmtId="0" fontId="0" fillId="4" borderId="0" xfId="0" applyFill="1"/>
    <xf numFmtId="0" fontId="3" fillId="0" borderId="0" xfId="2" applyNumberFormat="1" applyFill="1"/>
    <xf numFmtId="0" fontId="0" fillId="4" borderId="3" xfId="0" applyFill="1" applyBorder="1" applyAlignment="1">
      <alignment horizontal="center"/>
    </xf>
    <xf numFmtId="1" fontId="3" fillId="0" borderId="0" xfId="2" applyNumberFormat="1" applyFill="1"/>
    <xf numFmtId="2" fontId="0" fillId="6" borderId="0" xfId="0" applyNumberFormat="1" applyFill="1"/>
    <xf numFmtId="2" fontId="3" fillId="5" borderId="3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5" borderId="3" xfId="3" applyNumberFormat="1" applyFont="1" applyFill="1" applyBorder="1" applyAlignment="1">
      <alignment horizontal="center"/>
    </xf>
    <xf numFmtId="2" fontId="3" fillId="0" borderId="3" xfId="3" applyNumberFormat="1" applyFont="1" applyFill="1" applyBorder="1" applyAlignment="1">
      <alignment horizontal="center"/>
    </xf>
    <xf numFmtId="2" fontId="3" fillId="11" borderId="3" xfId="3" applyNumberFormat="1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0" xfId="3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3" fillId="12" borderId="3" xfId="3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top" wrapText="1"/>
    </xf>
    <xf numFmtId="0" fontId="9" fillId="0" borderId="0" xfId="6" applyAlignment="1">
      <alignment vertical="center"/>
    </xf>
    <xf numFmtId="0" fontId="9" fillId="0" borderId="0" xfId="6"/>
    <xf numFmtId="0" fontId="3" fillId="0" borderId="0" xfId="3" applyFill="1" applyBorder="1" applyAlignment="1">
      <alignment horizontal="center"/>
    </xf>
    <xf numFmtId="0" fontId="3" fillId="4" borderId="4" xfId="3" applyFont="1" applyFill="1" applyBorder="1" applyAlignment="1"/>
    <xf numFmtId="0" fontId="3" fillId="5" borderId="2" xfId="3" applyFont="1" applyFill="1" applyBorder="1"/>
    <xf numFmtId="2" fontId="3" fillId="5" borderId="2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Fill="1" applyBorder="1"/>
    <xf numFmtId="0" fontId="0" fillId="0" borderId="15" xfId="0" applyBorder="1"/>
    <xf numFmtId="0" fontId="0" fillId="0" borderId="16" xfId="0" applyBorder="1"/>
    <xf numFmtId="2" fontId="0" fillId="12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11" borderId="15" xfId="0" applyNumberFormat="1" applyFill="1" applyBorder="1" applyAlignment="1">
      <alignment horizontal="center"/>
    </xf>
    <xf numFmtId="0" fontId="3" fillId="0" borderId="3" xfId="3" applyFill="1" applyBorder="1" applyAlignment="1">
      <alignment horizontal="left"/>
    </xf>
    <xf numFmtId="0" fontId="3" fillId="0" borderId="2" xfId="5" applyFont="1" applyFill="1" applyBorder="1"/>
    <xf numFmtId="0" fontId="3" fillId="0" borderId="1" xfId="5" applyFont="1" applyFill="1" applyBorder="1"/>
    <xf numFmtId="0" fontId="3" fillId="6" borderId="6" xfId="3" applyFill="1" applyBorder="1" applyAlignment="1">
      <alignment horizontal="left"/>
    </xf>
    <xf numFmtId="2" fontId="3" fillId="6" borderId="7" xfId="3" applyNumberFormat="1" applyFill="1" applyBorder="1"/>
    <xf numFmtId="2" fontId="3" fillId="6" borderId="8" xfId="3" applyNumberFormat="1" applyFill="1" applyBorder="1"/>
    <xf numFmtId="0" fontId="3" fillId="15" borderId="6" xfId="5" applyFont="1" applyFill="1" applyBorder="1" applyAlignment="1"/>
    <xf numFmtId="0" fontId="3" fillId="15" borderId="7" xfId="5" applyFont="1" applyFill="1" applyBorder="1" applyAlignment="1"/>
    <xf numFmtId="0" fontId="3" fillId="15" borderId="8" xfId="5" applyFont="1" applyFill="1" applyBorder="1" applyAlignment="1"/>
    <xf numFmtId="11" fontId="0" fillId="0" borderId="0" xfId="0" applyNumberFormat="1" applyAlignment="1">
      <alignment horizontal="center"/>
    </xf>
    <xf numFmtId="11" fontId="3" fillId="0" borderId="2" xfId="5" applyNumberFormat="1" applyFont="1" applyFill="1" applyBorder="1" applyAlignment="1">
      <alignment horizontal="center"/>
    </xf>
    <xf numFmtId="11" fontId="3" fillId="0" borderId="1" xfId="5" applyNumberFormat="1" applyFont="1" applyFill="1" applyBorder="1" applyAlignment="1">
      <alignment horizontal="center"/>
    </xf>
    <xf numFmtId="0" fontId="7" fillId="7" borderId="9" xfId="1" applyFont="1" applyFill="1" applyBorder="1" applyAlignment="1"/>
    <xf numFmtId="0" fontId="7" fillId="7" borderId="10" xfId="1" applyFont="1" applyFill="1" applyBorder="1" applyAlignment="1"/>
    <xf numFmtId="0" fontId="7" fillId="7" borderId="11" xfId="1" applyFont="1" applyFill="1" applyBorder="1" applyAlignment="1"/>
    <xf numFmtId="0" fontId="10" fillId="0" borderId="0" xfId="0" applyFont="1"/>
    <xf numFmtId="11" fontId="3" fillId="0" borderId="3" xfId="5" applyNumberFormat="1" applyFont="1" applyFill="1" applyBorder="1" applyAlignment="1">
      <alignment horizontal="center"/>
    </xf>
    <xf numFmtId="0" fontId="3" fillId="3" borderId="3" xfId="3" applyFill="1" applyBorder="1" applyAlignment="1">
      <alignment horizontal="center"/>
    </xf>
    <xf numFmtId="0" fontId="3" fillId="4" borderId="3" xfId="0" applyFont="1" applyFill="1" applyBorder="1" applyAlignment="1">
      <alignment horizontal="center" vertical="top" wrapText="1"/>
    </xf>
    <xf numFmtId="11" fontId="3" fillId="4" borderId="3" xfId="3" applyNumberFormat="1" applyFill="1" applyBorder="1" applyAlignment="1">
      <alignment horizontal="center"/>
    </xf>
    <xf numFmtId="0" fontId="0" fillId="4" borderId="3" xfId="0" applyFill="1" applyBorder="1"/>
    <xf numFmtId="0" fontId="3" fillId="0" borderId="3" xfId="5" applyFont="1" applyFill="1" applyBorder="1"/>
    <xf numFmtId="11" fontId="3" fillId="4" borderId="3" xfId="5" applyNumberFormat="1" applyFont="1" applyFill="1" applyBorder="1" applyAlignment="1">
      <alignment horizontal="center"/>
    </xf>
    <xf numFmtId="2" fontId="3" fillId="4" borderId="3" xfId="3" applyNumberFormat="1" applyFont="1" applyFill="1" applyBorder="1" applyAlignment="1">
      <alignment horizontal="center"/>
    </xf>
    <xf numFmtId="0" fontId="3" fillId="16" borderId="0" xfId="3" applyFont="1" applyFill="1" applyBorder="1"/>
    <xf numFmtId="0" fontId="0" fillId="0" borderId="0" xfId="0" applyFill="1" applyAlignment="1"/>
    <xf numFmtId="0" fontId="12" fillId="0" borderId="0" xfId="0" applyFont="1"/>
    <xf numFmtId="0" fontId="0" fillId="7" borderId="0" xfId="0" applyFill="1" applyAlignment="1"/>
    <xf numFmtId="0" fontId="0" fillId="17" borderId="0" xfId="0" applyFill="1"/>
    <xf numFmtId="0" fontId="0" fillId="18" borderId="0" xfId="0" applyFill="1"/>
    <xf numFmtId="0" fontId="0" fillId="18" borderId="3" xfId="0" applyFill="1" applyBorder="1"/>
    <xf numFmtId="0" fontId="11" fillId="0" borderId="0" xfId="0" quotePrefix="1" applyFont="1" applyBorder="1" applyAlignment="1">
      <alignment vertical="center"/>
    </xf>
    <xf numFmtId="0" fontId="0" fillId="0" borderId="0" xfId="0" quotePrefix="1"/>
    <xf numFmtId="0" fontId="3" fillId="5" borderId="3" xfId="3" applyFill="1" applyBorder="1" applyAlignment="1">
      <alignment horizontal="left"/>
    </xf>
    <xf numFmtId="2" fontId="3" fillId="0" borderId="3" xfId="3" applyNumberFormat="1" applyFill="1" applyBorder="1" applyAlignment="1">
      <alignment horizontal="center"/>
    </xf>
    <xf numFmtId="2" fontId="3" fillId="11" borderId="3" xfId="2" applyNumberFormat="1" applyFont="1" applyFill="1" applyBorder="1" applyAlignment="1">
      <alignment horizontal="center"/>
    </xf>
    <xf numFmtId="2" fontId="3" fillId="12" borderId="3" xfId="2" applyNumberFormat="1" applyFont="1" applyFill="1" applyBorder="1" applyAlignment="1">
      <alignment horizontal="center"/>
    </xf>
    <xf numFmtId="0" fontId="0" fillId="5" borderId="0" xfId="0" applyFill="1" applyAlignment="1">
      <alignment horizontal="left"/>
    </xf>
    <xf numFmtId="0" fontId="0" fillId="9" borderId="0" xfId="0" applyFill="1" applyAlignment="1">
      <alignment horizontal="left"/>
    </xf>
    <xf numFmtId="2" fontId="3" fillId="0" borderId="3" xfId="3" applyNumberFormat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4" fillId="19" borderId="3" xfId="3" applyFont="1" applyFill="1" applyBorder="1" applyAlignment="1">
      <alignment horizontal="center"/>
    </xf>
    <xf numFmtId="0" fontId="14" fillId="19" borderId="3" xfId="3" applyFont="1" applyFill="1" applyBorder="1" applyAlignment="1">
      <alignment horizontal="center" wrapText="1"/>
    </xf>
    <xf numFmtId="0" fontId="4" fillId="19" borderId="3" xfId="3" applyFont="1" applyFill="1" applyBorder="1" applyAlignment="1">
      <alignment horizontal="center" wrapText="1"/>
    </xf>
    <xf numFmtId="0" fontId="5" fillId="0" borderId="3" xfId="3" applyFont="1" applyBorder="1"/>
    <xf numFmtId="167" fontId="5" fillId="0" borderId="3" xfId="3" applyNumberFormat="1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11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167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/>
    <xf numFmtId="11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wrapText="1"/>
    </xf>
    <xf numFmtId="11" fontId="6" fillId="0" borderId="3" xfId="0" applyNumberFormat="1" applyFont="1" applyBorder="1" applyAlignment="1">
      <alignment horizontal="center" vertical="top" wrapText="1"/>
    </xf>
    <xf numFmtId="11" fontId="6" fillId="0" borderId="6" xfId="0" applyNumberFormat="1" applyFont="1" applyBorder="1" applyAlignment="1">
      <alignment horizontal="center" vertical="top" wrapText="1"/>
    </xf>
    <xf numFmtId="11" fontId="6" fillId="0" borderId="17" xfId="0" applyNumberFormat="1" applyFont="1" applyBorder="1" applyAlignment="1">
      <alignment horizontal="center" vertical="top" wrapText="1"/>
    </xf>
    <xf numFmtId="11" fontId="6" fillId="0" borderId="18" xfId="0" applyNumberFormat="1" applyFont="1" applyBorder="1" applyAlignment="1">
      <alignment horizontal="center" vertical="top" wrapText="1"/>
    </xf>
    <xf numFmtId="0" fontId="13" fillId="0" borderId="0" xfId="0" applyFont="1"/>
    <xf numFmtId="0" fontId="15" fillId="14" borderId="3" xfId="0" applyFont="1" applyFill="1" applyBorder="1" applyAlignment="1">
      <alignment horizontal="center" wrapText="1"/>
    </xf>
    <xf numFmtId="0" fontId="5" fillId="14" borderId="3" xfId="0" applyFont="1" applyFill="1" applyBorder="1" applyAlignment="1">
      <alignment wrapText="1"/>
    </xf>
    <xf numFmtId="11" fontId="6" fillId="18" borderId="3" xfId="31" applyNumberFormat="1" applyFill="1" applyBorder="1" applyAlignment="1">
      <alignment horizontal="center" wrapText="1"/>
    </xf>
    <xf numFmtId="0" fontId="5" fillId="0" borderId="3" xfId="0" applyNumberFormat="1" applyFont="1" applyBorder="1" applyAlignment="1">
      <alignment horizontal="center"/>
    </xf>
    <xf numFmtId="0" fontId="0" fillId="0" borderId="0" xfId="0" applyNumberFormat="1"/>
    <xf numFmtId="0" fontId="4" fillId="23" borderId="3" xfId="0" applyFont="1" applyFill="1" applyBorder="1" applyAlignment="1">
      <alignment horizontal="center" vertical="center" wrapText="1"/>
    </xf>
    <xf numFmtId="1" fontId="4" fillId="23" borderId="3" xfId="0" applyNumberFormat="1" applyFont="1" applyFill="1" applyBorder="1" applyAlignment="1">
      <alignment horizontal="center" vertical="center" wrapText="1"/>
    </xf>
    <xf numFmtId="167" fontId="4" fillId="23" borderId="3" xfId="0" applyNumberFormat="1" applyFont="1" applyFill="1" applyBorder="1" applyAlignment="1">
      <alignment horizontal="center" vertical="center" wrapText="1"/>
    </xf>
    <xf numFmtId="0" fontId="4" fillId="12" borderId="3" xfId="3" applyFont="1" applyFill="1" applyBorder="1" applyAlignment="1">
      <alignment horizontal="center" wrapText="1"/>
    </xf>
    <xf numFmtId="0" fontId="5" fillId="0" borderId="3" xfId="0" applyFont="1" applyFill="1" applyBorder="1"/>
    <xf numFmtId="167" fontId="5" fillId="0" borderId="2" xfId="0" applyNumberFormat="1" applyFont="1" applyBorder="1" applyAlignment="1">
      <alignment horizontal="center"/>
    </xf>
    <xf numFmtId="168" fontId="3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1" fontId="5" fillId="0" borderId="2" xfId="0" applyNumberFormat="1" applyFont="1" applyBorder="1" applyAlignment="1">
      <alignment horizontal="center"/>
    </xf>
    <xf numFmtId="0" fontId="5" fillId="0" borderId="3" xfId="0" applyFont="1" applyBorder="1" applyAlignment="1"/>
    <xf numFmtId="14" fontId="5" fillId="0" borderId="3" xfId="0" applyNumberFormat="1" applyFont="1" applyBorder="1" applyAlignment="1">
      <alignment horizontal="center"/>
    </xf>
    <xf numFmtId="3" fontId="5" fillId="0" borderId="3" xfId="0" applyNumberFormat="1" applyFont="1" applyBorder="1"/>
    <xf numFmtId="4" fontId="5" fillId="0" borderId="3" xfId="0" applyNumberFormat="1" applyFont="1" applyBorder="1"/>
    <xf numFmtId="0" fontId="15" fillId="14" borderId="1" xfId="0" applyFont="1" applyFill="1" applyBorder="1" applyAlignment="1">
      <alignment horizontal="center" wrapText="1"/>
    </xf>
    <xf numFmtId="0" fontId="5" fillId="14" borderId="1" xfId="0" applyFont="1" applyFill="1" applyBorder="1" applyAlignment="1">
      <alignment wrapText="1"/>
    </xf>
    <xf numFmtId="0" fontId="5" fillId="19" borderId="1" xfId="0" applyFont="1" applyFill="1" applyBorder="1" applyAlignment="1">
      <alignment horizontal="center" wrapText="1"/>
    </xf>
    <xf numFmtId="0" fontId="5" fillId="20" borderId="1" xfId="0" applyFont="1" applyFill="1" applyBorder="1" applyAlignment="1">
      <alignment horizontal="center" wrapText="1"/>
    </xf>
    <xf numFmtId="2" fontId="5" fillId="21" borderId="1" xfId="0" applyNumberFormat="1" applyFont="1" applyFill="1" applyBorder="1" applyAlignment="1">
      <alignment horizontal="center" vertical="center" wrapText="1"/>
    </xf>
    <xf numFmtId="0" fontId="5" fillId="21" borderId="1" xfId="0" applyFont="1" applyFill="1" applyBorder="1" applyAlignment="1">
      <alignment horizontal="center" wrapText="1"/>
    </xf>
    <xf numFmtId="3" fontId="6" fillId="22" borderId="1" xfId="31" applyNumberFormat="1" applyFill="1" applyBorder="1" applyAlignment="1">
      <alignment horizontal="center" wrapText="1"/>
    </xf>
    <xf numFmtId="4" fontId="6" fillId="22" borderId="1" xfId="31" applyNumberFormat="1" applyFill="1" applyBorder="1" applyAlignment="1">
      <alignment horizontal="center" wrapText="1"/>
    </xf>
    <xf numFmtId="4" fontId="5" fillId="22" borderId="1" xfId="0" applyNumberFormat="1" applyFont="1" applyFill="1" applyBorder="1" applyAlignment="1">
      <alignment wrapText="1"/>
    </xf>
    <xf numFmtId="11" fontId="6" fillId="18" borderId="1" xfId="31" applyNumberFormat="1" applyFill="1" applyBorder="1" applyAlignment="1">
      <alignment horizontal="center" wrapText="1"/>
    </xf>
    <xf numFmtId="2" fontId="6" fillId="18" borderId="1" xfId="31" applyNumberFormat="1" applyFill="1" applyBorder="1" applyAlignment="1">
      <alignment horizontal="center" wrapText="1"/>
    </xf>
    <xf numFmtId="11" fontId="6" fillId="13" borderId="1" xfId="31" applyNumberFormat="1" applyFill="1" applyBorder="1" applyAlignment="1">
      <alignment horizontal="center" wrapText="1"/>
    </xf>
    <xf numFmtId="0" fontId="6" fillId="18" borderId="1" xfId="31" applyNumberFormat="1" applyFill="1" applyBorder="1" applyAlignment="1">
      <alignment horizontal="center" wrapText="1"/>
    </xf>
    <xf numFmtId="11" fontId="0" fillId="0" borderId="3" xfId="0" applyNumberFormat="1" applyFill="1" applyBorder="1"/>
    <xf numFmtId="0" fontId="6" fillId="0" borderId="3" xfId="0" applyFont="1" applyBorder="1" applyAlignment="1"/>
    <xf numFmtId="0" fontId="0" fillId="4" borderId="3" xfId="0" applyFill="1" applyBorder="1" applyAlignment="1">
      <alignment horizontal="center" wrapText="1"/>
    </xf>
    <xf numFmtId="0" fontId="4" fillId="4" borderId="3" xfId="3" applyFont="1" applyFill="1" applyBorder="1"/>
    <xf numFmtId="0" fontId="6" fillId="18" borderId="3" xfId="31" applyNumberFormat="1" applyFont="1" applyFill="1" applyBorder="1" applyAlignment="1">
      <alignment horizontal="center" wrapText="1"/>
    </xf>
    <xf numFmtId="0" fontId="5" fillId="24" borderId="3" xfId="0" applyFont="1" applyFill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169" fontId="5" fillId="0" borderId="3" xfId="0" applyNumberFormat="1" applyFont="1" applyBorder="1"/>
    <xf numFmtId="169" fontId="5" fillId="0" borderId="3" xfId="0" applyNumberFormat="1" applyFont="1" applyBorder="1" applyAlignment="1">
      <alignment horizontal="center"/>
    </xf>
    <xf numFmtId="11" fontId="0" fillId="0" borderId="3" xfId="0" applyNumberFormat="1" applyBorder="1"/>
    <xf numFmtId="0" fontId="6" fillId="0" borderId="3" xfId="0" applyFont="1" applyBorder="1"/>
    <xf numFmtId="0" fontId="5" fillId="0" borderId="3" xfId="0" applyFont="1" applyFill="1" applyBorder="1" applyAlignment="1">
      <alignment horizontal="center" wrapText="1"/>
    </xf>
    <xf numFmtId="2" fontId="5" fillId="0" borderId="3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14" fillId="19" borderId="3" xfId="3" applyFont="1" applyFill="1" applyBorder="1" applyAlignment="1">
      <alignment horizontal="center"/>
    </xf>
    <xf numFmtId="0" fontId="14" fillId="19" borderId="6" xfId="3" applyFont="1" applyFill="1" applyBorder="1" applyAlignment="1">
      <alignment horizontal="center"/>
    </xf>
    <xf numFmtId="0" fontId="14" fillId="19" borderId="7" xfId="3" applyFont="1" applyFill="1" applyBorder="1" applyAlignment="1">
      <alignment horizontal="center"/>
    </xf>
    <xf numFmtId="0" fontId="14" fillId="19" borderId="8" xfId="3" applyFont="1" applyFill="1" applyBorder="1" applyAlignment="1">
      <alignment horizontal="center"/>
    </xf>
    <xf numFmtId="0" fontId="2" fillId="2" borderId="0" xfId="1" applyBorder="1" applyAlignment="1">
      <alignment wrapText="1"/>
    </xf>
    <xf numFmtId="0" fontId="2" fillId="2" borderId="0" xfId="1" applyAlignment="1">
      <alignment wrapText="1"/>
    </xf>
    <xf numFmtId="0" fontId="0" fillId="5" borderId="0" xfId="0" applyFill="1" applyAlignment="1">
      <alignment horizontal="left"/>
    </xf>
    <xf numFmtId="0" fontId="3" fillId="8" borderId="0" xfId="2" applyFill="1" applyAlignment="1">
      <alignment horizontal="left"/>
    </xf>
    <xf numFmtId="0" fontId="3" fillId="9" borderId="0" xfId="2" applyFill="1" applyAlignment="1">
      <alignment horizontal="left"/>
    </xf>
    <xf numFmtId="0" fontId="0" fillId="9" borderId="0" xfId="0" applyFill="1" applyAlignment="1">
      <alignment horizontal="left"/>
    </xf>
    <xf numFmtId="0" fontId="0" fillId="10" borderId="0" xfId="0" applyFill="1" applyAlignment="1">
      <alignment horizontal="left"/>
    </xf>
    <xf numFmtId="0" fontId="4" fillId="4" borderId="0" xfId="0" applyFont="1" applyFill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9" fillId="0" borderId="0" xfId="0" applyFont="1" applyAlignment="1">
      <alignment wrapText="1"/>
    </xf>
    <xf numFmtId="0" fontId="3" fillId="0" borderId="0" xfId="0" applyFont="1" applyAlignment="1">
      <alignment horizontal="left" indent="1"/>
    </xf>
  </cellXfs>
  <cellStyles count="32">
    <cellStyle name="Comma 2" xfId="7" xr:uid="{00000000-0005-0000-0000-000000000000}"/>
    <cellStyle name="Currency 2" xfId="8" xr:uid="{00000000-0005-0000-0000-000001000000}"/>
    <cellStyle name="Good" xfId="1" builtinId="26"/>
    <cellStyle name="Hyperlink" xfId="6" builtinId="8"/>
    <cellStyle name="Normal" xfId="0" builtinId="0"/>
    <cellStyle name="Normal 10" xfId="9" xr:uid="{00000000-0005-0000-0000-000005000000}"/>
    <cellStyle name="Normal 11" xfId="10" xr:uid="{00000000-0005-0000-0000-000006000000}"/>
    <cellStyle name="Normal 12" xfId="11" xr:uid="{00000000-0005-0000-0000-000007000000}"/>
    <cellStyle name="Normal 13" xfId="12" xr:uid="{00000000-0005-0000-0000-000008000000}"/>
    <cellStyle name="Normal 13 2" xfId="13" xr:uid="{00000000-0005-0000-0000-000009000000}"/>
    <cellStyle name="Normal 14" xfId="30" xr:uid="{43224295-1BA2-45E8-B89C-276D4A7607F9}"/>
    <cellStyle name="Normal 2" xfId="2" xr:uid="{00000000-0005-0000-0000-00000A000000}"/>
    <cellStyle name="Normal 2 2" xfId="3" xr:uid="{00000000-0005-0000-0000-00000B000000}"/>
    <cellStyle name="Normal 2 2 2" xfId="14" xr:uid="{00000000-0005-0000-0000-00000C000000}"/>
    <cellStyle name="Normal 2 3" xfId="5" xr:uid="{00000000-0005-0000-0000-00000D000000}"/>
    <cellStyle name="Normal 3" xfId="4" xr:uid="{00000000-0005-0000-0000-00000E000000}"/>
    <cellStyle name="Normal 3 2" xfId="15" xr:uid="{00000000-0005-0000-0000-00000F000000}"/>
    <cellStyle name="Normal 3 2 2" xfId="16" xr:uid="{00000000-0005-0000-0000-000010000000}"/>
    <cellStyle name="Normal 4" xfId="17" xr:uid="{00000000-0005-0000-0000-000011000000}"/>
    <cellStyle name="Normal 5" xfId="18" xr:uid="{00000000-0005-0000-0000-000012000000}"/>
    <cellStyle name="Normal 6" xfId="19" xr:uid="{00000000-0005-0000-0000-000013000000}"/>
    <cellStyle name="Normal 6 2" xfId="20" xr:uid="{00000000-0005-0000-0000-000014000000}"/>
    <cellStyle name="Normal 6 3" xfId="21" xr:uid="{00000000-0005-0000-0000-000015000000}"/>
    <cellStyle name="Normal 6 3 2" xfId="22" xr:uid="{00000000-0005-0000-0000-000016000000}"/>
    <cellStyle name="Normal 6 4" xfId="23" xr:uid="{00000000-0005-0000-0000-000017000000}"/>
    <cellStyle name="Normal 6 5" xfId="24" xr:uid="{00000000-0005-0000-0000-000018000000}"/>
    <cellStyle name="Normal 7" xfId="25" xr:uid="{00000000-0005-0000-0000-000019000000}"/>
    <cellStyle name="Normal 8" xfId="26" xr:uid="{00000000-0005-0000-0000-00001A000000}"/>
    <cellStyle name="Normal 8 2" xfId="27" xr:uid="{00000000-0005-0000-0000-00001B000000}"/>
    <cellStyle name="Normal 9" xfId="28" xr:uid="{00000000-0005-0000-0000-00001C000000}"/>
    <cellStyle name="Normal_Sheet1" xfId="31" xr:uid="{BD1E0D9E-A80A-49AE-AE5A-C06438793CC1}"/>
    <cellStyle name="Percent 2" xfId="29" xr:uid="{00000000-0005-0000-0000-00001F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830580</xdr:colOff>
      <xdr:row>80</xdr:row>
      <xdr:rowOff>99060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1870CF87-B588-40B3-B86D-8A05A50251F4}"/>
            </a:ext>
          </a:extLst>
        </xdr:cNvPr>
        <xdr:cNvSpPr/>
      </xdr:nvSpPr>
      <xdr:spPr bwMode="auto">
        <a:xfrm>
          <a:off x="1074420" y="13060680"/>
          <a:ext cx="1440180" cy="556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30480</xdr:colOff>
      <xdr:row>76</xdr:row>
      <xdr:rowOff>38101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1C5AF4BE-CA6A-4F92-8FEB-E92B08871C10}"/>
            </a:ext>
          </a:extLst>
        </xdr:cNvPr>
        <xdr:cNvSpPr/>
      </xdr:nvSpPr>
      <xdr:spPr bwMode="auto">
        <a:xfrm>
          <a:off x="472440" y="12283440"/>
          <a:ext cx="1242060" cy="601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899160</xdr:colOff>
      <xdr:row>88</xdr:row>
      <xdr:rowOff>68580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98145A77-6771-4CF2-83F6-23173CF26B02}"/>
            </a:ext>
          </a:extLst>
        </xdr:cNvPr>
        <xdr:cNvSpPr/>
      </xdr:nvSpPr>
      <xdr:spPr bwMode="auto">
        <a:xfrm>
          <a:off x="632460" y="14607540"/>
          <a:ext cx="266700" cy="3200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845820</xdr:colOff>
      <xdr:row>93</xdr:row>
      <xdr:rowOff>15239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1225D44D-E75C-4F0F-8863-AA6733535DED}"/>
            </a:ext>
          </a:extLst>
        </xdr:cNvPr>
        <xdr:cNvSpPr/>
      </xdr:nvSpPr>
      <xdr:spPr bwMode="auto">
        <a:xfrm>
          <a:off x="388620" y="15361920"/>
          <a:ext cx="457200" cy="350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C422CC26-17FE-4134-98AA-E531ED23E8D2}"/>
            </a:ext>
          </a:extLst>
        </xdr:cNvPr>
        <xdr:cNvSpPr/>
      </xdr:nvSpPr>
      <xdr:spPr bwMode="auto">
        <a:xfrm>
          <a:off x="76200" y="9784080"/>
          <a:ext cx="914400" cy="480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3E2A353D-3324-4994-AA16-B0A32D11F3E4}"/>
            </a:ext>
          </a:extLst>
        </xdr:cNvPr>
        <xdr:cNvSpPr/>
      </xdr:nvSpPr>
      <xdr:spPr bwMode="auto">
        <a:xfrm>
          <a:off x="609600" y="17312640"/>
          <a:ext cx="14478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388620</xdr:colOff>
      <xdr:row>98</xdr:row>
      <xdr:rowOff>53341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08B1F5CF-2AE1-42DD-BAE0-B6D6735C7FCB}"/>
            </a:ext>
          </a:extLst>
        </xdr:cNvPr>
        <xdr:cNvSpPr/>
      </xdr:nvSpPr>
      <xdr:spPr bwMode="auto">
        <a:xfrm>
          <a:off x="1173480" y="16207740"/>
          <a:ext cx="89916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1272540</xdr:colOff>
      <xdr:row>68</xdr:row>
      <xdr:rowOff>106680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813F0801-A153-45A8-A1DB-4BB08B1EA8F6}"/>
            </a:ext>
          </a:extLst>
        </xdr:cNvPr>
        <xdr:cNvSpPr/>
      </xdr:nvSpPr>
      <xdr:spPr bwMode="auto">
        <a:xfrm>
          <a:off x="434340" y="11026140"/>
          <a:ext cx="838200" cy="5867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1234440</xdr:colOff>
      <xdr:row>55</xdr:row>
      <xdr:rowOff>99060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F2D97331-979D-4F32-B603-5BE0DC333048}"/>
            </a:ext>
          </a:extLst>
        </xdr:cNvPr>
        <xdr:cNvSpPr/>
      </xdr:nvSpPr>
      <xdr:spPr bwMode="auto">
        <a:xfrm>
          <a:off x="960120" y="9006840"/>
          <a:ext cx="274320" cy="419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91440</xdr:colOff>
      <xdr:row>51</xdr:row>
      <xdr:rowOff>121920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BD877E0D-A0DE-4B3C-ADE5-4A2050A5900C}"/>
            </a:ext>
          </a:extLst>
        </xdr:cNvPr>
        <xdr:cNvSpPr/>
      </xdr:nvSpPr>
      <xdr:spPr bwMode="auto">
        <a:xfrm>
          <a:off x="1303020" y="8679180"/>
          <a:ext cx="47244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9471D2D6-447B-42D6-BC96-7FFC8C3614B9}"/>
            </a:ext>
          </a:extLst>
        </xdr:cNvPr>
        <xdr:cNvSpPr/>
      </xdr:nvSpPr>
      <xdr:spPr bwMode="auto">
        <a:xfrm>
          <a:off x="3444240" y="17807940"/>
          <a:ext cx="332994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2225" name="Object 1" hidden="1">
          <a:extLst>
            <a:ext uri="{63B3BB69-23CF-44E3-9099-C40C66FF867C}">
              <a14:compatExt xmlns:a14="http://schemas.microsoft.com/office/drawing/2010/main" spid="_x0000_s52225"/>
            </a:ext>
            <a:ext uri="{FF2B5EF4-FFF2-40B4-BE49-F238E27FC236}">
              <a16:creationId xmlns:a16="http://schemas.microsoft.com/office/drawing/2014/main" id="{00000000-0008-0000-0E00-00000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2226" name="Object 2" hidden="1">
          <a:extLst>
            <a:ext uri="{63B3BB69-23CF-44E3-9099-C40C66FF867C}">
              <a14:compatExt xmlns:a14="http://schemas.microsoft.com/office/drawing/2010/main" spid="_x0000_s52226"/>
            </a:ext>
            <a:ext uri="{FF2B5EF4-FFF2-40B4-BE49-F238E27FC236}">
              <a16:creationId xmlns:a16="http://schemas.microsoft.com/office/drawing/2014/main" id="{00000000-0008-0000-0E00-00000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2227" name="Object 3" hidden="1">
          <a:extLst>
            <a:ext uri="{63B3BB69-23CF-44E3-9099-C40C66FF867C}">
              <a14:compatExt xmlns:a14="http://schemas.microsoft.com/office/drawing/2010/main" spid="_x0000_s52227"/>
            </a:ext>
            <a:ext uri="{FF2B5EF4-FFF2-40B4-BE49-F238E27FC236}">
              <a16:creationId xmlns:a16="http://schemas.microsoft.com/office/drawing/2014/main" id="{00000000-0008-0000-0E00-00000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2228" name="Object 4" hidden="1">
          <a:extLst>
            <a:ext uri="{63B3BB69-23CF-44E3-9099-C40C66FF867C}">
              <a14:compatExt xmlns:a14="http://schemas.microsoft.com/office/drawing/2010/main" spid="_x0000_s52228"/>
            </a:ext>
            <a:ext uri="{FF2B5EF4-FFF2-40B4-BE49-F238E27FC236}">
              <a16:creationId xmlns:a16="http://schemas.microsoft.com/office/drawing/2014/main" id="{00000000-0008-0000-0E00-00000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2229" name="Object 5" hidden="1">
          <a:extLst>
            <a:ext uri="{63B3BB69-23CF-44E3-9099-C40C66FF867C}">
              <a14:compatExt xmlns:a14="http://schemas.microsoft.com/office/drawing/2010/main" spid="_x0000_s52229"/>
            </a:ext>
            <a:ext uri="{FF2B5EF4-FFF2-40B4-BE49-F238E27FC236}">
              <a16:creationId xmlns:a16="http://schemas.microsoft.com/office/drawing/2014/main" id="{00000000-0008-0000-0E00-00000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2230" name="Object 6" hidden="1">
          <a:extLst>
            <a:ext uri="{63B3BB69-23CF-44E3-9099-C40C66FF867C}">
              <a14:compatExt xmlns:a14="http://schemas.microsoft.com/office/drawing/2010/main" spid="_x0000_s52230"/>
            </a:ext>
            <a:ext uri="{FF2B5EF4-FFF2-40B4-BE49-F238E27FC236}">
              <a16:creationId xmlns:a16="http://schemas.microsoft.com/office/drawing/2014/main" id="{00000000-0008-0000-0E00-00000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2231" name="Object 7" hidden="1">
          <a:extLst>
            <a:ext uri="{63B3BB69-23CF-44E3-9099-C40C66FF867C}">
              <a14:compatExt xmlns:a14="http://schemas.microsoft.com/office/drawing/2010/main" spid="_x0000_s52231"/>
            </a:ext>
            <a:ext uri="{FF2B5EF4-FFF2-40B4-BE49-F238E27FC236}">
              <a16:creationId xmlns:a16="http://schemas.microsoft.com/office/drawing/2014/main" id="{00000000-0008-0000-0E00-00000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2232" name="Object 8" hidden="1">
          <a:extLst>
            <a:ext uri="{63B3BB69-23CF-44E3-9099-C40C66FF867C}">
              <a14:compatExt xmlns:a14="http://schemas.microsoft.com/office/drawing/2010/main" spid="_x0000_s52232"/>
            </a:ext>
            <a:ext uri="{FF2B5EF4-FFF2-40B4-BE49-F238E27FC236}">
              <a16:creationId xmlns:a16="http://schemas.microsoft.com/office/drawing/2014/main" id="{00000000-0008-0000-0E00-00000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2233" name="Object 9" hidden="1">
          <a:extLst>
            <a:ext uri="{63B3BB69-23CF-44E3-9099-C40C66FF867C}">
              <a14:compatExt xmlns:a14="http://schemas.microsoft.com/office/drawing/2010/main" spid="_x0000_s52233"/>
            </a:ext>
            <a:ext uri="{FF2B5EF4-FFF2-40B4-BE49-F238E27FC236}">
              <a16:creationId xmlns:a16="http://schemas.microsoft.com/office/drawing/2014/main" id="{00000000-0008-0000-0E00-00000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2234" name="Object 10" hidden="1">
          <a:extLst>
            <a:ext uri="{63B3BB69-23CF-44E3-9099-C40C66FF867C}">
              <a14:compatExt xmlns:a14="http://schemas.microsoft.com/office/drawing/2010/main" spid="_x0000_s52234"/>
            </a:ext>
            <a:ext uri="{FF2B5EF4-FFF2-40B4-BE49-F238E27FC236}">
              <a16:creationId xmlns:a16="http://schemas.microsoft.com/office/drawing/2014/main" id="{00000000-0008-0000-0E00-00000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2235" name="Object 11" hidden="1">
          <a:extLst>
            <a:ext uri="{63B3BB69-23CF-44E3-9099-C40C66FF867C}">
              <a14:compatExt xmlns:a14="http://schemas.microsoft.com/office/drawing/2010/main" spid="_x0000_s52235"/>
            </a:ext>
            <a:ext uri="{FF2B5EF4-FFF2-40B4-BE49-F238E27FC236}">
              <a16:creationId xmlns:a16="http://schemas.microsoft.com/office/drawing/2014/main" id="{00000000-0008-0000-0E00-00000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2236" name="Object 12" hidden="1">
          <a:extLst>
            <a:ext uri="{63B3BB69-23CF-44E3-9099-C40C66FF867C}">
              <a14:compatExt xmlns:a14="http://schemas.microsoft.com/office/drawing/2010/main" spid="_x0000_s52236"/>
            </a:ext>
            <a:ext uri="{FF2B5EF4-FFF2-40B4-BE49-F238E27FC236}">
              <a16:creationId xmlns:a16="http://schemas.microsoft.com/office/drawing/2014/main" id="{00000000-0008-0000-0E00-00000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2237" name="Object 13" hidden="1">
          <a:extLst>
            <a:ext uri="{63B3BB69-23CF-44E3-9099-C40C66FF867C}">
              <a14:compatExt xmlns:a14="http://schemas.microsoft.com/office/drawing/2010/main" spid="_x0000_s52237"/>
            </a:ext>
            <a:ext uri="{FF2B5EF4-FFF2-40B4-BE49-F238E27FC236}">
              <a16:creationId xmlns:a16="http://schemas.microsoft.com/office/drawing/2014/main" id="{00000000-0008-0000-0E00-00000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2238" name="Object 14" hidden="1">
          <a:extLst>
            <a:ext uri="{63B3BB69-23CF-44E3-9099-C40C66FF867C}">
              <a14:compatExt xmlns:a14="http://schemas.microsoft.com/office/drawing/2010/main" spid="_x0000_s52238"/>
            </a:ext>
            <a:ext uri="{FF2B5EF4-FFF2-40B4-BE49-F238E27FC236}">
              <a16:creationId xmlns:a16="http://schemas.microsoft.com/office/drawing/2014/main" id="{00000000-0008-0000-0E00-00000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2239" name="Object 15" hidden="1">
          <a:extLst>
            <a:ext uri="{63B3BB69-23CF-44E3-9099-C40C66FF867C}">
              <a14:compatExt xmlns:a14="http://schemas.microsoft.com/office/drawing/2010/main" spid="_x0000_s52239"/>
            </a:ext>
            <a:ext uri="{FF2B5EF4-FFF2-40B4-BE49-F238E27FC236}">
              <a16:creationId xmlns:a16="http://schemas.microsoft.com/office/drawing/2014/main" id="{00000000-0008-0000-0E00-00000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2240" name="Object 16" hidden="1">
          <a:extLst>
            <a:ext uri="{63B3BB69-23CF-44E3-9099-C40C66FF867C}">
              <a14:compatExt xmlns:a14="http://schemas.microsoft.com/office/drawing/2010/main" spid="_x0000_s52240"/>
            </a:ext>
            <a:ext uri="{FF2B5EF4-FFF2-40B4-BE49-F238E27FC236}">
              <a16:creationId xmlns:a16="http://schemas.microsoft.com/office/drawing/2014/main" id="{00000000-0008-0000-0E00-00001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2241" name="Object 17" hidden="1">
          <a:extLst>
            <a:ext uri="{63B3BB69-23CF-44E3-9099-C40C66FF867C}">
              <a14:compatExt xmlns:a14="http://schemas.microsoft.com/office/drawing/2010/main" spid="_x0000_s52241"/>
            </a:ext>
            <a:ext uri="{FF2B5EF4-FFF2-40B4-BE49-F238E27FC236}">
              <a16:creationId xmlns:a16="http://schemas.microsoft.com/office/drawing/2014/main" id="{00000000-0008-0000-0E00-00001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2242" name="Object 18" hidden="1">
          <a:extLst>
            <a:ext uri="{63B3BB69-23CF-44E3-9099-C40C66FF867C}">
              <a14:compatExt xmlns:a14="http://schemas.microsoft.com/office/drawing/2010/main" spid="_x0000_s52242"/>
            </a:ext>
            <a:ext uri="{FF2B5EF4-FFF2-40B4-BE49-F238E27FC236}">
              <a16:creationId xmlns:a16="http://schemas.microsoft.com/office/drawing/2014/main" id="{00000000-0008-0000-0E00-00001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2243" name="Object 19" hidden="1">
          <a:extLst>
            <a:ext uri="{63B3BB69-23CF-44E3-9099-C40C66FF867C}">
              <a14:compatExt xmlns:a14="http://schemas.microsoft.com/office/drawing/2010/main" spid="_x0000_s52243"/>
            </a:ext>
            <a:ext uri="{FF2B5EF4-FFF2-40B4-BE49-F238E27FC236}">
              <a16:creationId xmlns:a16="http://schemas.microsoft.com/office/drawing/2014/main" id="{00000000-0008-0000-0E00-00001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2244" name="Object 20" hidden="1">
          <a:extLst>
            <a:ext uri="{63B3BB69-23CF-44E3-9099-C40C66FF867C}">
              <a14:compatExt xmlns:a14="http://schemas.microsoft.com/office/drawing/2010/main" spid="_x0000_s52244"/>
            </a:ext>
            <a:ext uri="{FF2B5EF4-FFF2-40B4-BE49-F238E27FC236}">
              <a16:creationId xmlns:a16="http://schemas.microsoft.com/office/drawing/2014/main" id="{00000000-0008-0000-0E00-00001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2245" name="Object 21" hidden="1">
          <a:extLst>
            <a:ext uri="{63B3BB69-23CF-44E3-9099-C40C66FF867C}">
              <a14:compatExt xmlns:a14="http://schemas.microsoft.com/office/drawing/2010/main" spid="_x0000_s52245"/>
            </a:ext>
            <a:ext uri="{FF2B5EF4-FFF2-40B4-BE49-F238E27FC236}">
              <a16:creationId xmlns:a16="http://schemas.microsoft.com/office/drawing/2014/main" id="{00000000-0008-0000-0E00-00001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2246" name="Object 22" hidden="1">
          <a:extLst>
            <a:ext uri="{63B3BB69-23CF-44E3-9099-C40C66FF867C}">
              <a14:compatExt xmlns:a14="http://schemas.microsoft.com/office/drawing/2010/main" spid="_x0000_s52246"/>
            </a:ext>
            <a:ext uri="{FF2B5EF4-FFF2-40B4-BE49-F238E27FC236}">
              <a16:creationId xmlns:a16="http://schemas.microsoft.com/office/drawing/2014/main" id="{00000000-0008-0000-0E00-00001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2247" name="Object 23" hidden="1">
          <a:extLst>
            <a:ext uri="{63B3BB69-23CF-44E3-9099-C40C66FF867C}">
              <a14:compatExt xmlns:a14="http://schemas.microsoft.com/office/drawing/2010/main" spid="_x0000_s52247"/>
            </a:ext>
            <a:ext uri="{FF2B5EF4-FFF2-40B4-BE49-F238E27FC236}">
              <a16:creationId xmlns:a16="http://schemas.microsoft.com/office/drawing/2014/main" id="{00000000-0008-0000-0E00-00001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2248" name="Object 24" hidden="1">
          <a:extLst>
            <a:ext uri="{63B3BB69-23CF-44E3-9099-C40C66FF867C}">
              <a14:compatExt xmlns:a14="http://schemas.microsoft.com/office/drawing/2010/main" spid="_x0000_s52248"/>
            </a:ext>
            <a:ext uri="{FF2B5EF4-FFF2-40B4-BE49-F238E27FC236}">
              <a16:creationId xmlns:a16="http://schemas.microsoft.com/office/drawing/2014/main" id="{00000000-0008-0000-0E00-00001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2249" name="Object 25" hidden="1">
          <a:extLst>
            <a:ext uri="{63B3BB69-23CF-44E3-9099-C40C66FF867C}">
              <a14:compatExt xmlns:a14="http://schemas.microsoft.com/office/drawing/2010/main" spid="_x0000_s52249"/>
            </a:ext>
            <a:ext uri="{FF2B5EF4-FFF2-40B4-BE49-F238E27FC236}">
              <a16:creationId xmlns:a16="http://schemas.microsoft.com/office/drawing/2014/main" id="{00000000-0008-0000-0E00-00001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2250" name="Object 26" hidden="1">
          <a:extLst>
            <a:ext uri="{63B3BB69-23CF-44E3-9099-C40C66FF867C}">
              <a14:compatExt xmlns:a14="http://schemas.microsoft.com/office/drawing/2010/main" spid="_x0000_s52250"/>
            </a:ext>
            <a:ext uri="{FF2B5EF4-FFF2-40B4-BE49-F238E27FC236}">
              <a16:creationId xmlns:a16="http://schemas.microsoft.com/office/drawing/2014/main" id="{00000000-0008-0000-0E00-00001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2251" name="Object 27" hidden="1">
          <a:extLst>
            <a:ext uri="{63B3BB69-23CF-44E3-9099-C40C66FF867C}">
              <a14:compatExt xmlns:a14="http://schemas.microsoft.com/office/drawing/2010/main" spid="_x0000_s52251"/>
            </a:ext>
            <a:ext uri="{FF2B5EF4-FFF2-40B4-BE49-F238E27FC236}">
              <a16:creationId xmlns:a16="http://schemas.microsoft.com/office/drawing/2014/main" id="{00000000-0008-0000-0E00-00001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2252" name="Object 28" hidden="1">
          <a:extLst>
            <a:ext uri="{63B3BB69-23CF-44E3-9099-C40C66FF867C}">
              <a14:compatExt xmlns:a14="http://schemas.microsoft.com/office/drawing/2010/main" spid="_x0000_s52252"/>
            </a:ext>
            <a:ext uri="{FF2B5EF4-FFF2-40B4-BE49-F238E27FC236}">
              <a16:creationId xmlns:a16="http://schemas.microsoft.com/office/drawing/2014/main" id="{00000000-0008-0000-0E00-00001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2253" name="Object 29" hidden="1">
          <a:extLst>
            <a:ext uri="{63B3BB69-23CF-44E3-9099-C40C66FF867C}">
              <a14:compatExt xmlns:a14="http://schemas.microsoft.com/office/drawing/2010/main" spid="_x0000_s52253"/>
            </a:ext>
            <a:ext uri="{FF2B5EF4-FFF2-40B4-BE49-F238E27FC236}">
              <a16:creationId xmlns:a16="http://schemas.microsoft.com/office/drawing/2014/main" id="{00000000-0008-0000-0E00-00001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2254" name="Object 30" hidden="1">
          <a:extLst>
            <a:ext uri="{63B3BB69-23CF-44E3-9099-C40C66FF867C}">
              <a14:compatExt xmlns:a14="http://schemas.microsoft.com/office/drawing/2010/main" spid="_x0000_s52254"/>
            </a:ext>
            <a:ext uri="{FF2B5EF4-FFF2-40B4-BE49-F238E27FC236}">
              <a16:creationId xmlns:a16="http://schemas.microsoft.com/office/drawing/2014/main" id="{00000000-0008-0000-0E00-00001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2255" name="Object 31" hidden="1">
          <a:extLst>
            <a:ext uri="{63B3BB69-23CF-44E3-9099-C40C66FF867C}">
              <a14:compatExt xmlns:a14="http://schemas.microsoft.com/office/drawing/2010/main" spid="_x0000_s52255"/>
            </a:ext>
            <a:ext uri="{FF2B5EF4-FFF2-40B4-BE49-F238E27FC236}">
              <a16:creationId xmlns:a16="http://schemas.microsoft.com/office/drawing/2014/main" id="{00000000-0008-0000-0E00-00001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2256" name="Object 32" hidden="1">
          <a:extLst>
            <a:ext uri="{63B3BB69-23CF-44E3-9099-C40C66FF867C}">
              <a14:compatExt xmlns:a14="http://schemas.microsoft.com/office/drawing/2010/main" spid="_x0000_s52256"/>
            </a:ext>
            <a:ext uri="{FF2B5EF4-FFF2-40B4-BE49-F238E27FC236}">
              <a16:creationId xmlns:a16="http://schemas.microsoft.com/office/drawing/2014/main" id="{00000000-0008-0000-0E00-00002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2257" name="Object 33" hidden="1">
          <a:extLst>
            <a:ext uri="{63B3BB69-23CF-44E3-9099-C40C66FF867C}">
              <a14:compatExt xmlns:a14="http://schemas.microsoft.com/office/drawing/2010/main" spid="_x0000_s52257"/>
            </a:ext>
            <a:ext uri="{FF2B5EF4-FFF2-40B4-BE49-F238E27FC236}">
              <a16:creationId xmlns:a16="http://schemas.microsoft.com/office/drawing/2014/main" id="{00000000-0008-0000-0E00-00002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2258" name="Object 34" hidden="1">
          <a:extLst>
            <a:ext uri="{63B3BB69-23CF-44E3-9099-C40C66FF867C}">
              <a14:compatExt xmlns:a14="http://schemas.microsoft.com/office/drawing/2010/main" spid="_x0000_s52258"/>
            </a:ext>
            <a:ext uri="{FF2B5EF4-FFF2-40B4-BE49-F238E27FC236}">
              <a16:creationId xmlns:a16="http://schemas.microsoft.com/office/drawing/2014/main" id="{00000000-0008-0000-0E00-00002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2259" name="Object 35" hidden="1">
          <a:extLst>
            <a:ext uri="{63B3BB69-23CF-44E3-9099-C40C66FF867C}">
              <a14:compatExt xmlns:a14="http://schemas.microsoft.com/office/drawing/2010/main" spid="_x0000_s52259"/>
            </a:ext>
            <a:ext uri="{FF2B5EF4-FFF2-40B4-BE49-F238E27FC236}">
              <a16:creationId xmlns:a16="http://schemas.microsoft.com/office/drawing/2014/main" id="{00000000-0008-0000-0E00-00002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2260" name="Object 36" hidden="1">
          <a:extLst>
            <a:ext uri="{63B3BB69-23CF-44E3-9099-C40C66FF867C}">
              <a14:compatExt xmlns:a14="http://schemas.microsoft.com/office/drawing/2010/main" spid="_x0000_s52260"/>
            </a:ext>
            <a:ext uri="{FF2B5EF4-FFF2-40B4-BE49-F238E27FC236}">
              <a16:creationId xmlns:a16="http://schemas.microsoft.com/office/drawing/2014/main" id="{00000000-0008-0000-0E00-00002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2261" name="Object 37" hidden="1">
          <a:extLst>
            <a:ext uri="{63B3BB69-23CF-44E3-9099-C40C66FF867C}">
              <a14:compatExt xmlns:a14="http://schemas.microsoft.com/office/drawing/2010/main" spid="_x0000_s52261"/>
            </a:ext>
            <a:ext uri="{FF2B5EF4-FFF2-40B4-BE49-F238E27FC236}">
              <a16:creationId xmlns:a16="http://schemas.microsoft.com/office/drawing/2014/main" id="{00000000-0008-0000-0E00-00002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2262" name="Object 38" hidden="1">
          <a:extLst>
            <a:ext uri="{63B3BB69-23CF-44E3-9099-C40C66FF867C}">
              <a14:compatExt xmlns:a14="http://schemas.microsoft.com/office/drawing/2010/main" spid="_x0000_s52262"/>
            </a:ext>
            <a:ext uri="{FF2B5EF4-FFF2-40B4-BE49-F238E27FC236}">
              <a16:creationId xmlns:a16="http://schemas.microsoft.com/office/drawing/2014/main" id="{00000000-0008-0000-0E00-00002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2263" name="Object 39" hidden="1">
          <a:extLst>
            <a:ext uri="{63B3BB69-23CF-44E3-9099-C40C66FF867C}">
              <a14:compatExt xmlns:a14="http://schemas.microsoft.com/office/drawing/2010/main" spid="_x0000_s52263"/>
            </a:ext>
            <a:ext uri="{FF2B5EF4-FFF2-40B4-BE49-F238E27FC236}">
              <a16:creationId xmlns:a16="http://schemas.microsoft.com/office/drawing/2014/main" id="{00000000-0008-0000-0E00-00002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2264" name="Object 40" hidden="1">
          <a:extLst>
            <a:ext uri="{63B3BB69-23CF-44E3-9099-C40C66FF867C}">
              <a14:compatExt xmlns:a14="http://schemas.microsoft.com/office/drawing/2010/main" spid="_x0000_s52264"/>
            </a:ext>
            <a:ext uri="{FF2B5EF4-FFF2-40B4-BE49-F238E27FC236}">
              <a16:creationId xmlns:a16="http://schemas.microsoft.com/office/drawing/2014/main" id="{00000000-0008-0000-0E00-00002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2265" name="Object 41" hidden="1">
          <a:extLst>
            <a:ext uri="{63B3BB69-23CF-44E3-9099-C40C66FF867C}">
              <a14:compatExt xmlns:a14="http://schemas.microsoft.com/office/drawing/2010/main" spid="_x0000_s52265"/>
            </a:ext>
            <a:ext uri="{FF2B5EF4-FFF2-40B4-BE49-F238E27FC236}">
              <a16:creationId xmlns:a16="http://schemas.microsoft.com/office/drawing/2014/main" id="{00000000-0008-0000-0E00-00002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2266" name="Object 42" hidden="1">
          <a:extLst>
            <a:ext uri="{63B3BB69-23CF-44E3-9099-C40C66FF867C}">
              <a14:compatExt xmlns:a14="http://schemas.microsoft.com/office/drawing/2010/main" spid="_x0000_s52266"/>
            </a:ext>
            <a:ext uri="{FF2B5EF4-FFF2-40B4-BE49-F238E27FC236}">
              <a16:creationId xmlns:a16="http://schemas.microsoft.com/office/drawing/2014/main" id="{00000000-0008-0000-0E00-00002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2267" name="Object 43" hidden="1">
          <a:extLst>
            <a:ext uri="{63B3BB69-23CF-44E3-9099-C40C66FF867C}">
              <a14:compatExt xmlns:a14="http://schemas.microsoft.com/office/drawing/2010/main" spid="_x0000_s52267"/>
            </a:ext>
            <a:ext uri="{FF2B5EF4-FFF2-40B4-BE49-F238E27FC236}">
              <a16:creationId xmlns:a16="http://schemas.microsoft.com/office/drawing/2014/main" id="{00000000-0008-0000-0E00-00002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2268" name="Object 44" hidden="1">
          <a:extLst>
            <a:ext uri="{63B3BB69-23CF-44E3-9099-C40C66FF867C}">
              <a14:compatExt xmlns:a14="http://schemas.microsoft.com/office/drawing/2010/main" spid="_x0000_s52268"/>
            </a:ext>
            <a:ext uri="{FF2B5EF4-FFF2-40B4-BE49-F238E27FC236}">
              <a16:creationId xmlns:a16="http://schemas.microsoft.com/office/drawing/2014/main" id="{00000000-0008-0000-0E00-00002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2269" name="Object 45" hidden="1">
          <a:extLst>
            <a:ext uri="{63B3BB69-23CF-44E3-9099-C40C66FF867C}">
              <a14:compatExt xmlns:a14="http://schemas.microsoft.com/office/drawing/2010/main" spid="_x0000_s52269"/>
            </a:ext>
            <a:ext uri="{FF2B5EF4-FFF2-40B4-BE49-F238E27FC236}">
              <a16:creationId xmlns:a16="http://schemas.microsoft.com/office/drawing/2014/main" id="{00000000-0008-0000-0E00-00002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2270" name="Object 46" hidden="1">
          <a:extLst>
            <a:ext uri="{63B3BB69-23CF-44E3-9099-C40C66FF867C}">
              <a14:compatExt xmlns:a14="http://schemas.microsoft.com/office/drawing/2010/main" spid="_x0000_s52270"/>
            </a:ext>
            <a:ext uri="{FF2B5EF4-FFF2-40B4-BE49-F238E27FC236}">
              <a16:creationId xmlns:a16="http://schemas.microsoft.com/office/drawing/2014/main" id="{00000000-0008-0000-0E00-00002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2271" name="Object 47" hidden="1">
          <a:extLst>
            <a:ext uri="{63B3BB69-23CF-44E3-9099-C40C66FF867C}">
              <a14:compatExt xmlns:a14="http://schemas.microsoft.com/office/drawing/2010/main" spid="_x0000_s52271"/>
            </a:ext>
            <a:ext uri="{FF2B5EF4-FFF2-40B4-BE49-F238E27FC236}">
              <a16:creationId xmlns:a16="http://schemas.microsoft.com/office/drawing/2014/main" id="{00000000-0008-0000-0E00-00002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2272" name="Object 48" hidden="1">
          <a:extLst>
            <a:ext uri="{63B3BB69-23CF-44E3-9099-C40C66FF867C}">
              <a14:compatExt xmlns:a14="http://schemas.microsoft.com/office/drawing/2010/main" spid="_x0000_s52272"/>
            </a:ext>
            <a:ext uri="{FF2B5EF4-FFF2-40B4-BE49-F238E27FC236}">
              <a16:creationId xmlns:a16="http://schemas.microsoft.com/office/drawing/2014/main" id="{00000000-0008-0000-0E00-00003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2273" name="Object 49" hidden="1">
          <a:extLst>
            <a:ext uri="{63B3BB69-23CF-44E3-9099-C40C66FF867C}">
              <a14:compatExt xmlns:a14="http://schemas.microsoft.com/office/drawing/2010/main" spid="_x0000_s52273"/>
            </a:ext>
            <a:ext uri="{FF2B5EF4-FFF2-40B4-BE49-F238E27FC236}">
              <a16:creationId xmlns:a16="http://schemas.microsoft.com/office/drawing/2014/main" id="{00000000-0008-0000-0E00-00003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2274" name="Object 50" hidden="1">
          <a:extLst>
            <a:ext uri="{63B3BB69-23CF-44E3-9099-C40C66FF867C}">
              <a14:compatExt xmlns:a14="http://schemas.microsoft.com/office/drawing/2010/main" spid="_x0000_s52274"/>
            </a:ext>
            <a:ext uri="{FF2B5EF4-FFF2-40B4-BE49-F238E27FC236}">
              <a16:creationId xmlns:a16="http://schemas.microsoft.com/office/drawing/2014/main" id="{00000000-0008-0000-0E00-00003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2275" name="Object 51" hidden="1">
          <a:extLst>
            <a:ext uri="{63B3BB69-23CF-44E3-9099-C40C66FF867C}">
              <a14:compatExt xmlns:a14="http://schemas.microsoft.com/office/drawing/2010/main" spid="_x0000_s52275"/>
            </a:ext>
            <a:ext uri="{FF2B5EF4-FFF2-40B4-BE49-F238E27FC236}">
              <a16:creationId xmlns:a16="http://schemas.microsoft.com/office/drawing/2014/main" id="{00000000-0008-0000-0E00-00003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2276" name="Object 52" hidden="1">
          <a:extLst>
            <a:ext uri="{63B3BB69-23CF-44E3-9099-C40C66FF867C}">
              <a14:compatExt xmlns:a14="http://schemas.microsoft.com/office/drawing/2010/main" spid="_x0000_s52276"/>
            </a:ext>
            <a:ext uri="{FF2B5EF4-FFF2-40B4-BE49-F238E27FC236}">
              <a16:creationId xmlns:a16="http://schemas.microsoft.com/office/drawing/2014/main" id="{00000000-0008-0000-0E00-00003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2277" name="Object 53" hidden="1">
          <a:extLst>
            <a:ext uri="{63B3BB69-23CF-44E3-9099-C40C66FF867C}">
              <a14:compatExt xmlns:a14="http://schemas.microsoft.com/office/drawing/2010/main" spid="_x0000_s52277"/>
            </a:ext>
            <a:ext uri="{FF2B5EF4-FFF2-40B4-BE49-F238E27FC236}">
              <a16:creationId xmlns:a16="http://schemas.microsoft.com/office/drawing/2014/main" id="{00000000-0008-0000-0E00-00003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2278" name="Object 54" hidden="1">
          <a:extLst>
            <a:ext uri="{63B3BB69-23CF-44E3-9099-C40C66FF867C}">
              <a14:compatExt xmlns:a14="http://schemas.microsoft.com/office/drawing/2010/main" spid="_x0000_s52278"/>
            </a:ext>
            <a:ext uri="{FF2B5EF4-FFF2-40B4-BE49-F238E27FC236}">
              <a16:creationId xmlns:a16="http://schemas.microsoft.com/office/drawing/2014/main" id="{00000000-0008-0000-0E00-00003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2279" name="Object 55" hidden="1">
          <a:extLst>
            <a:ext uri="{63B3BB69-23CF-44E3-9099-C40C66FF867C}">
              <a14:compatExt xmlns:a14="http://schemas.microsoft.com/office/drawing/2010/main" spid="_x0000_s52279"/>
            </a:ext>
            <a:ext uri="{FF2B5EF4-FFF2-40B4-BE49-F238E27FC236}">
              <a16:creationId xmlns:a16="http://schemas.microsoft.com/office/drawing/2014/main" id="{00000000-0008-0000-0E00-00003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2280" name="Object 56" hidden="1">
          <a:extLst>
            <a:ext uri="{63B3BB69-23CF-44E3-9099-C40C66FF867C}">
              <a14:compatExt xmlns:a14="http://schemas.microsoft.com/office/drawing/2010/main" spid="_x0000_s52280"/>
            </a:ext>
            <a:ext uri="{FF2B5EF4-FFF2-40B4-BE49-F238E27FC236}">
              <a16:creationId xmlns:a16="http://schemas.microsoft.com/office/drawing/2014/main" id="{00000000-0008-0000-0E00-00003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2281" name="Object 57" hidden="1">
          <a:extLst>
            <a:ext uri="{63B3BB69-23CF-44E3-9099-C40C66FF867C}">
              <a14:compatExt xmlns:a14="http://schemas.microsoft.com/office/drawing/2010/main" spid="_x0000_s52281"/>
            </a:ext>
            <a:ext uri="{FF2B5EF4-FFF2-40B4-BE49-F238E27FC236}">
              <a16:creationId xmlns:a16="http://schemas.microsoft.com/office/drawing/2014/main" id="{00000000-0008-0000-0E00-00003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2282" name="Object 58" hidden="1">
          <a:extLst>
            <a:ext uri="{63B3BB69-23CF-44E3-9099-C40C66FF867C}">
              <a14:compatExt xmlns:a14="http://schemas.microsoft.com/office/drawing/2010/main" spid="_x0000_s52282"/>
            </a:ext>
            <a:ext uri="{FF2B5EF4-FFF2-40B4-BE49-F238E27FC236}">
              <a16:creationId xmlns:a16="http://schemas.microsoft.com/office/drawing/2014/main" id="{00000000-0008-0000-0E00-00003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2283" name="Object 59" hidden="1">
          <a:extLst>
            <a:ext uri="{63B3BB69-23CF-44E3-9099-C40C66FF867C}">
              <a14:compatExt xmlns:a14="http://schemas.microsoft.com/office/drawing/2010/main" spid="_x0000_s52283"/>
            </a:ext>
            <a:ext uri="{FF2B5EF4-FFF2-40B4-BE49-F238E27FC236}">
              <a16:creationId xmlns:a16="http://schemas.microsoft.com/office/drawing/2014/main" id="{00000000-0008-0000-0E00-00003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2284" name="Object 60" hidden="1">
          <a:extLst>
            <a:ext uri="{63B3BB69-23CF-44E3-9099-C40C66FF867C}">
              <a14:compatExt xmlns:a14="http://schemas.microsoft.com/office/drawing/2010/main" spid="_x0000_s52284"/>
            </a:ext>
            <a:ext uri="{FF2B5EF4-FFF2-40B4-BE49-F238E27FC236}">
              <a16:creationId xmlns:a16="http://schemas.microsoft.com/office/drawing/2014/main" id="{00000000-0008-0000-0E00-00003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2285" name="Object 61" hidden="1">
          <a:extLst>
            <a:ext uri="{63B3BB69-23CF-44E3-9099-C40C66FF867C}">
              <a14:compatExt xmlns:a14="http://schemas.microsoft.com/office/drawing/2010/main" spid="_x0000_s52285"/>
            </a:ext>
            <a:ext uri="{FF2B5EF4-FFF2-40B4-BE49-F238E27FC236}">
              <a16:creationId xmlns:a16="http://schemas.microsoft.com/office/drawing/2014/main" id="{00000000-0008-0000-0E00-00003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2286" name="Object 62" hidden="1">
          <a:extLst>
            <a:ext uri="{63B3BB69-23CF-44E3-9099-C40C66FF867C}">
              <a14:compatExt xmlns:a14="http://schemas.microsoft.com/office/drawing/2010/main" spid="_x0000_s52286"/>
            </a:ext>
            <a:ext uri="{FF2B5EF4-FFF2-40B4-BE49-F238E27FC236}">
              <a16:creationId xmlns:a16="http://schemas.microsoft.com/office/drawing/2014/main" id="{00000000-0008-0000-0E00-00003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2287" name="Object 63" hidden="1">
          <a:extLst>
            <a:ext uri="{63B3BB69-23CF-44E3-9099-C40C66FF867C}">
              <a14:compatExt xmlns:a14="http://schemas.microsoft.com/office/drawing/2010/main" spid="_x0000_s52287"/>
            </a:ext>
            <a:ext uri="{FF2B5EF4-FFF2-40B4-BE49-F238E27FC236}">
              <a16:creationId xmlns:a16="http://schemas.microsoft.com/office/drawing/2014/main" id="{00000000-0008-0000-0E00-00003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2288" name="Object 64" hidden="1">
          <a:extLst>
            <a:ext uri="{63B3BB69-23CF-44E3-9099-C40C66FF867C}">
              <a14:compatExt xmlns:a14="http://schemas.microsoft.com/office/drawing/2010/main" spid="_x0000_s52288"/>
            </a:ext>
            <a:ext uri="{FF2B5EF4-FFF2-40B4-BE49-F238E27FC236}">
              <a16:creationId xmlns:a16="http://schemas.microsoft.com/office/drawing/2014/main" id="{00000000-0008-0000-0E00-00004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2289" name="Object 65" hidden="1">
          <a:extLst>
            <a:ext uri="{63B3BB69-23CF-44E3-9099-C40C66FF867C}">
              <a14:compatExt xmlns:a14="http://schemas.microsoft.com/office/drawing/2010/main" spid="_x0000_s52289"/>
            </a:ext>
            <a:ext uri="{FF2B5EF4-FFF2-40B4-BE49-F238E27FC236}">
              <a16:creationId xmlns:a16="http://schemas.microsoft.com/office/drawing/2014/main" id="{00000000-0008-0000-0E00-00004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2290" name="Object 66" hidden="1">
          <a:extLst>
            <a:ext uri="{63B3BB69-23CF-44E3-9099-C40C66FF867C}">
              <a14:compatExt xmlns:a14="http://schemas.microsoft.com/office/drawing/2010/main" spid="_x0000_s52290"/>
            </a:ext>
            <a:ext uri="{FF2B5EF4-FFF2-40B4-BE49-F238E27FC236}">
              <a16:creationId xmlns:a16="http://schemas.microsoft.com/office/drawing/2014/main" id="{00000000-0008-0000-0E00-00004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830580</xdr:colOff>
      <xdr:row>80</xdr:row>
      <xdr:rowOff>99060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4BB94B07-B1B7-48CD-9463-F0C072A59AC3}"/>
            </a:ext>
          </a:extLst>
        </xdr:cNvPr>
        <xdr:cNvSpPr/>
      </xdr:nvSpPr>
      <xdr:spPr bwMode="auto">
        <a:xfrm>
          <a:off x="1074420" y="12606020"/>
          <a:ext cx="1470660" cy="5295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30480</xdr:colOff>
      <xdr:row>76</xdr:row>
      <xdr:rowOff>38101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5E886FC9-A306-4212-9990-A3D1FF20E2DC}"/>
            </a:ext>
          </a:extLst>
        </xdr:cNvPr>
        <xdr:cNvSpPr/>
      </xdr:nvSpPr>
      <xdr:spPr bwMode="auto">
        <a:xfrm>
          <a:off x="472440" y="11873230"/>
          <a:ext cx="1272540" cy="56642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899160</xdr:colOff>
      <xdr:row>88</xdr:row>
      <xdr:rowOff>68580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9C831EB5-72C5-4F08-81BA-8EB42FF59F8E}"/>
            </a:ext>
          </a:extLst>
        </xdr:cNvPr>
        <xdr:cNvSpPr/>
      </xdr:nvSpPr>
      <xdr:spPr bwMode="auto">
        <a:xfrm>
          <a:off x="632460" y="14072870"/>
          <a:ext cx="266700" cy="302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845820</xdr:colOff>
      <xdr:row>93</xdr:row>
      <xdr:rowOff>15239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84E1714B-53A6-422E-85B2-07F43ACB1BDD}"/>
            </a:ext>
          </a:extLst>
        </xdr:cNvPr>
        <xdr:cNvSpPr/>
      </xdr:nvSpPr>
      <xdr:spPr bwMode="auto">
        <a:xfrm>
          <a:off x="388620" y="14782800"/>
          <a:ext cx="457200" cy="33273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1A5A5AB2-82FD-4552-887A-658191DC8EB1}"/>
            </a:ext>
          </a:extLst>
        </xdr:cNvPr>
        <xdr:cNvSpPr/>
      </xdr:nvSpPr>
      <xdr:spPr bwMode="auto">
        <a:xfrm>
          <a:off x="76200" y="9507220"/>
          <a:ext cx="914400" cy="4533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3764D2A4-DD8D-4BED-9DB9-7E6FC7169851}"/>
            </a:ext>
          </a:extLst>
        </xdr:cNvPr>
        <xdr:cNvSpPr/>
      </xdr:nvSpPr>
      <xdr:spPr bwMode="auto">
        <a:xfrm>
          <a:off x="609600" y="16635730"/>
          <a:ext cx="144780" cy="248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388620</xdr:colOff>
      <xdr:row>98</xdr:row>
      <xdr:rowOff>53341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7228A8DA-DFF3-4B05-B7F6-7B7EF6F93318}"/>
            </a:ext>
          </a:extLst>
        </xdr:cNvPr>
        <xdr:cNvSpPr/>
      </xdr:nvSpPr>
      <xdr:spPr bwMode="auto">
        <a:xfrm>
          <a:off x="1173480" y="15584170"/>
          <a:ext cx="929640" cy="36322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1272540</xdr:colOff>
      <xdr:row>68</xdr:row>
      <xdr:rowOff>106680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7CF50B7A-592C-4347-AC83-0C421FEB2381}"/>
            </a:ext>
          </a:extLst>
        </xdr:cNvPr>
        <xdr:cNvSpPr/>
      </xdr:nvSpPr>
      <xdr:spPr bwMode="auto">
        <a:xfrm>
          <a:off x="434340" y="10678160"/>
          <a:ext cx="838200" cy="5600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1234440</xdr:colOff>
      <xdr:row>55</xdr:row>
      <xdr:rowOff>99060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8DBF0B86-F7D6-497C-BA85-57A7F79B1D17}"/>
            </a:ext>
          </a:extLst>
        </xdr:cNvPr>
        <xdr:cNvSpPr/>
      </xdr:nvSpPr>
      <xdr:spPr bwMode="auto">
        <a:xfrm>
          <a:off x="960120" y="8765540"/>
          <a:ext cx="274320" cy="4013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91440</xdr:colOff>
      <xdr:row>51</xdr:row>
      <xdr:rowOff>121920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42C4A19E-70E3-4938-A405-3BEB42AD6A69}"/>
            </a:ext>
          </a:extLst>
        </xdr:cNvPr>
        <xdr:cNvSpPr/>
      </xdr:nvSpPr>
      <xdr:spPr bwMode="auto">
        <a:xfrm>
          <a:off x="1303020" y="8455660"/>
          <a:ext cx="50292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E09D4179-D1DD-459B-9DC6-D04F5FD52F81}"/>
            </a:ext>
          </a:extLst>
        </xdr:cNvPr>
        <xdr:cNvSpPr/>
      </xdr:nvSpPr>
      <xdr:spPr bwMode="auto">
        <a:xfrm>
          <a:off x="3505200" y="17104360"/>
          <a:ext cx="3390900" cy="5359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166</xdr:row>
      <xdr:rowOff>142875</xdr:rowOff>
    </xdr:from>
    <xdr:to>
      <xdr:col>1</xdr:col>
      <xdr:colOff>1019175</xdr:colOff>
      <xdr:row>169</xdr:row>
      <xdr:rowOff>171450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7310" y="27940635"/>
          <a:ext cx="847725" cy="5772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388620</xdr:colOff>
      <xdr:row>134</xdr:row>
      <xdr:rowOff>22860</xdr:rowOff>
    </xdr:from>
    <xdr:to>
      <xdr:col>2</xdr:col>
      <xdr:colOff>167640</xdr:colOff>
      <xdr:row>137</xdr:row>
      <xdr:rowOff>7620</xdr:rowOff>
    </xdr:to>
    <xdr:sp macro="" textlink="">
      <xdr:nvSpPr>
        <xdr:cNvPr id="45057" name="Object 1" hidden="1">
          <a:extLst>
            <a:ext uri="{63B3BB69-23CF-44E3-9099-C40C66FF867C}">
              <a14:compatExt xmlns:a14="http://schemas.microsoft.com/office/drawing/2010/main" spid="_x0000_s45057"/>
            </a:ext>
            <a:ext uri="{FF2B5EF4-FFF2-40B4-BE49-F238E27FC236}">
              <a16:creationId xmlns:a16="http://schemas.microsoft.com/office/drawing/2014/main" id="{00000000-0008-0000-0600-000001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312420</xdr:colOff>
      <xdr:row>128</xdr:row>
      <xdr:rowOff>175260</xdr:rowOff>
    </xdr:from>
    <xdr:to>
      <xdr:col>3</xdr:col>
      <xdr:colOff>434340</xdr:colOff>
      <xdr:row>131</xdr:row>
      <xdr:rowOff>167640</xdr:rowOff>
    </xdr:to>
    <xdr:sp macro="" textlink="">
      <xdr:nvSpPr>
        <xdr:cNvPr id="45058" name="Object 2" hidden="1">
          <a:extLst>
            <a:ext uri="{63B3BB69-23CF-44E3-9099-C40C66FF867C}">
              <a14:compatExt xmlns:a14="http://schemas.microsoft.com/office/drawing/2010/main" spid="_x0000_s45058"/>
            </a:ext>
            <a:ext uri="{FF2B5EF4-FFF2-40B4-BE49-F238E27FC236}">
              <a16:creationId xmlns:a16="http://schemas.microsoft.com/office/drawing/2014/main" id="{00000000-0008-0000-0600-000002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143</xdr:row>
      <xdr:rowOff>83820</xdr:rowOff>
    </xdr:from>
    <xdr:to>
      <xdr:col>0</xdr:col>
      <xdr:colOff>899160</xdr:colOff>
      <xdr:row>145</xdr:row>
      <xdr:rowOff>22860</xdr:rowOff>
    </xdr:to>
    <xdr:sp macro="" textlink="">
      <xdr:nvSpPr>
        <xdr:cNvPr id="45059" name="Object 3" hidden="1">
          <a:extLst>
            <a:ext uri="{63B3BB69-23CF-44E3-9099-C40C66FF867C}">
              <a14:compatExt xmlns:a14="http://schemas.microsoft.com/office/drawing/2010/main" spid="_x0000_s45059"/>
            </a:ext>
            <a:ext uri="{FF2B5EF4-FFF2-40B4-BE49-F238E27FC236}">
              <a16:creationId xmlns:a16="http://schemas.microsoft.com/office/drawing/2014/main" id="{00000000-0008-0000-0600-000003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148</xdr:row>
      <xdr:rowOff>0</xdr:rowOff>
    </xdr:from>
    <xdr:to>
      <xdr:col>0</xdr:col>
      <xdr:colOff>845820</xdr:colOff>
      <xdr:row>149</xdr:row>
      <xdr:rowOff>121920</xdr:rowOff>
    </xdr:to>
    <xdr:sp macro="" textlink="">
      <xdr:nvSpPr>
        <xdr:cNvPr id="45060" name="Object 4" hidden="1">
          <a:extLst>
            <a:ext uri="{63B3BB69-23CF-44E3-9099-C40C66FF867C}">
              <a14:compatExt xmlns:a14="http://schemas.microsoft.com/office/drawing/2010/main" spid="_x0000_s45060"/>
            </a:ext>
            <a:ext uri="{FF2B5EF4-FFF2-40B4-BE49-F238E27FC236}">
              <a16:creationId xmlns:a16="http://schemas.microsoft.com/office/drawing/2014/main" id="{00000000-0008-0000-0600-000004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114</xdr:row>
      <xdr:rowOff>121920</xdr:rowOff>
    </xdr:from>
    <xdr:to>
      <xdr:col>0</xdr:col>
      <xdr:colOff>990600</xdr:colOff>
      <xdr:row>117</xdr:row>
      <xdr:rowOff>99060</xdr:rowOff>
    </xdr:to>
    <xdr:sp macro="" textlink="">
      <xdr:nvSpPr>
        <xdr:cNvPr id="45061" name="Object 5" hidden="1">
          <a:extLst>
            <a:ext uri="{63B3BB69-23CF-44E3-9099-C40C66FF867C}">
              <a14:compatExt xmlns:a14="http://schemas.microsoft.com/office/drawing/2010/main" spid="_x0000_s45061"/>
            </a:ext>
            <a:ext uri="{FF2B5EF4-FFF2-40B4-BE49-F238E27FC236}">
              <a16:creationId xmlns:a16="http://schemas.microsoft.com/office/drawing/2014/main" id="{00000000-0008-0000-0600-000005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632460</xdr:colOff>
      <xdr:row>159</xdr:row>
      <xdr:rowOff>38100</xdr:rowOff>
    </xdr:from>
    <xdr:to>
      <xdr:col>0</xdr:col>
      <xdr:colOff>777240</xdr:colOff>
      <xdr:row>160</xdr:row>
      <xdr:rowOff>152400</xdr:rowOff>
    </xdr:to>
    <xdr:sp macro="" textlink="">
      <xdr:nvSpPr>
        <xdr:cNvPr id="45062" name="Object 6" hidden="1">
          <a:extLst>
            <a:ext uri="{63B3BB69-23CF-44E3-9099-C40C66FF867C}">
              <a14:compatExt xmlns:a14="http://schemas.microsoft.com/office/drawing/2010/main" spid="_x0000_s45062"/>
            </a:ext>
            <a:ext uri="{FF2B5EF4-FFF2-40B4-BE49-F238E27FC236}">
              <a16:creationId xmlns:a16="http://schemas.microsoft.com/office/drawing/2014/main" id="{00000000-0008-0000-0600-000006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153</xdr:row>
      <xdr:rowOff>7620</xdr:rowOff>
    </xdr:from>
    <xdr:to>
      <xdr:col>1</xdr:col>
      <xdr:colOff>525780</xdr:colOff>
      <xdr:row>155</xdr:row>
      <xdr:rowOff>7620</xdr:rowOff>
    </xdr:to>
    <xdr:sp macro="" textlink="">
      <xdr:nvSpPr>
        <xdr:cNvPr id="45063" name="Object 7" hidden="1">
          <a:extLst>
            <a:ext uri="{63B3BB69-23CF-44E3-9099-C40C66FF867C}">
              <a14:compatExt xmlns:a14="http://schemas.microsoft.com/office/drawing/2010/main" spid="_x0000_s45063"/>
            </a:ext>
            <a:ext uri="{FF2B5EF4-FFF2-40B4-BE49-F238E27FC236}">
              <a16:creationId xmlns:a16="http://schemas.microsoft.com/office/drawing/2014/main" id="{00000000-0008-0000-0600-000007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122</xdr:row>
      <xdr:rowOff>22860</xdr:rowOff>
    </xdr:from>
    <xdr:to>
      <xdr:col>1</xdr:col>
      <xdr:colOff>365760</xdr:colOff>
      <xdr:row>125</xdr:row>
      <xdr:rowOff>38100</xdr:rowOff>
    </xdr:to>
    <xdr:sp macro="" textlink="">
      <xdr:nvSpPr>
        <xdr:cNvPr id="45064" name="Object 8" hidden="1">
          <a:extLst>
            <a:ext uri="{63B3BB69-23CF-44E3-9099-C40C66FF867C}">
              <a14:compatExt xmlns:a14="http://schemas.microsoft.com/office/drawing/2010/main" spid="_x0000_s45064"/>
            </a:ext>
            <a:ext uri="{FF2B5EF4-FFF2-40B4-BE49-F238E27FC236}">
              <a16:creationId xmlns:a16="http://schemas.microsoft.com/office/drawing/2014/main" id="{00000000-0008-0000-0600-000008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274320</xdr:colOff>
      <xdr:row>112</xdr:row>
      <xdr:rowOff>53340</xdr:rowOff>
    </xdr:to>
    <xdr:sp macro="" textlink="">
      <xdr:nvSpPr>
        <xdr:cNvPr id="45065" name="Object 9" hidden="1">
          <a:extLst>
            <a:ext uri="{63B3BB69-23CF-44E3-9099-C40C66FF867C}">
              <a14:compatExt xmlns:a14="http://schemas.microsoft.com/office/drawing/2010/main" spid="_x0000_s45065"/>
            </a:ext>
            <a:ext uri="{FF2B5EF4-FFF2-40B4-BE49-F238E27FC236}">
              <a16:creationId xmlns:a16="http://schemas.microsoft.com/office/drawing/2014/main" id="{00000000-0008-0000-0600-000009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678180</xdr:colOff>
      <xdr:row>108</xdr:row>
      <xdr:rowOff>7620</xdr:rowOff>
    </xdr:from>
    <xdr:to>
      <xdr:col>1</xdr:col>
      <xdr:colOff>807720</xdr:colOff>
      <xdr:row>108</xdr:row>
      <xdr:rowOff>137160</xdr:rowOff>
    </xdr:to>
    <xdr:sp macro="" textlink="">
      <xdr:nvSpPr>
        <xdr:cNvPr id="45066" name="Object 10" hidden="1">
          <a:extLst>
            <a:ext uri="{63B3BB69-23CF-44E3-9099-C40C66FF867C}">
              <a14:compatExt xmlns:a14="http://schemas.microsoft.com/office/drawing/2010/main" spid="_x0000_s45066"/>
            </a:ext>
            <a:ext uri="{FF2B5EF4-FFF2-40B4-BE49-F238E27FC236}">
              <a16:creationId xmlns:a16="http://schemas.microsoft.com/office/drawing/2014/main" id="{00000000-0008-0000-0600-00000A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274320</xdr:colOff>
      <xdr:row>112</xdr:row>
      <xdr:rowOff>53340</xdr:rowOff>
    </xdr:to>
    <xdr:sp macro="" textlink="">
      <xdr:nvSpPr>
        <xdr:cNvPr id="45067" name="Object 11" hidden="1">
          <a:extLst>
            <a:ext uri="{63B3BB69-23CF-44E3-9099-C40C66FF867C}">
              <a14:compatExt xmlns:a14="http://schemas.microsoft.com/office/drawing/2010/main" spid="_x0000_s45067"/>
            </a:ext>
            <a:ext uri="{FF2B5EF4-FFF2-40B4-BE49-F238E27FC236}">
              <a16:creationId xmlns:a16="http://schemas.microsoft.com/office/drawing/2014/main" id="{00000000-0008-0000-0600-00000B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30480</xdr:colOff>
      <xdr:row>52</xdr:row>
      <xdr:rowOff>15240</xdr:rowOff>
    </xdr:from>
    <xdr:to>
      <xdr:col>9</xdr:col>
      <xdr:colOff>15240</xdr:colOff>
      <xdr:row>53</xdr:row>
      <xdr:rowOff>152400</xdr:rowOff>
    </xdr:to>
    <xdr:pic>
      <xdr:nvPicPr>
        <xdr:cNvPr id="14" name="Picture 13" descr="\[ \hat K (x)= \frac{\sum_{t=1}^T(x_t-\bar x)^4}{(T-1)\hat \sigma^4}-3 \]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0360" y="10073640"/>
          <a:ext cx="1813560" cy="32004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41</xdr:row>
      <xdr:rowOff>30480</xdr:rowOff>
    </xdr:from>
    <xdr:to>
      <xdr:col>10</xdr:col>
      <xdr:colOff>533400</xdr:colOff>
      <xdr:row>43</xdr:row>
      <xdr:rowOff>129540</xdr:rowOff>
    </xdr:to>
    <xdr:pic>
      <xdr:nvPicPr>
        <xdr:cNvPr id="16" name="Picture 15" descr="Excel Kurtosis EQ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7980" y="7528560"/>
          <a:ext cx="2933700" cy="46482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7</xdr:row>
      <xdr:rowOff>123825</xdr:rowOff>
    </xdr:from>
    <xdr:to>
      <xdr:col>2</xdr:col>
      <xdr:colOff>704850</xdr:colOff>
      <xdr:row>9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140398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1</xdr:row>
      <xdr:rowOff>19050</xdr:rowOff>
    </xdr:from>
    <xdr:to>
      <xdr:col>16</xdr:col>
      <xdr:colOff>428625</xdr:colOff>
      <xdr:row>6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201930"/>
          <a:ext cx="5271135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18</xdr:row>
      <xdr:rowOff>57150</xdr:rowOff>
    </xdr:from>
    <xdr:to>
      <xdr:col>3</xdr:col>
      <xdr:colOff>552450</xdr:colOff>
      <xdr:row>20</xdr:row>
      <xdr:rowOff>104775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334899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28</xdr:row>
      <xdr:rowOff>144780</xdr:rowOff>
    </xdr:from>
    <xdr:to>
      <xdr:col>1</xdr:col>
      <xdr:colOff>464820</xdr:colOff>
      <xdr:row>30</xdr:row>
      <xdr:rowOff>45720</xdr:rowOff>
    </xdr:to>
    <xdr:sp macro="" textlink="">
      <xdr:nvSpPr>
        <xdr:cNvPr id="46081" name="Object 1" hidden="1">
          <a:extLst>
            <a:ext uri="{63B3BB69-23CF-44E3-9099-C40C66FF867C}">
              <a14:compatExt xmlns:a14="http://schemas.microsoft.com/office/drawing/2010/main" spid="_x0000_s46081"/>
            </a:ext>
            <a:ext uri="{FF2B5EF4-FFF2-40B4-BE49-F238E27FC236}">
              <a16:creationId xmlns:a16="http://schemas.microsoft.com/office/drawing/2014/main" id="{00000000-0008-0000-0700-00000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31</xdr:row>
      <xdr:rowOff>22860</xdr:rowOff>
    </xdr:from>
    <xdr:to>
      <xdr:col>1</xdr:col>
      <xdr:colOff>266700</xdr:colOff>
      <xdr:row>32</xdr:row>
      <xdr:rowOff>30480</xdr:rowOff>
    </xdr:to>
    <xdr:sp macro="" textlink="">
      <xdr:nvSpPr>
        <xdr:cNvPr id="46082" name="Object 2" hidden="1">
          <a:extLst>
            <a:ext uri="{63B3BB69-23CF-44E3-9099-C40C66FF867C}">
              <a14:compatExt xmlns:a14="http://schemas.microsoft.com/office/drawing/2010/main" spid="_x0000_s46082"/>
            </a:ext>
            <a:ext uri="{FF2B5EF4-FFF2-40B4-BE49-F238E27FC236}">
              <a16:creationId xmlns:a16="http://schemas.microsoft.com/office/drawing/2014/main" id="{00000000-0008-0000-0700-00000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32</xdr:row>
      <xdr:rowOff>106680</xdr:rowOff>
    </xdr:from>
    <xdr:to>
      <xdr:col>1</xdr:col>
      <xdr:colOff>259080</xdr:colOff>
      <xdr:row>34</xdr:row>
      <xdr:rowOff>144780</xdr:rowOff>
    </xdr:to>
    <xdr:sp macro="" textlink="">
      <xdr:nvSpPr>
        <xdr:cNvPr id="46083" name="Object 3" hidden="1">
          <a:extLst>
            <a:ext uri="{63B3BB69-23CF-44E3-9099-C40C66FF867C}">
              <a14:compatExt xmlns:a14="http://schemas.microsoft.com/office/drawing/2010/main" spid="_x0000_s46083"/>
            </a:ext>
            <a:ext uri="{FF2B5EF4-FFF2-40B4-BE49-F238E27FC236}">
              <a16:creationId xmlns:a16="http://schemas.microsoft.com/office/drawing/2014/main" id="{00000000-0008-0000-0700-00000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35</xdr:row>
      <xdr:rowOff>114300</xdr:rowOff>
    </xdr:from>
    <xdr:to>
      <xdr:col>1</xdr:col>
      <xdr:colOff>381000</xdr:colOff>
      <xdr:row>37</xdr:row>
      <xdr:rowOff>106680</xdr:rowOff>
    </xdr:to>
    <xdr:sp macro="" textlink="">
      <xdr:nvSpPr>
        <xdr:cNvPr id="46084" name="Object 4" hidden="1">
          <a:extLst>
            <a:ext uri="{63B3BB69-23CF-44E3-9099-C40C66FF867C}">
              <a14:compatExt xmlns:a14="http://schemas.microsoft.com/office/drawing/2010/main" spid="_x0000_s46084"/>
            </a:ext>
            <a:ext uri="{FF2B5EF4-FFF2-40B4-BE49-F238E27FC236}">
              <a16:creationId xmlns:a16="http://schemas.microsoft.com/office/drawing/2014/main" id="{00000000-0008-0000-0700-00000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38100</xdr:rowOff>
    </xdr:from>
    <xdr:to>
      <xdr:col>2</xdr:col>
      <xdr:colOff>365760</xdr:colOff>
      <xdr:row>40</xdr:row>
      <xdr:rowOff>45720</xdr:rowOff>
    </xdr:to>
    <xdr:sp macro="" textlink="">
      <xdr:nvSpPr>
        <xdr:cNvPr id="46085" name="Object 5" hidden="1">
          <a:extLst>
            <a:ext uri="{63B3BB69-23CF-44E3-9099-C40C66FF867C}">
              <a14:compatExt xmlns:a14="http://schemas.microsoft.com/office/drawing/2010/main" spid="_x0000_s46085"/>
            </a:ext>
            <a:ext uri="{FF2B5EF4-FFF2-40B4-BE49-F238E27FC236}">
              <a16:creationId xmlns:a16="http://schemas.microsoft.com/office/drawing/2014/main" id="{00000000-0008-0000-0700-00000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41</xdr:row>
      <xdr:rowOff>7620</xdr:rowOff>
    </xdr:from>
    <xdr:to>
      <xdr:col>2</xdr:col>
      <xdr:colOff>617220</xdr:colOff>
      <xdr:row>43</xdr:row>
      <xdr:rowOff>106680</xdr:rowOff>
    </xdr:to>
    <xdr:sp macro="" textlink="">
      <xdr:nvSpPr>
        <xdr:cNvPr id="46086" name="Object 6" hidden="1">
          <a:extLst>
            <a:ext uri="{63B3BB69-23CF-44E3-9099-C40C66FF867C}">
              <a14:compatExt xmlns:a14="http://schemas.microsoft.com/office/drawing/2010/main" spid="_x0000_s46086"/>
            </a:ext>
            <a:ext uri="{FF2B5EF4-FFF2-40B4-BE49-F238E27FC236}">
              <a16:creationId xmlns:a16="http://schemas.microsoft.com/office/drawing/2014/main" id="{00000000-0008-0000-0700-00000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60960</xdr:rowOff>
    </xdr:from>
    <xdr:to>
      <xdr:col>2</xdr:col>
      <xdr:colOff>236220</xdr:colOff>
      <xdr:row>46</xdr:row>
      <xdr:rowOff>144780</xdr:rowOff>
    </xdr:to>
    <xdr:sp macro="" textlink="">
      <xdr:nvSpPr>
        <xdr:cNvPr id="46087" name="Object 7" hidden="1">
          <a:extLst>
            <a:ext uri="{63B3BB69-23CF-44E3-9099-C40C66FF867C}">
              <a14:compatExt xmlns:a14="http://schemas.microsoft.com/office/drawing/2010/main" spid="_x0000_s46087"/>
            </a:ext>
            <a:ext uri="{FF2B5EF4-FFF2-40B4-BE49-F238E27FC236}">
              <a16:creationId xmlns:a16="http://schemas.microsoft.com/office/drawing/2014/main" id="{00000000-0008-0000-0700-00000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18</xdr:row>
      <xdr:rowOff>76200</xdr:rowOff>
    </xdr:from>
    <xdr:to>
      <xdr:col>12</xdr:col>
      <xdr:colOff>205740</xdr:colOff>
      <xdr:row>20</xdr:row>
      <xdr:rowOff>114300</xdr:rowOff>
    </xdr:to>
    <xdr:sp macro="" textlink="">
      <xdr:nvSpPr>
        <xdr:cNvPr id="46088" name="Object 8" hidden="1">
          <a:extLst>
            <a:ext uri="{63B3BB69-23CF-44E3-9099-C40C66FF867C}">
              <a14:compatExt xmlns:a14="http://schemas.microsoft.com/office/drawing/2010/main" spid="_x0000_s46088"/>
            </a:ext>
            <a:ext uri="{FF2B5EF4-FFF2-40B4-BE49-F238E27FC236}">
              <a16:creationId xmlns:a16="http://schemas.microsoft.com/office/drawing/2014/main" id="{00000000-0008-0000-0700-00000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28</xdr:row>
      <xdr:rowOff>144780</xdr:rowOff>
    </xdr:from>
    <xdr:to>
      <xdr:col>9</xdr:col>
      <xdr:colOff>464820</xdr:colOff>
      <xdr:row>30</xdr:row>
      <xdr:rowOff>45720</xdr:rowOff>
    </xdr:to>
    <xdr:sp macro="" textlink="">
      <xdr:nvSpPr>
        <xdr:cNvPr id="46089" name="Object 9" hidden="1">
          <a:extLst>
            <a:ext uri="{63B3BB69-23CF-44E3-9099-C40C66FF867C}">
              <a14:compatExt xmlns:a14="http://schemas.microsoft.com/office/drawing/2010/main" spid="_x0000_s46089"/>
            </a:ext>
            <a:ext uri="{FF2B5EF4-FFF2-40B4-BE49-F238E27FC236}">
              <a16:creationId xmlns:a16="http://schemas.microsoft.com/office/drawing/2014/main" id="{00000000-0008-0000-0700-00000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31</xdr:row>
      <xdr:rowOff>22860</xdr:rowOff>
    </xdr:from>
    <xdr:to>
      <xdr:col>9</xdr:col>
      <xdr:colOff>266700</xdr:colOff>
      <xdr:row>32</xdr:row>
      <xdr:rowOff>30480</xdr:rowOff>
    </xdr:to>
    <xdr:sp macro="" textlink="">
      <xdr:nvSpPr>
        <xdr:cNvPr id="46090" name="Object 10" hidden="1">
          <a:extLst>
            <a:ext uri="{63B3BB69-23CF-44E3-9099-C40C66FF867C}">
              <a14:compatExt xmlns:a14="http://schemas.microsoft.com/office/drawing/2010/main" spid="_x0000_s46090"/>
            </a:ext>
            <a:ext uri="{FF2B5EF4-FFF2-40B4-BE49-F238E27FC236}">
              <a16:creationId xmlns:a16="http://schemas.microsoft.com/office/drawing/2014/main" id="{00000000-0008-0000-0700-00000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32</xdr:row>
      <xdr:rowOff>106680</xdr:rowOff>
    </xdr:from>
    <xdr:to>
      <xdr:col>9</xdr:col>
      <xdr:colOff>259080</xdr:colOff>
      <xdr:row>34</xdr:row>
      <xdr:rowOff>144780</xdr:rowOff>
    </xdr:to>
    <xdr:sp macro="" textlink="">
      <xdr:nvSpPr>
        <xdr:cNvPr id="46091" name="Object 11" hidden="1">
          <a:extLst>
            <a:ext uri="{63B3BB69-23CF-44E3-9099-C40C66FF867C}">
              <a14:compatExt xmlns:a14="http://schemas.microsoft.com/office/drawing/2010/main" spid="_x0000_s46091"/>
            </a:ext>
            <a:ext uri="{FF2B5EF4-FFF2-40B4-BE49-F238E27FC236}">
              <a16:creationId xmlns:a16="http://schemas.microsoft.com/office/drawing/2014/main" id="{00000000-0008-0000-0700-00000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35</xdr:row>
      <xdr:rowOff>114300</xdr:rowOff>
    </xdr:from>
    <xdr:to>
      <xdr:col>9</xdr:col>
      <xdr:colOff>381000</xdr:colOff>
      <xdr:row>37</xdr:row>
      <xdr:rowOff>106680</xdr:rowOff>
    </xdr:to>
    <xdr:sp macro="" textlink="">
      <xdr:nvSpPr>
        <xdr:cNvPr id="46092" name="Object 12" hidden="1">
          <a:extLst>
            <a:ext uri="{63B3BB69-23CF-44E3-9099-C40C66FF867C}">
              <a14:compatExt xmlns:a14="http://schemas.microsoft.com/office/drawing/2010/main" spid="_x0000_s46092"/>
            </a:ext>
            <a:ext uri="{FF2B5EF4-FFF2-40B4-BE49-F238E27FC236}">
              <a16:creationId xmlns:a16="http://schemas.microsoft.com/office/drawing/2014/main" id="{00000000-0008-0000-0700-00000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38</xdr:row>
      <xdr:rowOff>38100</xdr:rowOff>
    </xdr:from>
    <xdr:to>
      <xdr:col>10</xdr:col>
      <xdr:colOff>365760</xdr:colOff>
      <xdr:row>40</xdr:row>
      <xdr:rowOff>45720</xdr:rowOff>
    </xdr:to>
    <xdr:sp macro="" textlink="">
      <xdr:nvSpPr>
        <xdr:cNvPr id="46093" name="Object 13" hidden="1">
          <a:extLst>
            <a:ext uri="{63B3BB69-23CF-44E3-9099-C40C66FF867C}">
              <a14:compatExt xmlns:a14="http://schemas.microsoft.com/office/drawing/2010/main" spid="_x0000_s46093"/>
            </a:ext>
            <a:ext uri="{FF2B5EF4-FFF2-40B4-BE49-F238E27FC236}">
              <a16:creationId xmlns:a16="http://schemas.microsoft.com/office/drawing/2014/main" id="{00000000-0008-0000-0700-00000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41</xdr:row>
      <xdr:rowOff>7620</xdr:rowOff>
    </xdr:from>
    <xdr:to>
      <xdr:col>10</xdr:col>
      <xdr:colOff>617220</xdr:colOff>
      <xdr:row>43</xdr:row>
      <xdr:rowOff>106680</xdr:rowOff>
    </xdr:to>
    <xdr:sp macro="" textlink="">
      <xdr:nvSpPr>
        <xdr:cNvPr id="46094" name="Object 14" hidden="1">
          <a:extLst>
            <a:ext uri="{63B3BB69-23CF-44E3-9099-C40C66FF867C}">
              <a14:compatExt xmlns:a14="http://schemas.microsoft.com/office/drawing/2010/main" spid="_x0000_s46094"/>
            </a:ext>
            <a:ext uri="{FF2B5EF4-FFF2-40B4-BE49-F238E27FC236}">
              <a16:creationId xmlns:a16="http://schemas.microsoft.com/office/drawing/2014/main" id="{00000000-0008-0000-0700-00000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44</xdr:row>
      <xdr:rowOff>60960</xdr:rowOff>
    </xdr:from>
    <xdr:to>
      <xdr:col>10</xdr:col>
      <xdr:colOff>236220</xdr:colOff>
      <xdr:row>46</xdr:row>
      <xdr:rowOff>144780</xdr:rowOff>
    </xdr:to>
    <xdr:sp macro="" textlink="">
      <xdr:nvSpPr>
        <xdr:cNvPr id="46095" name="Object 15" hidden="1">
          <a:extLst>
            <a:ext uri="{63B3BB69-23CF-44E3-9099-C40C66FF867C}">
              <a14:compatExt xmlns:a14="http://schemas.microsoft.com/office/drawing/2010/main" spid="_x0000_s46095"/>
            </a:ext>
            <a:ext uri="{FF2B5EF4-FFF2-40B4-BE49-F238E27FC236}">
              <a16:creationId xmlns:a16="http://schemas.microsoft.com/office/drawing/2014/main" id="{00000000-0008-0000-0700-00000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18</xdr:row>
      <xdr:rowOff>76200</xdr:rowOff>
    </xdr:from>
    <xdr:to>
      <xdr:col>19</xdr:col>
      <xdr:colOff>220980</xdr:colOff>
      <xdr:row>20</xdr:row>
      <xdr:rowOff>114300</xdr:rowOff>
    </xdr:to>
    <xdr:sp macro="" textlink="">
      <xdr:nvSpPr>
        <xdr:cNvPr id="46096" name="Object 16" hidden="1">
          <a:extLst>
            <a:ext uri="{63B3BB69-23CF-44E3-9099-C40C66FF867C}">
              <a14:compatExt xmlns:a14="http://schemas.microsoft.com/office/drawing/2010/main" spid="_x0000_s46096"/>
            </a:ext>
            <a:ext uri="{FF2B5EF4-FFF2-40B4-BE49-F238E27FC236}">
              <a16:creationId xmlns:a16="http://schemas.microsoft.com/office/drawing/2014/main" id="{00000000-0008-0000-0700-00001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28</xdr:row>
      <xdr:rowOff>144780</xdr:rowOff>
    </xdr:from>
    <xdr:to>
      <xdr:col>16</xdr:col>
      <xdr:colOff>464820</xdr:colOff>
      <xdr:row>30</xdr:row>
      <xdr:rowOff>45720</xdr:rowOff>
    </xdr:to>
    <xdr:sp macro="" textlink="">
      <xdr:nvSpPr>
        <xdr:cNvPr id="46097" name="Object 17" hidden="1">
          <a:extLst>
            <a:ext uri="{63B3BB69-23CF-44E3-9099-C40C66FF867C}">
              <a14:compatExt xmlns:a14="http://schemas.microsoft.com/office/drawing/2010/main" spid="_x0000_s46097"/>
            </a:ext>
            <a:ext uri="{FF2B5EF4-FFF2-40B4-BE49-F238E27FC236}">
              <a16:creationId xmlns:a16="http://schemas.microsoft.com/office/drawing/2014/main" id="{00000000-0008-0000-0700-00001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31</xdr:row>
      <xdr:rowOff>22860</xdr:rowOff>
    </xdr:from>
    <xdr:to>
      <xdr:col>16</xdr:col>
      <xdr:colOff>266700</xdr:colOff>
      <xdr:row>32</xdr:row>
      <xdr:rowOff>30480</xdr:rowOff>
    </xdr:to>
    <xdr:sp macro="" textlink="">
      <xdr:nvSpPr>
        <xdr:cNvPr id="46098" name="Object 18" hidden="1">
          <a:extLst>
            <a:ext uri="{63B3BB69-23CF-44E3-9099-C40C66FF867C}">
              <a14:compatExt xmlns:a14="http://schemas.microsoft.com/office/drawing/2010/main" spid="_x0000_s46098"/>
            </a:ext>
            <a:ext uri="{FF2B5EF4-FFF2-40B4-BE49-F238E27FC236}">
              <a16:creationId xmlns:a16="http://schemas.microsoft.com/office/drawing/2014/main" id="{00000000-0008-0000-0700-00001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32</xdr:row>
      <xdr:rowOff>106680</xdr:rowOff>
    </xdr:from>
    <xdr:to>
      <xdr:col>16</xdr:col>
      <xdr:colOff>259080</xdr:colOff>
      <xdr:row>34</xdr:row>
      <xdr:rowOff>144780</xdr:rowOff>
    </xdr:to>
    <xdr:sp macro="" textlink="">
      <xdr:nvSpPr>
        <xdr:cNvPr id="46099" name="Object 19" hidden="1">
          <a:extLst>
            <a:ext uri="{63B3BB69-23CF-44E3-9099-C40C66FF867C}">
              <a14:compatExt xmlns:a14="http://schemas.microsoft.com/office/drawing/2010/main" spid="_x0000_s46099"/>
            </a:ext>
            <a:ext uri="{FF2B5EF4-FFF2-40B4-BE49-F238E27FC236}">
              <a16:creationId xmlns:a16="http://schemas.microsoft.com/office/drawing/2014/main" id="{00000000-0008-0000-0700-00001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35</xdr:row>
      <xdr:rowOff>114300</xdr:rowOff>
    </xdr:from>
    <xdr:to>
      <xdr:col>16</xdr:col>
      <xdr:colOff>381000</xdr:colOff>
      <xdr:row>37</xdr:row>
      <xdr:rowOff>106680</xdr:rowOff>
    </xdr:to>
    <xdr:sp macro="" textlink="">
      <xdr:nvSpPr>
        <xdr:cNvPr id="46100" name="Object 20" hidden="1">
          <a:extLst>
            <a:ext uri="{63B3BB69-23CF-44E3-9099-C40C66FF867C}">
              <a14:compatExt xmlns:a14="http://schemas.microsoft.com/office/drawing/2010/main" spid="_x0000_s46100"/>
            </a:ext>
            <a:ext uri="{FF2B5EF4-FFF2-40B4-BE49-F238E27FC236}">
              <a16:creationId xmlns:a16="http://schemas.microsoft.com/office/drawing/2014/main" id="{00000000-0008-0000-0700-00001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38</xdr:row>
      <xdr:rowOff>38100</xdr:rowOff>
    </xdr:from>
    <xdr:to>
      <xdr:col>17</xdr:col>
      <xdr:colOff>365760</xdr:colOff>
      <xdr:row>40</xdr:row>
      <xdr:rowOff>45720</xdr:rowOff>
    </xdr:to>
    <xdr:sp macro="" textlink="">
      <xdr:nvSpPr>
        <xdr:cNvPr id="46101" name="Object 21" hidden="1">
          <a:extLst>
            <a:ext uri="{63B3BB69-23CF-44E3-9099-C40C66FF867C}">
              <a14:compatExt xmlns:a14="http://schemas.microsoft.com/office/drawing/2010/main" spid="_x0000_s46101"/>
            </a:ext>
            <a:ext uri="{FF2B5EF4-FFF2-40B4-BE49-F238E27FC236}">
              <a16:creationId xmlns:a16="http://schemas.microsoft.com/office/drawing/2014/main" id="{00000000-0008-0000-0700-00001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41</xdr:row>
      <xdr:rowOff>7620</xdr:rowOff>
    </xdr:from>
    <xdr:to>
      <xdr:col>17</xdr:col>
      <xdr:colOff>617220</xdr:colOff>
      <xdr:row>43</xdr:row>
      <xdr:rowOff>106680</xdr:rowOff>
    </xdr:to>
    <xdr:sp macro="" textlink="">
      <xdr:nvSpPr>
        <xdr:cNvPr id="46102" name="Object 22" hidden="1">
          <a:extLst>
            <a:ext uri="{63B3BB69-23CF-44E3-9099-C40C66FF867C}">
              <a14:compatExt xmlns:a14="http://schemas.microsoft.com/office/drawing/2010/main" spid="_x0000_s46102"/>
            </a:ext>
            <a:ext uri="{FF2B5EF4-FFF2-40B4-BE49-F238E27FC236}">
              <a16:creationId xmlns:a16="http://schemas.microsoft.com/office/drawing/2014/main" id="{00000000-0008-0000-0700-00001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44</xdr:row>
      <xdr:rowOff>60960</xdr:rowOff>
    </xdr:from>
    <xdr:to>
      <xdr:col>17</xdr:col>
      <xdr:colOff>236220</xdr:colOff>
      <xdr:row>46</xdr:row>
      <xdr:rowOff>144780</xdr:rowOff>
    </xdr:to>
    <xdr:sp macro="" textlink="">
      <xdr:nvSpPr>
        <xdr:cNvPr id="46103" name="Object 23" hidden="1">
          <a:extLst>
            <a:ext uri="{63B3BB69-23CF-44E3-9099-C40C66FF867C}">
              <a14:compatExt xmlns:a14="http://schemas.microsoft.com/office/drawing/2010/main" spid="_x0000_s46103"/>
            </a:ext>
            <a:ext uri="{FF2B5EF4-FFF2-40B4-BE49-F238E27FC236}">
              <a16:creationId xmlns:a16="http://schemas.microsoft.com/office/drawing/2014/main" id="{00000000-0008-0000-0700-00001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18</xdr:row>
      <xdr:rowOff>76200</xdr:rowOff>
    </xdr:from>
    <xdr:to>
      <xdr:col>25</xdr:col>
      <xdr:colOff>228600</xdr:colOff>
      <xdr:row>20</xdr:row>
      <xdr:rowOff>114300</xdr:rowOff>
    </xdr:to>
    <xdr:sp macro="" textlink="">
      <xdr:nvSpPr>
        <xdr:cNvPr id="46104" name="Object 24" hidden="1">
          <a:extLst>
            <a:ext uri="{63B3BB69-23CF-44E3-9099-C40C66FF867C}">
              <a14:compatExt xmlns:a14="http://schemas.microsoft.com/office/drawing/2010/main" spid="_x0000_s46104"/>
            </a:ext>
            <a:ext uri="{FF2B5EF4-FFF2-40B4-BE49-F238E27FC236}">
              <a16:creationId xmlns:a16="http://schemas.microsoft.com/office/drawing/2014/main" id="{00000000-0008-0000-0700-00001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28</xdr:row>
      <xdr:rowOff>144780</xdr:rowOff>
    </xdr:from>
    <xdr:to>
      <xdr:col>22</xdr:col>
      <xdr:colOff>464820</xdr:colOff>
      <xdr:row>30</xdr:row>
      <xdr:rowOff>45720</xdr:rowOff>
    </xdr:to>
    <xdr:sp macro="" textlink="">
      <xdr:nvSpPr>
        <xdr:cNvPr id="46105" name="Object 25" hidden="1">
          <a:extLst>
            <a:ext uri="{63B3BB69-23CF-44E3-9099-C40C66FF867C}">
              <a14:compatExt xmlns:a14="http://schemas.microsoft.com/office/drawing/2010/main" spid="_x0000_s46105"/>
            </a:ext>
            <a:ext uri="{FF2B5EF4-FFF2-40B4-BE49-F238E27FC236}">
              <a16:creationId xmlns:a16="http://schemas.microsoft.com/office/drawing/2014/main" id="{00000000-0008-0000-0700-00001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31</xdr:row>
      <xdr:rowOff>22860</xdr:rowOff>
    </xdr:from>
    <xdr:to>
      <xdr:col>22</xdr:col>
      <xdr:colOff>266700</xdr:colOff>
      <xdr:row>32</xdr:row>
      <xdr:rowOff>30480</xdr:rowOff>
    </xdr:to>
    <xdr:sp macro="" textlink="">
      <xdr:nvSpPr>
        <xdr:cNvPr id="46106" name="Object 26" hidden="1">
          <a:extLst>
            <a:ext uri="{63B3BB69-23CF-44E3-9099-C40C66FF867C}">
              <a14:compatExt xmlns:a14="http://schemas.microsoft.com/office/drawing/2010/main" spid="_x0000_s46106"/>
            </a:ext>
            <a:ext uri="{FF2B5EF4-FFF2-40B4-BE49-F238E27FC236}">
              <a16:creationId xmlns:a16="http://schemas.microsoft.com/office/drawing/2014/main" id="{00000000-0008-0000-0700-00001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32</xdr:row>
      <xdr:rowOff>106680</xdr:rowOff>
    </xdr:from>
    <xdr:to>
      <xdr:col>22</xdr:col>
      <xdr:colOff>259080</xdr:colOff>
      <xdr:row>34</xdr:row>
      <xdr:rowOff>144780</xdr:rowOff>
    </xdr:to>
    <xdr:sp macro="" textlink="">
      <xdr:nvSpPr>
        <xdr:cNvPr id="46107" name="Object 27" hidden="1">
          <a:extLst>
            <a:ext uri="{63B3BB69-23CF-44E3-9099-C40C66FF867C}">
              <a14:compatExt xmlns:a14="http://schemas.microsoft.com/office/drawing/2010/main" spid="_x0000_s46107"/>
            </a:ext>
            <a:ext uri="{FF2B5EF4-FFF2-40B4-BE49-F238E27FC236}">
              <a16:creationId xmlns:a16="http://schemas.microsoft.com/office/drawing/2014/main" id="{00000000-0008-0000-0700-00001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35</xdr:row>
      <xdr:rowOff>114300</xdr:rowOff>
    </xdr:from>
    <xdr:to>
      <xdr:col>22</xdr:col>
      <xdr:colOff>381000</xdr:colOff>
      <xdr:row>37</xdr:row>
      <xdr:rowOff>106680</xdr:rowOff>
    </xdr:to>
    <xdr:sp macro="" textlink="">
      <xdr:nvSpPr>
        <xdr:cNvPr id="46108" name="Object 28" hidden="1">
          <a:extLst>
            <a:ext uri="{63B3BB69-23CF-44E3-9099-C40C66FF867C}">
              <a14:compatExt xmlns:a14="http://schemas.microsoft.com/office/drawing/2010/main" spid="_x0000_s46108"/>
            </a:ext>
            <a:ext uri="{FF2B5EF4-FFF2-40B4-BE49-F238E27FC236}">
              <a16:creationId xmlns:a16="http://schemas.microsoft.com/office/drawing/2014/main" id="{00000000-0008-0000-0700-00001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38</xdr:row>
      <xdr:rowOff>38100</xdr:rowOff>
    </xdr:from>
    <xdr:to>
      <xdr:col>23</xdr:col>
      <xdr:colOff>365760</xdr:colOff>
      <xdr:row>40</xdr:row>
      <xdr:rowOff>45720</xdr:rowOff>
    </xdr:to>
    <xdr:sp macro="" textlink="">
      <xdr:nvSpPr>
        <xdr:cNvPr id="46109" name="Object 29" hidden="1">
          <a:extLst>
            <a:ext uri="{63B3BB69-23CF-44E3-9099-C40C66FF867C}">
              <a14:compatExt xmlns:a14="http://schemas.microsoft.com/office/drawing/2010/main" spid="_x0000_s46109"/>
            </a:ext>
            <a:ext uri="{FF2B5EF4-FFF2-40B4-BE49-F238E27FC236}">
              <a16:creationId xmlns:a16="http://schemas.microsoft.com/office/drawing/2014/main" id="{00000000-0008-0000-0700-00001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41</xdr:row>
      <xdr:rowOff>7620</xdr:rowOff>
    </xdr:from>
    <xdr:to>
      <xdr:col>23</xdr:col>
      <xdr:colOff>617220</xdr:colOff>
      <xdr:row>43</xdr:row>
      <xdr:rowOff>106680</xdr:rowOff>
    </xdr:to>
    <xdr:sp macro="" textlink="">
      <xdr:nvSpPr>
        <xdr:cNvPr id="46110" name="Object 30" hidden="1">
          <a:extLst>
            <a:ext uri="{63B3BB69-23CF-44E3-9099-C40C66FF867C}">
              <a14:compatExt xmlns:a14="http://schemas.microsoft.com/office/drawing/2010/main" spid="_x0000_s46110"/>
            </a:ext>
            <a:ext uri="{FF2B5EF4-FFF2-40B4-BE49-F238E27FC236}">
              <a16:creationId xmlns:a16="http://schemas.microsoft.com/office/drawing/2014/main" id="{00000000-0008-0000-0700-00001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44</xdr:row>
      <xdr:rowOff>60960</xdr:rowOff>
    </xdr:from>
    <xdr:to>
      <xdr:col>23</xdr:col>
      <xdr:colOff>236220</xdr:colOff>
      <xdr:row>46</xdr:row>
      <xdr:rowOff>144780</xdr:rowOff>
    </xdr:to>
    <xdr:sp macro="" textlink="">
      <xdr:nvSpPr>
        <xdr:cNvPr id="46111" name="Object 31" hidden="1">
          <a:extLst>
            <a:ext uri="{63B3BB69-23CF-44E3-9099-C40C66FF867C}">
              <a14:compatExt xmlns:a14="http://schemas.microsoft.com/office/drawing/2010/main" spid="_x0000_s46111"/>
            </a:ext>
            <a:ext uri="{FF2B5EF4-FFF2-40B4-BE49-F238E27FC236}">
              <a16:creationId xmlns:a16="http://schemas.microsoft.com/office/drawing/2014/main" id="{00000000-0008-0000-0700-00001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51</xdr:row>
      <xdr:rowOff>68580</xdr:rowOff>
    </xdr:from>
    <xdr:to>
      <xdr:col>3</xdr:col>
      <xdr:colOff>373380</xdr:colOff>
      <xdr:row>54</xdr:row>
      <xdr:rowOff>0</xdr:rowOff>
    </xdr:to>
    <xdr:sp macro="" textlink="">
      <xdr:nvSpPr>
        <xdr:cNvPr id="46112" name="Object 32" hidden="1">
          <a:extLst>
            <a:ext uri="{63B3BB69-23CF-44E3-9099-C40C66FF867C}">
              <a14:compatExt xmlns:a14="http://schemas.microsoft.com/office/drawing/2010/main" spid="_x0000_s46112"/>
            </a:ext>
            <a:ext uri="{FF2B5EF4-FFF2-40B4-BE49-F238E27FC236}">
              <a16:creationId xmlns:a16="http://schemas.microsoft.com/office/drawing/2014/main" id="{00000000-0008-0000-0700-00002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78</xdr:row>
      <xdr:rowOff>38100</xdr:rowOff>
    </xdr:from>
    <xdr:to>
      <xdr:col>6</xdr:col>
      <xdr:colOff>274320</xdr:colOff>
      <xdr:row>80</xdr:row>
      <xdr:rowOff>121920</xdr:rowOff>
    </xdr:to>
    <xdr:sp macro="" textlink="">
      <xdr:nvSpPr>
        <xdr:cNvPr id="46113" name="Object 33" hidden="1">
          <a:extLst>
            <a:ext uri="{63B3BB69-23CF-44E3-9099-C40C66FF867C}">
              <a14:compatExt xmlns:a14="http://schemas.microsoft.com/office/drawing/2010/main" spid="_x0000_s46113"/>
            </a:ext>
            <a:ext uri="{FF2B5EF4-FFF2-40B4-BE49-F238E27FC236}">
              <a16:creationId xmlns:a16="http://schemas.microsoft.com/office/drawing/2014/main" id="{00000000-0008-0000-0700-00002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54</xdr:row>
      <xdr:rowOff>114300</xdr:rowOff>
    </xdr:from>
    <xdr:to>
      <xdr:col>4</xdr:col>
      <xdr:colOff>213360</xdr:colOff>
      <xdr:row>60</xdr:row>
      <xdr:rowOff>22860</xdr:rowOff>
    </xdr:to>
    <xdr:sp macro="" textlink="">
      <xdr:nvSpPr>
        <xdr:cNvPr id="46114" name="Object 34" hidden="1">
          <a:extLst>
            <a:ext uri="{63B3BB69-23CF-44E3-9099-C40C66FF867C}">
              <a14:compatExt xmlns:a14="http://schemas.microsoft.com/office/drawing/2010/main" spid="_x0000_s46114"/>
            </a:ext>
            <a:ext uri="{FF2B5EF4-FFF2-40B4-BE49-F238E27FC236}">
              <a16:creationId xmlns:a16="http://schemas.microsoft.com/office/drawing/2014/main" id="{00000000-0008-0000-0700-00002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18</xdr:row>
      <xdr:rowOff>76200</xdr:rowOff>
    </xdr:from>
    <xdr:to>
      <xdr:col>31</xdr:col>
      <xdr:colOff>167640</xdr:colOff>
      <xdr:row>20</xdr:row>
      <xdr:rowOff>114300</xdr:rowOff>
    </xdr:to>
    <xdr:sp macro="" textlink="">
      <xdr:nvSpPr>
        <xdr:cNvPr id="46115" name="Object 35" hidden="1">
          <a:extLst>
            <a:ext uri="{63B3BB69-23CF-44E3-9099-C40C66FF867C}">
              <a14:compatExt xmlns:a14="http://schemas.microsoft.com/office/drawing/2010/main" spid="_x0000_s46115"/>
            </a:ext>
            <a:ext uri="{FF2B5EF4-FFF2-40B4-BE49-F238E27FC236}">
              <a16:creationId xmlns:a16="http://schemas.microsoft.com/office/drawing/2014/main" id="{00000000-0008-0000-0700-00002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28</xdr:row>
      <xdr:rowOff>144780</xdr:rowOff>
    </xdr:from>
    <xdr:to>
      <xdr:col>28</xdr:col>
      <xdr:colOff>464820</xdr:colOff>
      <xdr:row>30</xdr:row>
      <xdr:rowOff>45720</xdr:rowOff>
    </xdr:to>
    <xdr:sp macro="" textlink="">
      <xdr:nvSpPr>
        <xdr:cNvPr id="46116" name="Object 36" hidden="1">
          <a:extLst>
            <a:ext uri="{63B3BB69-23CF-44E3-9099-C40C66FF867C}">
              <a14:compatExt xmlns:a14="http://schemas.microsoft.com/office/drawing/2010/main" spid="_x0000_s46116"/>
            </a:ext>
            <a:ext uri="{FF2B5EF4-FFF2-40B4-BE49-F238E27FC236}">
              <a16:creationId xmlns:a16="http://schemas.microsoft.com/office/drawing/2014/main" id="{00000000-0008-0000-0700-00002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31</xdr:row>
      <xdr:rowOff>22860</xdr:rowOff>
    </xdr:from>
    <xdr:to>
      <xdr:col>28</xdr:col>
      <xdr:colOff>266700</xdr:colOff>
      <xdr:row>32</xdr:row>
      <xdr:rowOff>30480</xdr:rowOff>
    </xdr:to>
    <xdr:sp macro="" textlink="">
      <xdr:nvSpPr>
        <xdr:cNvPr id="46117" name="Object 37" hidden="1">
          <a:extLst>
            <a:ext uri="{63B3BB69-23CF-44E3-9099-C40C66FF867C}">
              <a14:compatExt xmlns:a14="http://schemas.microsoft.com/office/drawing/2010/main" spid="_x0000_s46117"/>
            </a:ext>
            <a:ext uri="{FF2B5EF4-FFF2-40B4-BE49-F238E27FC236}">
              <a16:creationId xmlns:a16="http://schemas.microsoft.com/office/drawing/2014/main" id="{00000000-0008-0000-0700-00002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32</xdr:row>
      <xdr:rowOff>106680</xdr:rowOff>
    </xdr:from>
    <xdr:to>
      <xdr:col>28</xdr:col>
      <xdr:colOff>259080</xdr:colOff>
      <xdr:row>34</xdr:row>
      <xdr:rowOff>144780</xdr:rowOff>
    </xdr:to>
    <xdr:sp macro="" textlink="">
      <xdr:nvSpPr>
        <xdr:cNvPr id="46118" name="Object 38" hidden="1">
          <a:extLst>
            <a:ext uri="{63B3BB69-23CF-44E3-9099-C40C66FF867C}">
              <a14:compatExt xmlns:a14="http://schemas.microsoft.com/office/drawing/2010/main" spid="_x0000_s46118"/>
            </a:ext>
            <a:ext uri="{FF2B5EF4-FFF2-40B4-BE49-F238E27FC236}">
              <a16:creationId xmlns:a16="http://schemas.microsoft.com/office/drawing/2014/main" id="{00000000-0008-0000-0700-00002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35</xdr:row>
      <xdr:rowOff>114300</xdr:rowOff>
    </xdr:from>
    <xdr:to>
      <xdr:col>28</xdr:col>
      <xdr:colOff>381000</xdr:colOff>
      <xdr:row>37</xdr:row>
      <xdr:rowOff>106680</xdr:rowOff>
    </xdr:to>
    <xdr:sp macro="" textlink="">
      <xdr:nvSpPr>
        <xdr:cNvPr id="46119" name="Object 39" hidden="1">
          <a:extLst>
            <a:ext uri="{63B3BB69-23CF-44E3-9099-C40C66FF867C}">
              <a14:compatExt xmlns:a14="http://schemas.microsoft.com/office/drawing/2010/main" spid="_x0000_s46119"/>
            </a:ext>
            <a:ext uri="{FF2B5EF4-FFF2-40B4-BE49-F238E27FC236}">
              <a16:creationId xmlns:a16="http://schemas.microsoft.com/office/drawing/2014/main" id="{00000000-0008-0000-0700-00002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38</xdr:row>
      <xdr:rowOff>38100</xdr:rowOff>
    </xdr:from>
    <xdr:to>
      <xdr:col>29</xdr:col>
      <xdr:colOff>365760</xdr:colOff>
      <xdr:row>40</xdr:row>
      <xdr:rowOff>45720</xdr:rowOff>
    </xdr:to>
    <xdr:sp macro="" textlink="">
      <xdr:nvSpPr>
        <xdr:cNvPr id="46120" name="Object 40" hidden="1">
          <a:extLst>
            <a:ext uri="{63B3BB69-23CF-44E3-9099-C40C66FF867C}">
              <a14:compatExt xmlns:a14="http://schemas.microsoft.com/office/drawing/2010/main" spid="_x0000_s46120"/>
            </a:ext>
            <a:ext uri="{FF2B5EF4-FFF2-40B4-BE49-F238E27FC236}">
              <a16:creationId xmlns:a16="http://schemas.microsoft.com/office/drawing/2014/main" id="{00000000-0008-0000-0700-00002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41</xdr:row>
      <xdr:rowOff>7620</xdr:rowOff>
    </xdr:from>
    <xdr:to>
      <xdr:col>30</xdr:col>
      <xdr:colOff>129540</xdr:colOff>
      <xdr:row>43</xdr:row>
      <xdr:rowOff>106680</xdr:rowOff>
    </xdr:to>
    <xdr:sp macro="" textlink="">
      <xdr:nvSpPr>
        <xdr:cNvPr id="46121" name="Object 41" hidden="1">
          <a:extLst>
            <a:ext uri="{63B3BB69-23CF-44E3-9099-C40C66FF867C}">
              <a14:compatExt xmlns:a14="http://schemas.microsoft.com/office/drawing/2010/main" spid="_x0000_s46121"/>
            </a:ext>
            <a:ext uri="{FF2B5EF4-FFF2-40B4-BE49-F238E27FC236}">
              <a16:creationId xmlns:a16="http://schemas.microsoft.com/office/drawing/2014/main" id="{00000000-0008-0000-0700-00002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44</xdr:row>
      <xdr:rowOff>60960</xdr:rowOff>
    </xdr:from>
    <xdr:to>
      <xdr:col>29</xdr:col>
      <xdr:colOff>236220</xdr:colOff>
      <xdr:row>46</xdr:row>
      <xdr:rowOff>144780</xdr:rowOff>
    </xdr:to>
    <xdr:sp macro="" textlink="">
      <xdr:nvSpPr>
        <xdr:cNvPr id="46122" name="Object 42" hidden="1">
          <a:extLst>
            <a:ext uri="{63B3BB69-23CF-44E3-9099-C40C66FF867C}">
              <a14:compatExt xmlns:a14="http://schemas.microsoft.com/office/drawing/2010/main" spid="_x0000_s46122"/>
            </a:ext>
            <a:ext uri="{FF2B5EF4-FFF2-40B4-BE49-F238E27FC236}">
              <a16:creationId xmlns:a16="http://schemas.microsoft.com/office/drawing/2014/main" id="{00000000-0008-0000-0700-00002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18</xdr:row>
      <xdr:rowOff>76200</xdr:rowOff>
    </xdr:from>
    <xdr:to>
      <xdr:col>38</xdr:col>
      <xdr:colOff>167640</xdr:colOff>
      <xdr:row>20</xdr:row>
      <xdr:rowOff>114300</xdr:rowOff>
    </xdr:to>
    <xdr:sp macro="" textlink="">
      <xdr:nvSpPr>
        <xdr:cNvPr id="46123" name="Object 43" hidden="1">
          <a:extLst>
            <a:ext uri="{63B3BB69-23CF-44E3-9099-C40C66FF867C}">
              <a14:compatExt xmlns:a14="http://schemas.microsoft.com/office/drawing/2010/main" spid="_x0000_s46123"/>
            </a:ext>
            <a:ext uri="{FF2B5EF4-FFF2-40B4-BE49-F238E27FC236}">
              <a16:creationId xmlns:a16="http://schemas.microsoft.com/office/drawing/2014/main" id="{00000000-0008-0000-0700-00002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28</xdr:row>
      <xdr:rowOff>144780</xdr:rowOff>
    </xdr:from>
    <xdr:to>
      <xdr:col>35</xdr:col>
      <xdr:colOff>464820</xdr:colOff>
      <xdr:row>30</xdr:row>
      <xdr:rowOff>45720</xdr:rowOff>
    </xdr:to>
    <xdr:sp macro="" textlink="">
      <xdr:nvSpPr>
        <xdr:cNvPr id="46124" name="Object 44" hidden="1">
          <a:extLst>
            <a:ext uri="{63B3BB69-23CF-44E3-9099-C40C66FF867C}">
              <a14:compatExt xmlns:a14="http://schemas.microsoft.com/office/drawing/2010/main" spid="_x0000_s46124"/>
            </a:ext>
            <a:ext uri="{FF2B5EF4-FFF2-40B4-BE49-F238E27FC236}">
              <a16:creationId xmlns:a16="http://schemas.microsoft.com/office/drawing/2014/main" id="{00000000-0008-0000-0700-00002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31</xdr:row>
      <xdr:rowOff>22860</xdr:rowOff>
    </xdr:from>
    <xdr:to>
      <xdr:col>35</xdr:col>
      <xdr:colOff>266700</xdr:colOff>
      <xdr:row>32</xdr:row>
      <xdr:rowOff>30480</xdr:rowOff>
    </xdr:to>
    <xdr:sp macro="" textlink="">
      <xdr:nvSpPr>
        <xdr:cNvPr id="46125" name="Object 45" hidden="1">
          <a:extLst>
            <a:ext uri="{63B3BB69-23CF-44E3-9099-C40C66FF867C}">
              <a14:compatExt xmlns:a14="http://schemas.microsoft.com/office/drawing/2010/main" spid="_x0000_s46125"/>
            </a:ext>
            <a:ext uri="{FF2B5EF4-FFF2-40B4-BE49-F238E27FC236}">
              <a16:creationId xmlns:a16="http://schemas.microsoft.com/office/drawing/2014/main" id="{00000000-0008-0000-0700-00002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32</xdr:row>
      <xdr:rowOff>106680</xdr:rowOff>
    </xdr:from>
    <xdr:to>
      <xdr:col>35</xdr:col>
      <xdr:colOff>259080</xdr:colOff>
      <xdr:row>34</xdr:row>
      <xdr:rowOff>144780</xdr:rowOff>
    </xdr:to>
    <xdr:sp macro="" textlink="">
      <xdr:nvSpPr>
        <xdr:cNvPr id="46126" name="Object 46" hidden="1">
          <a:extLst>
            <a:ext uri="{63B3BB69-23CF-44E3-9099-C40C66FF867C}">
              <a14:compatExt xmlns:a14="http://schemas.microsoft.com/office/drawing/2010/main" spid="_x0000_s46126"/>
            </a:ext>
            <a:ext uri="{FF2B5EF4-FFF2-40B4-BE49-F238E27FC236}">
              <a16:creationId xmlns:a16="http://schemas.microsoft.com/office/drawing/2014/main" id="{00000000-0008-0000-0700-00002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35</xdr:row>
      <xdr:rowOff>114300</xdr:rowOff>
    </xdr:from>
    <xdr:to>
      <xdr:col>35</xdr:col>
      <xdr:colOff>381000</xdr:colOff>
      <xdr:row>37</xdr:row>
      <xdr:rowOff>106680</xdr:rowOff>
    </xdr:to>
    <xdr:sp macro="" textlink="">
      <xdr:nvSpPr>
        <xdr:cNvPr id="46127" name="Object 47" hidden="1">
          <a:extLst>
            <a:ext uri="{63B3BB69-23CF-44E3-9099-C40C66FF867C}">
              <a14:compatExt xmlns:a14="http://schemas.microsoft.com/office/drawing/2010/main" spid="_x0000_s46127"/>
            </a:ext>
            <a:ext uri="{FF2B5EF4-FFF2-40B4-BE49-F238E27FC236}">
              <a16:creationId xmlns:a16="http://schemas.microsoft.com/office/drawing/2014/main" id="{00000000-0008-0000-0700-00002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38</xdr:row>
      <xdr:rowOff>38100</xdr:rowOff>
    </xdr:from>
    <xdr:to>
      <xdr:col>36</xdr:col>
      <xdr:colOff>365760</xdr:colOff>
      <xdr:row>40</xdr:row>
      <xdr:rowOff>45720</xdr:rowOff>
    </xdr:to>
    <xdr:sp macro="" textlink="">
      <xdr:nvSpPr>
        <xdr:cNvPr id="46128" name="Object 48" hidden="1">
          <a:extLst>
            <a:ext uri="{63B3BB69-23CF-44E3-9099-C40C66FF867C}">
              <a14:compatExt xmlns:a14="http://schemas.microsoft.com/office/drawing/2010/main" spid="_x0000_s46128"/>
            </a:ext>
            <a:ext uri="{FF2B5EF4-FFF2-40B4-BE49-F238E27FC236}">
              <a16:creationId xmlns:a16="http://schemas.microsoft.com/office/drawing/2014/main" id="{00000000-0008-0000-0700-00003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41</xdr:row>
      <xdr:rowOff>7620</xdr:rowOff>
    </xdr:from>
    <xdr:to>
      <xdr:col>37</xdr:col>
      <xdr:colOff>129540</xdr:colOff>
      <xdr:row>43</xdr:row>
      <xdr:rowOff>106680</xdr:rowOff>
    </xdr:to>
    <xdr:sp macro="" textlink="">
      <xdr:nvSpPr>
        <xdr:cNvPr id="46129" name="Object 49" hidden="1">
          <a:extLst>
            <a:ext uri="{63B3BB69-23CF-44E3-9099-C40C66FF867C}">
              <a14:compatExt xmlns:a14="http://schemas.microsoft.com/office/drawing/2010/main" spid="_x0000_s46129"/>
            </a:ext>
            <a:ext uri="{FF2B5EF4-FFF2-40B4-BE49-F238E27FC236}">
              <a16:creationId xmlns:a16="http://schemas.microsoft.com/office/drawing/2014/main" id="{00000000-0008-0000-0700-00003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44</xdr:row>
      <xdr:rowOff>60960</xdr:rowOff>
    </xdr:from>
    <xdr:to>
      <xdr:col>36</xdr:col>
      <xdr:colOff>236220</xdr:colOff>
      <xdr:row>46</xdr:row>
      <xdr:rowOff>144780</xdr:rowOff>
    </xdr:to>
    <xdr:sp macro="" textlink="">
      <xdr:nvSpPr>
        <xdr:cNvPr id="46130" name="Object 50" hidden="1">
          <a:extLst>
            <a:ext uri="{63B3BB69-23CF-44E3-9099-C40C66FF867C}">
              <a14:compatExt xmlns:a14="http://schemas.microsoft.com/office/drawing/2010/main" spid="_x0000_s46130"/>
            </a:ext>
            <a:ext uri="{FF2B5EF4-FFF2-40B4-BE49-F238E27FC236}">
              <a16:creationId xmlns:a16="http://schemas.microsoft.com/office/drawing/2014/main" id="{00000000-0008-0000-0700-00003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60</xdr:row>
      <xdr:rowOff>144780</xdr:rowOff>
    </xdr:from>
    <xdr:to>
      <xdr:col>2</xdr:col>
      <xdr:colOff>396240</xdr:colOff>
      <xdr:row>63</xdr:row>
      <xdr:rowOff>114300</xdr:rowOff>
    </xdr:to>
    <xdr:sp macro="" textlink="">
      <xdr:nvSpPr>
        <xdr:cNvPr id="46131" name="Object 51" hidden="1">
          <a:extLst>
            <a:ext uri="{63B3BB69-23CF-44E3-9099-C40C66FF867C}">
              <a14:compatExt xmlns:a14="http://schemas.microsoft.com/office/drawing/2010/main" spid="_x0000_s46131"/>
            </a:ext>
            <a:ext uri="{FF2B5EF4-FFF2-40B4-BE49-F238E27FC236}">
              <a16:creationId xmlns:a16="http://schemas.microsoft.com/office/drawing/2014/main" id="{00000000-0008-0000-0700-00003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65</xdr:row>
      <xdr:rowOff>7620</xdr:rowOff>
    </xdr:from>
    <xdr:to>
      <xdr:col>2</xdr:col>
      <xdr:colOff>571500</xdr:colOff>
      <xdr:row>67</xdr:row>
      <xdr:rowOff>106680</xdr:rowOff>
    </xdr:to>
    <xdr:sp macro="" textlink="">
      <xdr:nvSpPr>
        <xdr:cNvPr id="46132" name="Object 52" hidden="1">
          <a:extLst>
            <a:ext uri="{63B3BB69-23CF-44E3-9099-C40C66FF867C}">
              <a14:compatExt xmlns:a14="http://schemas.microsoft.com/office/drawing/2010/main" spid="_x0000_s46132"/>
            </a:ext>
            <a:ext uri="{FF2B5EF4-FFF2-40B4-BE49-F238E27FC236}">
              <a16:creationId xmlns:a16="http://schemas.microsoft.com/office/drawing/2014/main" id="{00000000-0008-0000-0700-00003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68</xdr:row>
      <xdr:rowOff>129540</xdr:rowOff>
    </xdr:from>
    <xdr:to>
      <xdr:col>2</xdr:col>
      <xdr:colOff>632460</xdr:colOff>
      <xdr:row>72</xdr:row>
      <xdr:rowOff>91440</xdr:rowOff>
    </xdr:to>
    <xdr:sp macro="" textlink="">
      <xdr:nvSpPr>
        <xdr:cNvPr id="46133" name="Object 53" hidden="1">
          <a:extLst>
            <a:ext uri="{63B3BB69-23CF-44E3-9099-C40C66FF867C}">
              <a14:compatExt xmlns:a14="http://schemas.microsoft.com/office/drawing/2010/main" spid="_x0000_s46133"/>
            </a:ext>
            <a:ext uri="{FF2B5EF4-FFF2-40B4-BE49-F238E27FC236}">
              <a16:creationId xmlns:a16="http://schemas.microsoft.com/office/drawing/2014/main" id="{00000000-0008-0000-0700-00003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518160</xdr:colOff>
      <xdr:row>85</xdr:row>
      <xdr:rowOff>121920</xdr:rowOff>
    </xdr:to>
    <xdr:sp macro="" textlink="">
      <xdr:nvSpPr>
        <xdr:cNvPr id="46134" name="Object 54" hidden="1">
          <a:extLst>
            <a:ext uri="{63B3BB69-23CF-44E3-9099-C40C66FF867C}">
              <a14:compatExt xmlns:a14="http://schemas.microsoft.com/office/drawing/2010/main" spid="_x0000_s46134"/>
            </a:ext>
            <a:ext uri="{FF2B5EF4-FFF2-40B4-BE49-F238E27FC236}">
              <a16:creationId xmlns:a16="http://schemas.microsoft.com/office/drawing/2014/main" id="{00000000-0008-0000-0700-00003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86</xdr:row>
      <xdr:rowOff>106680</xdr:rowOff>
    </xdr:from>
    <xdr:to>
      <xdr:col>2</xdr:col>
      <xdr:colOff>510540</xdr:colOff>
      <xdr:row>89</xdr:row>
      <xdr:rowOff>76200</xdr:rowOff>
    </xdr:to>
    <xdr:sp macro="" textlink="">
      <xdr:nvSpPr>
        <xdr:cNvPr id="46135" name="Object 55" hidden="1">
          <a:extLst>
            <a:ext uri="{63B3BB69-23CF-44E3-9099-C40C66FF867C}">
              <a14:compatExt xmlns:a14="http://schemas.microsoft.com/office/drawing/2010/main" spid="_x0000_s46135"/>
            </a:ext>
            <a:ext uri="{FF2B5EF4-FFF2-40B4-BE49-F238E27FC236}">
              <a16:creationId xmlns:a16="http://schemas.microsoft.com/office/drawing/2014/main" id="{00000000-0008-0000-0700-00003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92</xdr:row>
      <xdr:rowOff>129540</xdr:rowOff>
    </xdr:from>
    <xdr:to>
      <xdr:col>10</xdr:col>
      <xdr:colOff>342900</xdr:colOff>
      <xdr:row>96</xdr:row>
      <xdr:rowOff>15240</xdr:rowOff>
    </xdr:to>
    <xdr:sp macro="" textlink="">
      <xdr:nvSpPr>
        <xdr:cNvPr id="46136" name="Object 56" hidden="1">
          <a:extLst>
            <a:ext uri="{63B3BB69-23CF-44E3-9099-C40C66FF867C}">
              <a14:compatExt xmlns:a14="http://schemas.microsoft.com/office/drawing/2010/main" spid="_x0000_s46136"/>
            </a:ext>
            <a:ext uri="{FF2B5EF4-FFF2-40B4-BE49-F238E27FC236}">
              <a16:creationId xmlns:a16="http://schemas.microsoft.com/office/drawing/2014/main" id="{00000000-0008-0000-0700-00003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4</xdr:col>
      <xdr:colOff>30480</xdr:colOff>
      <xdr:row>99</xdr:row>
      <xdr:rowOff>137160</xdr:rowOff>
    </xdr:to>
    <xdr:sp macro="" textlink="">
      <xdr:nvSpPr>
        <xdr:cNvPr id="46137" name="Object 57" hidden="1">
          <a:extLst>
            <a:ext uri="{63B3BB69-23CF-44E3-9099-C40C66FF867C}">
              <a14:compatExt xmlns:a14="http://schemas.microsoft.com/office/drawing/2010/main" spid="_x0000_s46137"/>
            </a:ext>
            <a:ext uri="{FF2B5EF4-FFF2-40B4-BE49-F238E27FC236}">
              <a16:creationId xmlns:a16="http://schemas.microsoft.com/office/drawing/2014/main" id="{00000000-0008-0000-0700-00003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101</xdr:row>
      <xdr:rowOff>38100</xdr:rowOff>
    </xdr:from>
    <xdr:to>
      <xdr:col>4</xdr:col>
      <xdr:colOff>472440</xdr:colOff>
      <xdr:row>104</xdr:row>
      <xdr:rowOff>30480</xdr:rowOff>
    </xdr:to>
    <xdr:sp macro="" textlink="">
      <xdr:nvSpPr>
        <xdr:cNvPr id="46138" name="Object 58" hidden="1">
          <a:extLst>
            <a:ext uri="{63B3BB69-23CF-44E3-9099-C40C66FF867C}">
              <a14:compatExt xmlns:a14="http://schemas.microsoft.com/office/drawing/2010/main" spid="_x0000_s46138"/>
            </a:ext>
            <a:ext uri="{FF2B5EF4-FFF2-40B4-BE49-F238E27FC236}">
              <a16:creationId xmlns:a16="http://schemas.microsoft.com/office/drawing/2014/main" id="{00000000-0008-0000-0700-00003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5</xdr:col>
      <xdr:colOff>129540</xdr:colOff>
      <xdr:row>108</xdr:row>
      <xdr:rowOff>144780</xdr:rowOff>
    </xdr:to>
    <xdr:sp macro="" textlink="">
      <xdr:nvSpPr>
        <xdr:cNvPr id="46139" name="Object 59" hidden="1">
          <a:extLst>
            <a:ext uri="{63B3BB69-23CF-44E3-9099-C40C66FF867C}">
              <a14:compatExt xmlns:a14="http://schemas.microsoft.com/office/drawing/2010/main" spid="_x0000_s46139"/>
            </a:ext>
            <a:ext uri="{FF2B5EF4-FFF2-40B4-BE49-F238E27FC236}">
              <a16:creationId xmlns:a16="http://schemas.microsoft.com/office/drawing/2014/main" id="{00000000-0008-0000-0700-00003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111</xdr:row>
      <xdr:rowOff>68580</xdr:rowOff>
    </xdr:from>
    <xdr:to>
      <xdr:col>9</xdr:col>
      <xdr:colOff>45720</xdr:colOff>
      <xdr:row>117</xdr:row>
      <xdr:rowOff>15240</xdr:rowOff>
    </xdr:to>
    <xdr:sp macro="" textlink="">
      <xdr:nvSpPr>
        <xdr:cNvPr id="46140" name="Object 60" hidden="1">
          <a:extLst>
            <a:ext uri="{63B3BB69-23CF-44E3-9099-C40C66FF867C}">
              <a14:compatExt xmlns:a14="http://schemas.microsoft.com/office/drawing/2010/main" spid="_x0000_s46140"/>
            </a:ext>
            <a:ext uri="{FF2B5EF4-FFF2-40B4-BE49-F238E27FC236}">
              <a16:creationId xmlns:a16="http://schemas.microsoft.com/office/drawing/2014/main" id="{00000000-0008-0000-0700-00003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117</xdr:row>
      <xdr:rowOff>137160</xdr:rowOff>
    </xdr:from>
    <xdr:to>
      <xdr:col>5</xdr:col>
      <xdr:colOff>7620</xdr:colOff>
      <xdr:row>120</xdr:row>
      <xdr:rowOff>129540</xdr:rowOff>
    </xdr:to>
    <xdr:sp macro="" textlink="">
      <xdr:nvSpPr>
        <xdr:cNvPr id="46141" name="Object 61" hidden="1">
          <a:extLst>
            <a:ext uri="{63B3BB69-23CF-44E3-9099-C40C66FF867C}">
              <a14:compatExt xmlns:a14="http://schemas.microsoft.com/office/drawing/2010/main" spid="_x0000_s46141"/>
            </a:ext>
            <a:ext uri="{FF2B5EF4-FFF2-40B4-BE49-F238E27FC236}">
              <a16:creationId xmlns:a16="http://schemas.microsoft.com/office/drawing/2014/main" id="{00000000-0008-0000-0700-00003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122</xdr:row>
      <xdr:rowOff>0</xdr:rowOff>
    </xdr:from>
    <xdr:to>
      <xdr:col>5</xdr:col>
      <xdr:colOff>365760</xdr:colOff>
      <xdr:row>125</xdr:row>
      <xdr:rowOff>30480</xdr:rowOff>
    </xdr:to>
    <xdr:sp macro="" textlink="">
      <xdr:nvSpPr>
        <xdr:cNvPr id="46142" name="Object 62" hidden="1">
          <a:extLst>
            <a:ext uri="{63B3BB69-23CF-44E3-9099-C40C66FF867C}">
              <a14:compatExt xmlns:a14="http://schemas.microsoft.com/office/drawing/2010/main" spid="_x0000_s46142"/>
            </a:ext>
            <a:ext uri="{FF2B5EF4-FFF2-40B4-BE49-F238E27FC236}">
              <a16:creationId xmlns:a16="http://schemas.microsoft.com/office/drawing/2014/main" id="{00000000-0008-0000-0700-00003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126</xdr:row>
      <xdr:rowOff>53340</xdr:rowOff>
    </xdr:from>
    <xdr:to>
      <xdr:col>5</xdr:col>
      <xdr:colOff>426720</xdr:colOff>
      <xdr:row>129</xdr:row>
      <xdr:rowOff>83820</xdr:rowOff>
    </xdr:to>
    <xdr:sp macro="" textlink="">
      <xdr:nvSpPr>
        <xdr:cNvPr id="46143" name="Object 63" hidden="1">
          <a:extLst>
            <a:ext uri="{63B3BB69-23CF-44E3-9099-C40C66FF867C}">
              <a14:compatExt xmlns:a14="http://schemas.microsoft.com/office/drawing/2010/main" spid="_x0000_s46143"/>
            </a:ext>
            <a:ext uri="{FF2B5EF4-FFF2-40B4-BE49-F238E27FC236}">
              <a16:creationId xmlns:a16="http://schemas.microsoft.com/office/drawing/2014/main" id="{00000000-0008-0000-0700-00003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131</xdr:row>
      <xdr:rowOff>0</xdr:rowOff>
    </xdr:from>
    <xdr:to>
      <xdr:col>6</xdr:col>
      <xdr:colOff>144780</xdr:colOff>
      <xdr:row>134</xdr:row>
      <xdr:rowOff>30480</xdr:rowOff>
    </xdr:to>
    <xdr:sp macro="" textlink="">
      <xdr:nvSpPr>
        <xdr:cNvPr id="46144" name="Object 64" hidden="1">
          <a:extLst>
            <a:ext uri="{63B3BB69-23CF-44E3-9099-C40C66FF867C}">
              <a14:compatExt xmlns:a14="http://schemas.microsoft.com/office/drawing/2010/main" spid="_x0000_s46144"/>
            </a:ext>
            <a:ext uri="{FF2B5EF4-FFF2-40B4-BE49-F238E27FC236}">
              <a16:creationId xmlns:a16="http://schemas.microsoft.com/office/drawing/2014/main" id="{00000000-0008-0000-0700-00004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138</xdr:row>
      <xdr:rowOff>0</xdr:rowOff>
    </xdr:from>
    <xdr:to>
      <xdr:col>8</xdr:col>
      <xdr:colOff>297180</xdr:colOff>
      <xdr:row>139</xdr:row>
      <xdr:rowOff>53340</xdr:rowOff>
    </xdr:to>
    <xdr:sp macro="" textlink="">
      <xdr:nvSpPr>
        <xdr:cNvPr id="46145" name="Object 65" hidden="1">
          <a:extLst>
            <a:ext uri="{63B3BB69-23CF-44E3-9099-C40C66FF867C}">
              <a14:compatExt xmlns:a14="http://schemas.microsoft.com/office/drawing/2010/main" spid="_x0000_s46145"/>
            </a:ext>
            <a:ext uri="{FF2B5EF4-FFF2-40B4-BE49-F238E27FC236}">
              <a16:creationId xmlns:a16="http://schemas.microsoft.com/office/drawing/2014/main" id="{00000000-0008-0000-0700-00004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7105" name="Object 1" hidden="1">
          <a:extLst>
            <a:ext uri="{63B3BB69-23CF-44E3-9099-C40C66FF867C}">
              <a14:compatExt xmlns:a14="http://schemas.microsoft.com/office/drawing/2010/main" spid="_x0000_s47105"/>
            </a:ext>
            <a:ext uri="{FF2B5EF4-FFF2-40B4-BE49-F238E27FC236}">
              <a16:creationId xmlns:a16="http://schemas.microsoft.com/office/drawing/2014/main" id="{00000000-0008-0000-0900-00000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7106" name="Object 2" hidden="1">
          <a:extLst>
            <a:ext uri="{63B3BB69-23CF-44E3-9099-C40C66FF867C}">
              <a14:compatExt xmlns:a14="http://schemas.microsoft.com/office/drawing/2010/main" spid="_x0000_s47106"/>
            </a:ext>
            <a:ext uri="{FF2B5EF4-FFF2-40B4-BE49-F238E27FC236}">
              <a16:creationId xmlns:a16="http://schemas.microsoft.com/office/drawing/2014/main" id="{00000000-0008-0000-0900-00000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7107" name="Object 3" hidden="1">
          <a:extLst>
            <a:ext uri="{63B3BB69-23CF-44E3-9099-C40C66FF867C}">
              <a14:compatExt xmlns:a14="http://schemas.microsoft.com/office/drawing/2010/main" spid="_x0000_s47107"/>
            </a:ext>
            <a:ext uri="{FF2B5EF4-FFF2-40B4-BE49-F238E27FC236}">
              <a16:creationId xmlns:a16="http://schemas.microsoft.com/office/drawing/2014/main" id="{00000000-0008-0000-0900-00000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7108" name="Object 4" hidden="1">
          <a:extLst>
            <a:ext uri="{63B3BB69-23CF-44E3-9099-C40C66FF867C}">
              <a14:compatExt xmlns:a14="http://schemas.microsoft.com/office/drawing/2010/main" spid="_x0000_s47108"/>
            </a:ext>
            <a:ext uri="{FF2B5EF4-FFF2-40B4-BE49-F238E27FC236}">
              <a16:creationId xmlns:a16="http://schemas.microsoft.com/office/drawing/2014/main" id="{00000000-0008-0000-0900-00000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7109" name="Object 5" hidden="1">
          <a:extLst>
            <a:ext uri="{63B3BB69-23CF-44E3-9099-C40C66FF867C}">
              <a14:compatExt xmlns:a14="http://schemas.microsoft.com/office/drawing/2010/main" spid="_x0000_s47109"/>
            </a:ext>
            <a:ext uri="{FF2B5EF4-FFF2-40B4-BE49-F238E27FC236}">
              <a16:creationId xmlns:a16="http://schemas.microsoft.com/office/drawing/2014/main" id="{00000000-0008-0000-0900-00000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7110" name="Object 6" hidden="1">
          <a:extLst>
            <a:ext uri="{63B3BB69-23CF-44E3-9099-C40C66FF867C}">
              <a14:compatExt xmlns:a14="http://schemas.microsoft.com/office/drawing/2010/main" spid="_x0000_s47110"/>
            </a:ext>
            <a:ext uri="{FF2B5EF4-FFF2-40B4-BE49-F238E27FC236}">
              <a16:creationId xmlns:a16="http://schemas.microsoft.com/office/drawing/2014/main" id="{00000000-0008-0000-0900-00000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7111" name="Object 7" hidden="1">
          <a:extLst>
            <a:ext uri="{63B3BB69-23CF-44E3-9099-C40C66FF867C}">
              <a14:compatExt xmlns:a14="http://schemas.microsoft.com/office/drawing/2010/main" spid="_x0000_s47111"/>
            </a:ext>
            <a:ext uri="{FF2B5EF4-FFF2-40B4-BE49-F238E27FC236}">
              <a16:creationId xmlns:a16="http://schemas.microsoft.com/office/drawing/2014/main" id="{00000000-0008-0000-0900-00000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7112" name="Object 8" hidden="1">
          <a:extLst>
            <a:ext uri="{63B3BB69-23CF-44E3-9099-C40C66FF867C}">
              <a14:compatExt xmlns:a14="http://schemas.microsoft.com/office/drawing/2010/main" spid="_x0000_s47112"/>
            </a:ext>
            <a:ext uri="{FF2B5EF4-FFF2-40B4-BE49-F238E27FC236}">
              <a16:creationId xmlns:a16="http://schemas.microsoft.com/office/drawing/2014/main" id="{00000000-0008-0000-0900-00000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7113" name="Object 9" hidden="1">
          <a:extLst>
            <a:ext uri="{63B3BB69-23CF-44E3-9099-C40C66FF867C}">
              <a14:compatExt xmlns:a14="http://schemas.microsoft.com/office/drawing/2010/main" spid="_x0000_s47113"/>
            </a:ext>
            <a:ext uri="{FF2B5EF4-FFF2-40B4-BE49-F238E27FC236}">
              <a16:creationId xmlns:a16="http://schemas.microsoft.com/office/drawing/2014/main" id="{00000000-0008-0000-0900-00000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7114" name="Object 10" hidden="1">
          <a:extLst>
            <a:ext uri="{63B3BB69-23CF-44E3-9099-C40C66FF867C}">
              <a14:compatExt xmlns:a14="http://schemas.microsoft.com/office/drawing/2010/main" spid="_x0000_s47114"/>
            </a:ext>
            <a:ext uri="{FF2B5EF4-FFF2-40B4-BE49-F238E27FC236}">
              <a16:creationId xmlns:a16="http://schemas.microsoft.com/office/drawing/2014/main" id="{00000000-0008-0000-0900-00000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7115" name="Object 11" hidden="1">
          <a:extLst>
            <a:ext uri="{63B3BB69-23CF-44E3-9099-C40C66FF867C}">
              <a14:compatExt xmlns:a14="http://schemas.microsoft.com/office/drawing/2010/main" spid="_x0000_s47115"/>
            </a:ext>
            <a:ext uri="{FF2B5EF4-FFF2-40B4-BE49-F238E27FC236}">
              <a16:creationId xmlns:a16="http://schemas.microsoft.com/office/drawing/2014/main" id="{00000000-0008-0000-0900-00000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7116" name="Object 12" hidden="1">
          <a:extLst>
            <a:ext uri="{63B3BB69-23CF-44E3-9099-C40C66FF867C}">
              <a14:compatExt xmlns:a14="http://schemas.microsoft.com/office/drawing/2010/main" spid="_x0000_s47116"/>
            </a:ext>
            <a:ext uri="{FF2B5EF4-FFF2-40B4-BE49-F238E27FC236}">
              <a16:creationId xmlns:a16="http://schemas.microsoft.com/office/drawing/2014/main" id="{00000000-0008-0000-0900-00000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7117" name="Object 13" hidden="1">
          <a:extLst>
            <a:ext uri="{63B3BB69-23CF-44E3-9099-C40C66FF867C}">
              <a14:compatExt xmlns:a14="http://schemas.microsoft.com/office/drawing/2010/main" spid="_x0000_s47117"/>
            </a:ext>
            <a:ext uri="{FF2B5EF4-FFF2-40B4-BE49-F238E27FC236}">
              <a16:creationId xmlns:a16="http://schemas.microsoft.com/office/drawing/2014/main" id="{00000000-0008-0000-0900-00000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7118" name="Object 14" hidden="1">
          <a:extLst>
            <a:ext uri="{63B3BB69-23CF-44E3-9099-C40C66FF867C}">
              <a14:compatExt xmlns:a14="http://schemas.microsoft.com/office/drawing/2010/main" spid="_x0000_s47118"/>
            </a:ext>
            <a:ext uri="{FF2B5EF4-FFF2-40B4-BE49-F238E27FC236}">
              <a16:creationId xmlns:a16="http://schemas.microsoft.com/office/drawing/2014/main" id="{00000000-0008-0000-0900-00000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7119" name="Object 15" hidden="1">
          <a:extLst>
            <a:ext uri="{63B3BB69-23CF-44E3-9099-C40C66FF867C}">
              <a14:compatExt xmlns:a14="http://schemas.microsoft.com/office/drawing/2010/main" spid="_x0000_s47119"/>
            </a:ext>
            <a:ext uri="{FF2B5EF4-FFF2-40B4-BE49-F238E27FC236}">
              <a16:creationId xmlns:a16="http://schemas.microsoft.com/office/drawing/2014/main" id="{00000000-0008-0000-0900-00000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7120" name="Object 16" hidden="1">
          <a:extLst>
            <a:ext uri="{63B3BB69-23CF-44E3-9099-C40C66FF867C}">
              <a14:compatExt xmlns:a14="http://schemas.microsoft.com/office/drawing/2010/main" spid="_x0000_s47120"/>
            </a:ext>
            <a:ext uri="{FF2B5EF4-FFF2-40B4-BE49-F238E27FC236}">
              <a16:creationId xmlns:a16="http://schemas.microsoft.com/office/drawing/2014/main" id="{00000000-0008-0000-0900-00001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7121" name="Object 17" hidden="1">
          <a:extLst>
            <a:ext uri="{63B3BB69-23CF-44E3-9099-C40C66FF867C}">
              <a14:compatExt xmlns:a14="http://schemas.microsoft.com/office/drawing/2010/main" spid="_x0000_s47121"/>
            </a:ext>
            <a:ext uri="{FF2B5EF4-FFF2-40B4-BE49-F238E27FC236}">
              <a16:creationId xmlns:a16="http://schemas.microsoft.com/office/drawing/2014/main" id="{00000000-0008-0000-0900-00001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7122" name="Object 18" hidden="1">
          <a:extLst>
            <a:ext uri="{63B3BB69-23CF-44E3-9099-C40C66FF867C}">
              <a14:compatExt xmlns:a14="http://schemas.microsoft.com/office/drawing/2010/main" spid="_x0000_s47122"/>
            </a:ext>
            <a:ext uri="{FF2B5EF4-FFF2-40B4-BE49-F238E27FC236}">
              <a16:creationId xmlns:a16="http://schemas.microsoft.com/office/drawing/2014/main" id="{00000000-0008-0000-0900-00001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7123" name="Object 19" hidden="1">
          <a:extLst>
            <a:ext uri="{63B3BB69-23CF-44E3-9099-C40C66FF867C}">
              <a14:compatExt xmlns:a14="http://schemas.microsoft.com/office/drawing/2010/main" spid="_x0000_s47123"/>
            </a:ext>
            <a:ext uri="{FF2B5EF4-FFF2-40B4-BE49-F238E27FC236}">
              <a16:creationId xmlns:a16="http://schemas.microsoft.com/office/drawing/2014/main" id="{00000000-0008-0000-0900-00001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7124" name="Object 20" hidden="1">
          <a:extLst>
            <a:ext uri="{63B3BB69-23CF-44E3-9099-C40C66FF867C}">
              <a14:compatExt xmlns:a14="http://schemas.microsoft.com/office/drawing/2010/main" spid="_x0000_s47124"/>
            </a:ext>
            <a:ext uri="{FF2B5EF4-FFF2-40B4-BE49-F238E27FC236}">
              <a16:creationId xmlns:a16="http://schemas.microsoft.com/office/drawing/2014/main" id="{00000000-0008-0000-0900-00001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7125" name="Object 21" hidden="1">
          <a:extLst>
            <a:ext uri="{63B3BB69-23CF-44E3-9099-C40C66FF867C}">
              <a14:compatExt xmlns:a14="http://schemas.microsoft.com/office/drawing/2010/main" spid="_x0000_s47125"/>
            </a:ext>
            <a:ext uri="{FF2B5EF4-FFF2-40B4-BE49-F238E27FC236}">
              <a16:creationId xmlns:a16="http://schemas.microsoft.com/office/drawing/2014/main" id="{00000000-0008-0000-0900-00001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7126" name="Object 22" hidden="1">
          <a:extLst>
            <a:ext uri="{63B3BB69-23CF-44E3-9099-C40C66FF867C}">
              <a14:compatExt xmlns:a14="http://schemas.microsoft.com/office/drawing/2010/main" spid="_x0000_s47126"/>
            </a:ext>
            <a:ext uri="{FF2B5EF4-FFF2-40B4-BE49-F238E27FC236}">
              <a16:creationId xmlns:a16="http://schemas.microsoft.com/office/drawing/2014/main" id="{00000000-0008-0000-0900-00001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7127" name="Object 23" hidden="1">
          <a:extLst>
            <a:ext uri="{63B3BB69-23CF-44E3-9099-C40C66FF867C}">
              <a14:compatExt xmlns:a14="http://schemas.microsoft.com/office/drawing/2010/main" spid="_x0000_s47127"/>
            </a:ext>
            <a:ext uri="{FF2B5EF4-FFF2-40B4-BE49-F238E27FC236}">
              <a16:creationId xmlns:a16="http://schemas.microsoft.com/office/drawing/2014/main" id="{00000000-0008-0000-0900-00001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7128" name="Object 24" hidden="1">
          <a:extLst>
            <a:ext uri="{63B3BB69-23CF-44E3-9099-C40C66FF867C}">
              <a14:compatExt xmlns:a14="http://schemas.microsoft.com/office/drawing/2010/main" spid="_x0000_s47128"/>
            </a:ext>
            <a:ext uri="{FF2B5EF4-FFF2-40B4-BE49-F238E27FC236}">
              <a16:creationId xmlns:a16="http://schemas.microsoft.com/office/drawing/2014/main" id="{00000000-0008-0000-0900-00001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7129" name="Object 25" hidden="1">
          <a:extLst>
            <a:ext uri="{63B3BB69-23CF-44E3-9099-C40C66FF867C}">
              <a14:compatExt xmlns:a14="http://schemas.microsoft.com/office/drawing/2010/main" spid="_x0000_s47129"/>
            </a:ext>
            <a:ext uri="{FF2B5EF4-FFF2-40B4-BE49-F238E27FC236}">
              <a16:creationId xmlns:a16="http://schemas.microsoft.com/office/drawing/2014/main" id="{00000000-0008-0000-0900-00001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7130" name="Object 26" hidden="1">
          <a:extLst>
            <a:ext uri="{63B3BB69-23CF-44E3-9099-C40C66FF867C}">
              <a14:compatExt xmlns:a14="http://schemas.microsoft.com/office/drawing/2010/main" spid="_x0000_s47130"/>
            </a:ext>
            <a:ext uri="{FF2B5EF4-FFF2-40B4-BE49-F238E27FC236}">
              <a16:creationId xmlns:a16="http://schemas.microsoft.com/office/drawing/2014/main" id="{00000000-0008-0000-0900-00001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7131" name="Object 27" hidden="1">
          <a:extLst>
            <a:ext uri="{63B3BB69-23CF-44E3-9099-C40C66FF867C}">
              <a14:compatExt xmlns:a14="http://schemas.microsoft.com/office/drawing/2010/main" spid="_x0000_s47131"/>
            </a:ext>
            <a:ext uri="{FF2B5EF4-FFF2-40B4-BE49-F238E27FC236}">
              <a16:creationId xmlns:a16="http://schemas.microsoft.com/office/drawing/2014/main" id="{00000000-0008-0000-0900-00001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7132" name="Object 28" hidden="1">
          <a:extLst>
            <a:ext uri="{63B3BB69-23CF-44E3-9099-C40C66FF867C}">
              <a14:compatExt xmlns:a14="http://schemas.microsoft.com/office/drawing/2010/main" spid="_x0000_s47132"/>
            </a:ext>
            <a:ext uri="{FF2B5EF4-FFF2-40B4-BE49-F238E27FC236}">
              <a16:creationId xmlns:a16="http://schemas.microsoft.com/office/drawing/2014/main" id="{00000000-0008-0000-0900-00001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7133" name="Object 29" hidden="1">
          <a:extLst>
            <a:ext uri="{63B3BB69-23CF-44E3-9099-C40C66FF867C}">
              <a14:compatExt xmlns:a14="http://schemas.microsoft.com/office/drawing/2010/main" spid="_x0000_s47133"/>
            </a:ext>
            <a:ext uri="{FF2B5EF4-FFF2-40B4-BE49-F238E27FC236}">
              <a16:creationId xmlns:a16="http://schemas.microsoft.com/office/drawing/2014/main" id="{00000000-0008-0000-0900-00001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7134" name="Object 30" hidden="1">
          <a:extLst>
            <a:ext uri="{63B3BB69-23CF-44E3-9099-C40C66FF867C}">
              <a14:compatExt xmlns:a14="http://schemas.microsoft.com/office/drawing/2010/main" spid="_x0000_s47134"/>
            </a:ext>
            <a:ext uri="{FF2B5EF4-FFF2-40B4-BE49-F238E27FC236}">
              <a16:creationId xmlns:a16="http://schemas.microsoft.com/office/drawing/2014/main" id="{00000000-0008-0000-0900-00001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7135" name="Object 31" hidden="1">
          <a:extLst>
            <a:ext uri="{63B3BB69-23CF-44E3-9099-C40C66FF867C}">
              <a14:compatExt xmlns:a14="http://schemas.microsoft.com/office/drawing/2010/main" spid="_x0000_s47135"/>
            </a:ext>
            <a:ext uri="{FF2B5EF4-FFF2-40B4-BE49-F238E27FC236}">
              <a16:creationId xmlns:a16="http://schemas.microsoft.com/office/drawing/2014/main" id="{00000000-0008-0000-0900-00001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7136" name="Object 32" hidden="1">
          <a:extLst>
            <a:ext uri="{63B3BB69-23CF-44E3-9099-C40C66FF867C}">
              <a14:compatExt xmlns:a14="http://schemas.microsoft.com/office/drawing/2010/main" spid="_x0000_s47136"/>
            </a:ext>
            <a:ext uri="{FF2B5EF4-FFF2-40B4-BE49-F238E27FC236}">
              <a16:creationId xmlns:a16="http://schemas.microsoft.com/office/drawing/2014/main" id="{00000000-0008-0000-0900-00002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7137" name="Object 33" hidden="1">
          <a:extLst>
            <a:ext uri="{63B3BB69-23CF-44E3-9099-C40C66FF867C}">
              <a14:compatExt xmlns:a14="http://schemas.microsoft.com/office/drawing/2010/main" spid="_x0000_s47137"/>
            </a:ext>
            <a:ext uri="{FF2B5EF4-FFF2-40B4-BE49-F238E27FC236}">
              <a16:creationId xmlns:a16="http://schemas.microsoft.com/office/drawing/2014/main" id="{00000000-0008-0000-0900-00002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7138" name="Object 34" hidden="1">
          <a:extLst>
            <a:ext uri="{63B3BB69-23CF-44E3-9099-C40C66FF867C}">
              <a14:compatExt xmlns:a14="http://schemas.microsoft.com/office/drawing/2010/main" spid="_x0000_s47138"/>
            </a:ext>
            <a:ext uri="{FF2B5EF4-FFF2-40B4-BE49-F238E27FC236}">
              <a16:creationId xmlns:a16="http://schemas.microsoft.com/office/drawing/2014/main" id="{00000000-0008-0000-0900-00002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7139" name="Object 35" hidden="1">
          <a:extLst>
            <a:ext uri="{63B3BB69-23CF-44E3-9099-C40C66FF867C}">
              <a14:compatExt xmlns:a14="http://schemas.microsoft.com/office/drawing/2010/main" spid="_x0000_s47139"/>
            </a:ext>
            <a:ext uri="{FF2B5EF4-FFF2-40B4-BE49-F238E27FC236}">
              <a16:creationId xmlns:a16="http://schemas.microsoft.com/office/drawing/2014/main" id="{00000000-0008-0000-0900-00002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7140" name="Object 36" hidden="1">
          <a:extLst>
            <a:ext uri="{63B3BB69-23CF-44E3-9099-C40C66FF867C}">
              <a14:compatExt xmlns:a14="http://schemas.microsoft.com/office/drawing/2010/main" spid="_x0000_s47140"/>
            </a:ext>
            <a:ext uri="{FF2B5EF4-FFF2-40B4-BE49-F238E27FC236}">
              <a16:creationId xmlns:a16="http://schemas.microsoft.com/office/drawing/2014/main" id="{00000000-0008-0000-0900-00002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7141" name="Object 37" hidden="1">
          <a:extLst>
            <a:ext uri="{63B3BB69-23CF-44E3-9099-C40C66FF867C}">
              <a14:compatExt xmlns:a14="http://schemas.microsoft.com/office/drawing/2010/main" spid="_x0000_s47141"/>
            </a:ext>
            <a:ext uri="{FF2B5EF4-FFF2-40B4-BE49-F238E27FC236}">
              <a16:creationId xmlns:a16="http://schemas.microsoft.com/office/drawing/2014/main" id="{00000000-0008-0000-0900-00002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7142" name="Object 38" hidden="1">
          <a:extLst>
            <a:ext uri="{63B3BB69-23CF-44E3-9099-C40C66FF867C}">
              <a14:compatExt xmlns:a14="http://schemas.microsoft.com/office/drawing/2010/main" spid="_x0000_s47142"/>
            </a:ext>
            <a:ext uri="{FF2B5EF4-FFF2-40B4-BE49-F238E27FC236}">
              <a16:creationId xmlns:a16="http://schemas.microsoft.com/office/drawing/2014/main" id="{00000000-0008-0000-0900-00002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7143" name="Object 39" hidden="1">
          <a:extLst>
            <a:ext uri="{63B3BB69-23CF-44E3-9099-C40C66FF867C}">
              <a14:compatExt xmlns:a14="http://schemas.microsoft.com/office/drawing/2010/main" spid="_x0000_s47143"/>
            </a:ext>
            <a:ext uri="{FF2B5EF4-FFF2-40B4-BE49-F238E27FC236}">
              <a16:creationId xmlns:a16="http://schemas.microsoft.com/office/drawing/2014/main" id="{00000000-0008-0000-0900-00002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7144" name="Object 40" hidden="1">
          <a:extLst>
            <a:ext uri="{63B3BB69-23CF-44E3-9099-C40C66FF867C}">
              <a14:compatExt xmlns:a14="http://schemas.microsoft.com/office/drawing/2010/main" spid="_x0000_s47144"/>
            </a:ext>
            <a:ext uri="{FF2B5EF4-FFF2-40B4-BE49-F238E27FC236}">
              <a16:creationId xmlns:a16="http://schemas.microsoft.com/office/drawing/2014/main" id="{00000000-0008-0000-0900-00002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7145" name="Object 41" hidden="1">
          <a:extLst>
            <a:ext uri="{63B3BB69-23CF-44E3-9099-C40C66FF867C}">
              <a14:compatExt xmlns:a14="http://schemas.microsoft.com/office/drawing/2010/main" spid="_x0000_s47145"/>
            </a:ext>
            <a:ext uri="{FF2B5EF4-FFF2-40B4-BE49-F238E27FC236}">
              <a16:creationId xmlns:a16="http://schemas.microsoft.com/office/drawing/2014/main" id="{00000000-0008-0000-0900-00002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7146" name="Object 42" hidden="1">
          <a:extLst>
            <a:ext uri="{63B3BB69-23CF-44E3-9099-C40C66FF867C}">
              <a14:compatExt xmlns:a14="http://schemas.microsoft.com/office/drawing/2010/main" spid="_x0000_s47146"/>
            </a:ext>
            <a:ext uri="{FF2B5EF4-FFF2-40B4-BE49-F238E27FC236}">
              <a16:creationId xmlns:a16="http://schemas.microsoft.com/office/drawing/2014/main" id="{00000000-0008-0000-0900-00002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7147" name="Object 43" hidden="1">
          <a:extLst>
            <a:ext uri="{63B3BB69-23CF-44E3-9099-C40C66FF867C}">
              <a14:compatExt xmlns:a14="http://schemas.microsoft.com/office/drawing/2010/main" spid="_x0000_s47147"/>
            </a:ext>
            <a:ext uri="{FF2B5EF4-FFF2-40B4-BE49-F238E27FC236}">
              <a16:creationId xmlns:a16="http://schemas.microsoft.com/office/drawing/2014/main" id="{00000000-0008-0000-0900-00002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7148" name="Object 44" hidden="1">
          <a:extLst>
            <a:ext uri="{63B3BB69-23CF-44E3-9099-C40C66FF867C}">
              <a14:compatExt xmlns:a14="http://schemas.microsoft.com/office/drawing/2010/main" spid="_x0000_s47148"/>
            </a:ext>
            <a:ext uri="{FF2B5EF4-FFF2-40B4-BE49-F238E27FC236}">
              <a16:creationId xmlns:a16="http://schemas.microsoft.com/office/drawing/2014/main" id="{00000000-0008-0000-0900-00002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7149" name="Object 45" hidden="1">
          <a:extLst>
            <a:ext uri="{63B3BB69-23CF-44E3-9099-C40C66FF867C}">
              <a14:compatExt xmlns:a14="http://schemas.microsoft.com/office/drawing/2010/main" spid="_x0000_s47149"/>
            </a:ext>
            <a:ext uri="{FF2B5EF4-FFF2-40B4-BE49-F238E27FC236}">
              <a16:creationId xmlns:a16="http://schemas.microsoft.com/office/drawing/2014/main" id="{00000000-0008-0000-0900-00002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7150" name="Object 46" hidden="1">
          <a:extLst>
            <a:ext uri="{63B3BB69-23CF-44E3-9099-C40C66FF867C}">
              <a14:compatExt xmlns:a14="http://schemas.microsoft.com/office/drawing/2010/main" spid="_x0000_s47150"/>
            </a:ext>
            <a:ext uri="{FF2B5EF4-FFF2-40B4-BE49-F238E27FC236}">
              <a16:creationId xmlns:a16="http://schemas.microsoft.com/office/drawing/2014/main" id="{00000000-0008-0000-0900-00002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7151" name="Object 47" hidden="1">
          <a:extLst>
            <a:ext uri="{63B3BB69-23CF-44E3-9099-C40C66FF867C}">
              <a14:compatExt xmlns:a14="http://schemas.microsoft.com/office/drawing/2010/main" spid="_x0000_s47151"/>
            </a:ext>
            <a:ext uri="{FF2B5EF4-FFF2-40B4-BE49-F238E27FC236}">
              <a16:creationId xmlns:a16="http://schemas.microsoft.com/office/drawing/2014/main" id="{00000000-0008-0000-0900-00002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7152" name="Object 48" hidden="1">
          <a:extLst>
            <a:ext uri="{63B3BB69-23CF-44E3-9099-C40C66FF867C}">
              <a14:compatExt xmlns:a14="http://schemas.microsoft.com/office/drawing/2010/main" spid="_x0000_s47152"/>
            </a:ext>
            <a:ext uri="{FF2B5EF4-FFF2-40B4-BE49-F238E27FC236}">
              <a16:creationId xmlns:a16="http://schemas.microsoft.com/office/drawing/2014/main" id="{00000000-0008-0000-0900-00003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7153" name="Object 49" hidden="1">
          <a:extLst>
            <a:ext uri="{63B3BB69-23CF-44E3-9099-C40C66FF867C}">
              <a14:compatExt xmlns:a14="http://schemas.microsoft.com/office/drawing/2010/main" spid="_x0000_s47153"/>
            </a:ext>
            <a:ext uri="{FF2B5EF4-FFF2-40B4-BE49-F238E27FC236}">
              <a16:creationId xmlns:a16="http://schemas.microsoft.com/office/drawing/2014/main" id="{00000000-0008-0000-0900-00003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7154" name="Object 50" hidden="1">
          <a:extLst>
            <a:ext uri="{63B3BB69-23CF-44E3-9099-C40C66FF867C}">
              <a14:compatExt xmlns:a14="http://schemas.microsoft.com/office/drawing/2010/main" spid="_x0000_s47154"/>
            </a:ext>
            <a:ext uri="{FF2B5EF4-FFF2-40B4-BE49-F238E27FC236}">
              <a16:creationId xmlns:a16="http://schemas.microsoft.com/office/drawing/2014/main" id="{00000000-0008-0000-0900-00003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7155" name="Object 51" hidden="1">
          <a:extLst>
            <a:ext uri="{63B3BB69-23CF-44E3-9099-C40C66FF867C}">
              <a14:compatExt xmlns:a14="http://schemas.microsoft.com/office/drawing/2010/main" spid="_x0000_s47155"/>
            </a:ext>
            <a:ext uri="{FF2B5EF4-FFF2-40B4-BE49-F238E27FC236}">
              <a16:creationId xmlns:a16="http://schemas.microsoft.com/office/drawing/2014/main" id="{00000000-0008-0000-0900-00003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7156" name="Object 52" hidden="1">
          <a:extLst>
            <a:ext uri="{63B3BB69-23CF-44E3-9099-C40C66FF867C}">
              <a14:compatExt xmlns:a14="http://schemas.microsoft.com/office/drawing/2010/main" spid="_x0000_s47156"/>
            </a:ext>
            <a:ext uri="{FF2B5EF4-FFF2-40B4-BE49-F238E27FC236}">
              <a16:creationId xmlns:a16="http://schemas.microsoft.com/office/drawing/2014/main" id="{00000000-0008-0000-0900-00003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7157" name="Object 53" hidden="1">
          <a:extLst>
            <a:ext uri="{63B3BB69-23CF-44E3-9099-C40C66FF867C}">
              <a14:compatExt xmlns:a14="http://schemas.microsoft.com/office/drawing/2010/main" spid="_x0000_s47157"/>
            </a:ext>
            <a:ext uri="{FF2B5EF4-FFF2-40B4-BE49-F238E27FC236}">
              <a16:creationId xmlns:a16="http://schemas.microsoft.com/office/drawing/2014/main" id="{00000000-0008-0000-0900-00003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7158" name="Object 54" hidden="1">
          <a:extLst>
            <a:ext uri="{63B3BB69-23CF-44E3-9099-C40C66FF867C}">
              <a14:compatExt xmlns:a14="http://schemas.microsoft.com/office/drawing/2010/main" spid="_x0000_s47158"/>
            </a:ext>
            <a:ext uri="{FF2B5EF4-FFF2-40B4-BE49-F238E27FC236}">
              <a16:creationId xmlns:a16="http://schemas.microsoft.com/office/drawing/2014/main" id="{00000000-0008-0000-0900-00003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7159" name="Object 55" hidden="1">
          <a:extLst>
            <a:ext uri="{63B3BB69-23CF-44E3-9099-C40C66FF867C}">
              <a14:compatExt xmlns:a14="http://schemas.microsoft.com/office/drawing/2010/main" spid="_x0000_s47159"/>
            </a:ext>
            <a:ext uri="{FF2B5EF4-FFF2-40B4-BE49-F238E27FC236}">
              <a16:creationId xmlns:a16="http://schemas.microsoft.com/office/drawing/2014/main" id="{00000000-0008-0000-0900-00003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7160" name="Object 56" hidden="1">
          <a:extLst>
            <a:ext uri="{63B3BB69-23CF-44E3-9099-C40C66FF867C}">
              <a14:compatExt xmlns:a14="http://schemas.microsoft.com/office/drawing/2010/main" spid="_x0000_s47160"/>
            </a:ext>
            <a:ext uri="{FF2B5EF4-FFF2-40B4-BE49-F238E27FC236}">
              <a16:creationId xmlns:a16="http://schemas.microsoft.com/office/drawing/2014/main" id="{00000000-0008-0000-0900-00003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7161" name="Object 57" hidden="1">
          <a:extLst>
            <a:ext uri="{63B3BB69-23CF-44E3-9099-C40C66FF867C}">
              <a14:compatExt xmlns:a14="http://schemas.microsoft.com/office/drawing/2010/main" spid="_x0000_s47161"/>
            </a:ext>
            <a:ext uri="{FF2B5EF4-FFF2-40B4-BE49-F238E27FC236}">
              <a16:creationId xmlns:a16="http://schemas.microsoft.com/office/drawing/2014/main" id="{00000000-0008-0000-0900-00003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7162" name="Object 58" hidden="1">
          <a:extLst>
            <a:ext uri="{63B3BB69-23CF-44E3-9099-C40C66FF867C}">
              <a14:compatExt xmlns:a14="http://schemas.microsoft.com/office/drawing/2010/main" spid="_x0000_s47162"/>
            </a:ext>
            <a:ext uri="{FF2B5EF4-FFF2-40B4-BE49-F238E27FC236}">
              <a16:creationId xmlns:a16="http://schemas.microsoft.com/office/drawing/2014/main" id="{00000000-0008-0000-0900-00003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7163" name="Object 59" hidden="1">
          <a:extLst>
            <a:ext uri="{63B3BB69-23CF-44E3-9099-C40C66FF867C}">
              <a14:compatExt xmlns:a14="http://schemas.microsoft.com/office/drawing/2010/main" spid="_x0000_s47163"/>
            </a:ext>
            <a:ext uri="{FF2B5EF4-FFF2-40B4-BE49-F238E27FC236}">
              <a16:creationId xmlns:a16="http://schemas.microsoft.com/office/drawing/2014/main" id="{00000000-0008-0000-0900-00003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7164" name="Object 60" hidden="1">
          <a:extLst>
            <a:ext uri="{63B3BB69-23CF-44E3-9099-C40C66FF867C}">
              <a14:compatExt xmlns:a14="http://schemas.microsoft.com/office/drawing/2010/main" spid="_x0000_s47164"/>
            </a:ext>
            <a:ext uri="{FF2B5EF4-FFF2-40B4-BE49-F238E27FC236}">
              <a16:creationId xmlns:a16="http://schemas.microsoft.com/office/drawing/2014/main" id="{00000000-0008-0000-0900-00003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7165" name="Object 61" hidden="1">
          <a:extLst>
            <a:ext uri="{63B3BB69-23CF-44E3-9099-C40C66FF867C}">
              <a14:compatExt xmlns:a14="http://schemas.microsoft.com/office/drawing/2010/main" spid="_x0000_s47165"/>
            </a:ext>
            <a:ext uri="{FF2B5EF4-FFF2-40B4-BE49-F238E27FC236}">
              <a16:creationId xmlns:a16="http://schemas.microsoft.com/office/drawing/2014/main" id="{00000000-0008-0000-0900-00003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7166" name="Object 62" hidden="1">
          <a:extLst>
            <a:ext uri="{63B3BB69-23CF-44E3-9099-C40C66FF867C}">
              <a14:compatExt xmlns:a14="http://schemas.microsoft.com/office/drawing/2010/main" spid="_x0000_s47166"/>
            </a:ext>
            <a:ext uri="{FF2B5EF4-FFF2-40B4-BE49-F238E27FC236}">
              <a16:creationId xmlns:a16="http://schemas.microsoft.com/office/drawing/2014/main" id="{00000000-0008-0000-0900-00003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7167" name="Object 63" hidden="1">
          <a:extLst>
            <a:ext uri="{63B3BB69-23CF-44E3-9099-C40C66FF867C}">
              <a14:compatExt xmlns:a14="http://schemas.microsoft.com/office/drawing/2010/main" spid="_x0000_s47167"/>
            </a:ext>
            <a:ext uri="{FF2B5EF4-FFF2-40B4-BE49-F238E27FC236}">
              <a16:creationId xmlns:a16="http://schemas.microsoft.com/office/drawing/2014/main" id="{00000000-0008-0000-0900-00003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7168" name="Object 64" hidden="1">
          <a:extLst>
            <a:ext uri="{63B3BB69-23CF-44E3-9099-C40C66FF867C}">
              <a14:compatExt xmlns:a14="http://schemas.microsoft.com/office/drawing/2010/main" spid="_x0000_s47168"/>
            </a:ext>
            <a:ext uri="{FF2B5EF4-FFF2-40B4-BE49-F238E27FC236}">
              <a16:creationId xmlns:a16="http://schemas.microsoft.com/office/drawing/2014/main" id="{00000000-0008-0000-0900-00004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7169" name="Object 65" hidden="1">
          <a:extLst>
            <a:ext uri="{63B3BB69-23CF-44E3-9099-C40C66FF867C}">
              <a14:compatExt xmlns:a14="http://schemas.microsoft.com/office/drawing/2010/main" spid="_x0000_s47169"/>
            </a:ext>
            <a:ext uri="{FF2B5EF4-FFF2-40B4-BE49-F238E27FC236}">
              <a16:creationId xmlns:a16="http://schemas.microsoft.com/office/drawing/2014/main" id="{00000000-0008-0000-0900-00004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7170" name="Object 66" hidden="1">
          <a:extLst>
            <a:ext uri="{63B3BB69-23CF-44E3-9099-C40C66FF867C}">
              <a14:compatExt xmlns:a14="http://schemas.microsoft.com/office/drawing/2010/main" spid="_x0000_s47170"/>
            </a:ext>
            <a:ext uri="{FF2B5EF4-FFF2-40B4-BE49-F238E27FC236}">
              <a16:creationId xmlns:a16="http://schemas.microsoft.com/office/drawing/2014/main" id="{00000000-0008-0000-0900-00004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8129" name="Object 1" hidden="1">
          <a:extLst>
            <a:ext uri="{63B3BB69-23CF-44E3-9099-C40C66FF867C}">
              <a14:compatExt xmlns:a14="http://schemas.microsoft.com/office/drawing/2010/main" spid="_x0000_s48129"/>
            </a:ext>
            <a:ext uri="{FF2B5EF4-FFF2-40B4-BE49-F238E27FC236}">
              <a16:creationId xmlns:a16="http://schemas.microsoft.com/office/drawing/2014/main" id="{00000000-0008-0000-0A00-00000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8130" name="Object 2" hidden="1">
          <a:extLst>
            <a:ext uri="{63B3BB69-23CF-44E3-9099-C40C66FF867C}">
              <a14:compatExt xmlns:a14="http://schemas.microsoft.com/office/drawing/2010/main" spid="_x0000_s48130"/>
            </a:ext>
            <a:ext uri="{FF2B5EF4-FFF2-40B4-BE49-F238E27FC236}">
              <a16:creationId xmlns:a16="http://schemas.microsoft.com/office/drawing/2014/main" id="{00000000-0008-0000-0A00-00000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8131" name="Object 3" hidden="1">
          <a:extLst>
            <a:ext uri="{63B3BB69-23CF-44E3-9099-C40C66FF867C}">
              <a14:compatExt xmlns:a14="http://schemas.microsoft.com/office/drawing/2010/main" spid="_x0000_s48131"/>
            </a:ext>
            <a:ext uri="{FF2B5EF4-FFF2-40B4-BE49-F238E27FC236}">
              <a16:creationId xmlns:a16="http://schemas.microsoft.com/office/drawing/2014/main" id="{00000000-0008-0000-0A00-00000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8132" name="Object 4" hidden="1">
          <a:extLst>
            <a:ext uri="{63B3BB69-23CF-44E3-9099-C40C66FF867C}">
              <a14:compatExt xmlns:a14="http://schemas.microsoft.com/office/drawing/2010/main" spid="_x0000_s48132"/>
            </a:ext>
            <a:ext uri="{FF2B5EF4-FFF2-40B4-BE49-F238E27FC236}">
              <a16:creationId xmlns:a16="http://schemas.microsoft.com/office/drawing/2014/main" id="{00000000-0008-0000-0A00-00000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8133" name="Object 5" hidden="1">
          <a:extLst>
            <a:ext uri="{63B3BB69-23CF-44E3-9099-C40C66FF867C}">
              <a14:compatExt xmlns:a14="http://schemas.microsoft.com/office/drawing/2010/main" spid="_x0000_s48133"/>
            </a:ext>
            <a:ext uri="{FF2B5EF4-FFF2-40B4-BE49-F238E27FC236}">
              <a16:creationId xmlns:a16="http://schemas.microsoft.com/office/drawing/2014/main" id="{00000000-0008-0000-0A00-00000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8134" name="Object 6" hidden="1">
          <a:extLst>
            <a:ext uri="{63B3BB69-23CF-44E3-9099-C40C66FF867C}">
              <a14:compatExt xmlns:a14="http://schemas.microsoft.com/office/drawing/2010/main" spid="_x0000_s48134"/>
            </a:ext>
            <a:ext uri="{FF2B5EF4-FFF2-40B4-BE49-F238E27FC236}">
              <a16:creationId xmlns:a16="http://schemas.microsoft.com/office/drawing/2014/main" id="{00000000-0008-0000-0A00-00000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8135" name="Object 7" hidden="1">
          <a:extLst>
            <a:ext uri="{63B3BB69-23CF-44E3-9099-C40C66FF867C}">
              <a14:compatExt xmlns:a14="http://schemas.microsoft.com/office/drawing/2010/main" spid="_x0000_s48135"/>
            </a:ext>
            <a:ext uri="{FF2B5EF4-FFF2-40B4-BE49-F238E27FC236}">
              <a16:creationId xmlns:a16="http://schemas.microsoft.com/office/drawing/2014/main" id="{00000000-0008-0000-0A00-00000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8136" name="Object 8" hidden="1">
          <a:extLst>
            <a:ext uri="{63B3BB69-23CF-44E3-9099-C40C66FF867C}">
              <a14:compatExt xmlns:a14="http://schemas.microsoft.com/office/drawing/2010/main" spid="_x0000_s48136"/>
            </a:ext>
            <a:ext uri="{FF2B5EF4-FFF2-40B4-BE49-F238E27FC236}">
              <a16:creationId xmlns:a16="http://schemas.microsoft.com/office/drawing/2014/main" id="{00000000-0008-0000-0A00-00000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8137" name="Object 9" hidden="1">
          <a:extLst>
            <a:ext uri="{63B3BB69-23CF-44E3-9099-C40C66FF867C}">
              <a14:compatExt xmlns:a14="http://schemas.microsoft.com/office/drawing/2010/main" spid="_x0000_s48137"/>
            </a:ext>
            <a:ext uri="{FF2B5EF4-FFF2-40B4-BE49-F238E27FC236}">
              <a16:creationId xmlns:a16="http://schemas.microsoft.com/office/drawing/2014/main" id="{00000000-0008-0000-0A00-00000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8138" name="Object 10" hidden="1">
          <a:extLst>
            <a:ext uri="{63B3BB69-23CF-44E3-9099-C40C66FF867C}">
              <a14:compatExt xmlns:a14="http://schemas.microsoft.com/office/drawing/2010/main" spid="_x0000_s48138"/>
            </a:ext>
            <a:ext uri="{FF2B5EF4-FFF2-40B4-BE49-F238E27FC236}">
              <a16:creationId xmlns:a16="http://schemas.microsoft.com/office/drawing/2014/main" id="{00000000-0008-0000-0A00-00000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8139" name="Object 11" hidden="1">
          <a:extLst>
            <a:ext uri="{63B3BB69-23CF-44E3-9099-C40C66FF867C}">
              <a14:compatExt xmlns:a14="http://schemas.microsoft.com/office/drawing/2010/main" spid="_x0000_s48139"/>
            </a:ext>
            <a:ext uri="{FF2B5EF4-FFF2-40B4-BE49-F238E27FC236}">
              <a16:creationId xmlns:a16="http://schemas.microsoft.com/office/drawing/2014/main" id="{00000000-0008-0000-0A00-00000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8140" name="Object 12" hidden="1">
          <a:extLst>
            <a:ext uri="{63B3BB69-23CF-44E3-9099-C40C66FF867C}">
              <a14:compatExt xmlns:a14="http://schemas.microsoft.com/office/drawing/2010/main" spid="_x0000_s48140"/>
            </a:ext>
            <a:ext uri="{FF2B5EF4-FFF2-40B4-BE49-F238E27FC236}">
              <a16:creationId xmlns:a16="http://schemas.microsoft.com/office/drawing/2014/main" id="{00000000-0008-0000-0A00-00000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8141" name="Object 13" hidden="1">
          <a:extLst>
            <a:ext uri="{63B3BB69-23CF-44E3-9099-C40C66FF867C}">
              <a14:compatExt xmlns:a14="http://schemas.microsoft.com/office/drawing/2010/main" spid="_x0000_s48141"/>
            </a:ext>
            <a:ext uri="{FF2B5EF4-FFF2-40B4-BE49-F238E27FC236}">
              <a16:creationId xmlns:a16="http://schemas.microsoft.com/office/drawing/2014/main" id="{00000000-0008-0000-0A00-00000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8142" name="Object 14" hidden="1">
          <a:extLst>
            <a:ext uri="{63B3BB69-23CF-44E3-9099-C40C66FF867C}">
              <a14:compatExt xmlns:a14="http://schemas.microsoft.com/office/drawing/2010/main" spid="_x0000_s48142"/>
            </a:ext>
            <a:ext uri="{FF2B5EF4-FFF2-40B4-BE49-F238E27FC236}">
              <a16:creationId xmlns:a16="http://schemas.microsoft.com/office/drawing/2014/main" id="{00000000-0008-0000-0A00-00000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8143" name="Object 15" hidden="1">
          <a:extLst>
            <a:ext uri="{63B3BB69-23CF-44E3-9099-C40C66FF867C}">
              <a14:compatExt xmlns:a14="http://schemas.microsoft.com/office/drawing/2010/main" spid="_x0000_s48143"/>
            </a:ext>
            <a:ext uri="{FF2B5EF4-FFF2-40B4-BE49-F238E27FC236}">
              <a16:creationId xmlns:a16="http://schemas.microsoft.com/office/drawing/2014/main" id="{00000000-0008-0000-0A00-00000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8144" name="Object 16" hidden="1">
          <a:extLst>
            <a:ext uri="{63B3BB69-23CF-44E3-9099-C40C66FF867C}">
              <a14:compatExt xmlns:a14="http://schemas.microsoft.com/office/drawing/2010/main" spid="_x0000_s48144"/>
            </a:ext>
            <a:ext uri="{FF2B5EF4-FFF2-40B4-BE49-F238E27FC236}">
              <a16:creationId xmlns:a16="http://schemas.microsoft.com/office/drawing/2014/main" id="{00000000-0008-0000-0A00-00001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8145" name="Object 17" hidden="1">
          <a:extLst>
            <a:ext uri="{63B3BB69-23CF-44E3-9099-C40C66FF867C}">
              <a14:compatExt xmlns:a14="http://schemas.microsoft.com/office/drawing/2010/main" spid="_x0000_s48145"/>
            </a:ext>
            <a:ext uri="{FF2B5EF4-FFF2-40B4-BE49-F238E27FC236}">
              <a16:creationId xmlns:a16="http://schemas.microsoft.com/office/drawing/2014/main" id="{00000000-0008-0000-0A00-00001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8146" name="Object 18" hidden="1">
          <a:extLst>
            <a:ext uri="{63B3BB69-23CF-44E3-9099-C40C66FF867C}">
              <a14:compatExt xmlns:a14="http://schemas.microsoft.com/office/drawing/2010/main" spid="_x0000_s48146"/>
            </a:ext>
            <a:ext uri="{FF2B5EF4-FFF2-40B4-BE49-F238E27FC236}">
              <a16:creationId xmlns:a16="http://schemas.microsoft.com/office/drawing/2014/main" id="{00000000-0008-0000-0A00-00001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8147" name="Object 19" hidden="1">
          <a:extLst>
            <a:ext uri="{63B3BB69-23CF-44E3-9099-C40C66FF867C}">
              <a14:compatExt xmlns:a14="http://schemas.microsoft.com/office/drawing/2010/main" spid="_x0000_s48147"/>
            </a:ext>
            <a:ext uri="{FF2B5EF4-FFF2-40B4-BE49-F238E27FC236}">
              <a16:creationId xmlns:a16="http://schemas.microsoft.com/office/drawing/2014/main" id="{00000000-0008-0000-0A00-00001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8148" name="Object 20" hidden="1">
          <a:extLst>
            <a:ext uri="{63B3BB69-23CF-44E3-9099-C40C66FF867C}">
              <a14:compatExt xmlns:a14="http://schemas.microsoft.com/office/drawing/2010/main" spid="_x0000_s48148"/>
            </a:ext>
            <a:ext uri="{FF2B5EF4-FFF2-40B4-BE49-F238E27FC236}">
              <a16:creationId xmlns:a16="http://schemas.microsoft.com/office/drawing/2014/main" id="{00000000-0008-0000-0A00-00001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8149" name="Object 21" hidden="1">
          <a:extLst>
            <a:ext uri="{63B3BB69-23CF-44E3-9099-C40C66FF867C}">
              <a14:compatExt xmlns:a14="http://schemas.microsoft.com/office/drawing/2010/main" spid="_x0000_s48149"/>
            </a:ext>
            <a:ext uri="{FF2B5EF4-FFF2-40B4-BE49-F238E27FC236}">
              <a16:creationId xmlns:a16="http://schemas.microsoft.com/office/drawing/2014/main" id="{00000000-0008-0000-0A00-00001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8150" name="Object 22" hidden="1">
          <a:extLst>
            <a:ext uri="{63B3BB69-23CF-44E3-9099-C40C66FF867C}">
              <a14:compatExt xmlns:a14="http://schemas.microsoft.com/office/drawing/2010/main" spid="_x0000_s48150"/>
            </a:ext>
            <a:ext uri="{FF2B5EF4-FFF2-40B4-BE49-F238E27FC236}">
              <a16:creationId xmlns:a16="http://schemas.microsoft.com/office/drawing/2014/main" id="{00000000-0008-0000-0A00-00001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8151" name="Object 23" hidden="1">
          <a:extLst>
            <a:ext uri="{63B3BB69-23CF-44E3-9099-C40C66FF867C}">
              <a14:compatExt xmlns:a14="http://schemas.microsoft.com/office/drawing/2010/main" spid="_x0000_s48151"/>
            </a:ext>
            <a:ext uri="{FF2B5EF4-FFF2-40B4-BE49-F238E27FC236}">
              <a16:creationId xmlns:a16="http://schemas.microsoft.com/office/drawing/2014/main" id="{00000000-0008-0000-0A00-00001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8152" name="Object 24" hidden="1">
          <a:extLst>
            <a:ext uri="{63B3BB69-23CF-44E3-9099-C40C66FF867C}">
              <a14:compatExt xmlns:a14="http://schemas.microsoft.com/office/drawing/2010/main" spid="_x0000_s48152"/>
            </a:ext>
            <a:ext uri="{FF2B5EF4-FFF2-40B4-BE49-F238E27FC236}">
              <a16:creationId xmlns:a16="http://schemas.microsoft.com/office/drawing/2014/main" id="{00000000-0008-0000-0A00-00001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8153" name="Object 25" hidden="1">
          <a:extLst>
            <a:ext uri="{63B3BB69-23CF-44E3-9099-C40C66FF867C}">
              <a14:compatExt xmlns:a14="http://schemas.microsoft.com/office/drawing/2010/main" spid="_x0000_s48153"/>
            </a:ext>
            <a:ext uri="{FF2B5EF4-FFF2-40B4-BE49-F238E27FC236}">
              <a16:creationId xmlns:a16="http://schemas.microsoft.com/office/drawing/2014/main" id="{00000000-0008-0000-0A00-00001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8154" name="Object 26" hidden="1">
          <a:extLst>
            <a:ext uri="{63B3BB69-23CF-44E3-9099-C40C66FF867C}">
              <a14:compatExt xmlns:a14="http://schemas.microsoft.com/office/drawing/2010/main" spid="_x0000_s48154"/>
            </a:ext>
            <a:ext uri="{FF2B5EF4-FFF2-40B4-BE49-F238E27FC236}">
              <a16:creationId xmlns:a16="http://schemas.microsoft.com/office/drawing/2014/main" id="{00000000-0008-0000-0A00-00001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8155" name="Object 27" hidden="1">
          <a:extLst>
            <a:ext uri="{63B3BB69-23CF-44E3-9099-C40C66FF867C}">
              <a14:compatExt xmlns:a14="http://schemas.microsoft.com/office/drawing/2010/main" spid="_x0000_s48155"/>
            </a:ext>
            <a:ext uri="{FF2B5EF4-FFF2-40B4-BE49-F238E27FC236}">
              <a16:creationId xmlns:a16="http://schemas.microsoft.com/office/drawing/2014/main" id="{00000000-0008-0000-0A00-00001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8156" name="Object 28" hidden="1">
          <a:extLst>
            <a:ext uri="{63B3BB69-23CF-44E3-9099-C40C66FF867C}">
              <a14:compatExt xmlns:a14="http://schemas.microsoft.com/office/drawing/2010/main" spid="_x0000_s48156"/>
            </a:ext>
            <a:ext uri="{FF2B5EF4-FFF2-40B4-BE49-F238E27FC236}">
              <a16:creationId xmlns:a16="http://schemas.microsoft.com/office/drawing/2014/main" id="{00000000-0008-0000-0A00-00001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8157" name="Object 29" hidden="1">
          <a:extLst>
            <a:ext uri="{63B3BB69-23CF-44E3-9099-C40C66FF867C}">
              <a14:compatExt xmlns:a14="http://schemas.microsoft.com/office/drawing/2010/main" spid="_x0000_s48157"/>
            </a:ext>
            <a:ext uri="{FF2B5EF4-FFF2-40B4-BE49-F238E27FC236}">
              <a16:creationId xmlns:a16="http://schemas.microsoft.com/office/drawing/2014/main" id="{00000000-0008-0000-0A00-00001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8158" name="Object 30" hidden="1">
          <a:extLst>
            <a:ext uri="{63B3BB69-23CF-44E3-9099-C40C66FF867C}">
              <a14:compatExt xmlns:a14="http://schemas.microsoft.com/office/drawing/2010/main" spid="_x0000_s48158"/>
            </a:ext>
            <a:ext uri="{FF2B5EF4-FFF2-40B4-BE49-F238E27FC236}">
              <a16:creationId xmlns:a16="http://schemas.microsoft.com/office/drawing/2014/main" id="{00000000-0008-0000-0A00-00001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8159" name="Object 31" hidden="1">
          <a:extLst>
            <a:ext uri="{63B3BB69-23CF-44E3-9099-C40C66FF867C}">
              <a14:compatExt xmlns:a14="http://schemas.microsoft.com/office/drawing/2010/main" spid="_x0000_s48159"/>
            </a:ext>
            <a:ext uri="{FF2B5EF4-FFF2-40B4-BE49-F238E27FC236}">
              <a16:creationId xmlns:a16="http://schemas.microsoft.com/office/drawing/2014/main" id="{00000000-0008-0000-0A00-00001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8160" name="Object 32" hidden="1">
          <a:extLst>
            <a:ext uri="{63B3BB69-23CF-44E3-9099-C40C66FF867C}">
              <a14:compatExt xmlns:a14="http://schemas.microsoft.com/office/drawing/2010/main" spid="_x0000_s48160"/>
            </a:ext>
            <a:ext uri="{FF2B5EF4-FFF2-40B4-BE49-F238E27FC236}">
              <a16:creationId xmlns:a16="http://schemas.microsoft.com/office/drawing/2014/main" id="{00000000-0008-0000-0A00-00002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8161" name="Object 33" hidden="1">
          <a:extLst>
            <a:ext uri="{63B3BB69-23CF-44E3-9099-C40C66FF867C}">
              <a14:compatExt xmlns:a14="http://schemas.microsoft.com/office/drawing/2010/main" spid="_x0000_s48161"/>
            </a:ext>
            <a:ext uri="{FF2B5EF4-FFF2-40B4-BE49-F238E27FC236}">
              <a16:creationId xmlns:a16="http://schemas.microsoft.com/office/drawing/2014/main" id="{00000000-0008-0000-0A00-00002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8162" name="Object 34" hidden="1">
          <a:extLst>
            <a:ext uri="{63B3BB69-23CF-44E3-9099-C40C66FF867C}">
              <a14:compatExt xmlns:a14="http://schemas.microsoft.com/office/drawing/2010/main" spid="_x0000_s48162"/>
            </a:ext>
            <a:ext uri="{FF2B5EF4-FFF2-40B4-BE49-F238E27FC236}">
              <a16:creationId xmlns:a16="http://schemas.microsoft.com/office/drawing/2014/main" id="{00000000-0008-0000-0A00-00002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8163" name="Object 35" hidden="1">
          <a:extLst>
            <a:ext uri="{63B3BB69-23CF-44E3-9099-C40C66FF867C}">
              <a14:compatExt xmlns:a14="http://schemas.microsoft.com/office/drawing/2010/main" spid="_x0000_s48163"/>
            </a:ext>
            <a:ext uri="{FF2B5EF4-FFF2-40B4-BE49-F238E27FC236}">
              <a16:creationId xmlns:a16="http://schemas.microsoft.com/office/drawing/2014/main" id="{00000000-0008-0000-0A00-00002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8164" name="Object 36" hidden="1">
          <a:extLst>
            <a:ext uri="{63B3BB69-23CF-44E3-9099-C40C66FF867C}">
              <a14:compatExt xmlns:a14="http://schemas.microsoft.com/office/drawing/2010/main" spid="_x0000_s48164"/>
            </a:ext>
            <a:ext uri="{FF2B5EF4-FFF2-40B4-BE49-F238E27FC236}">
              <a16:creationId xmlns:a16="http://schemas.microsoft.com/office/drawing/2014/main" id="{00000000-0008-0000-0A00-00002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8165" name="Object 37" hidden="1">
          <a:extLst>
            <a:ext uri="{63B3BB69-23CF-44E3-9099-C40C66FF867C}">
              <a14:compatExt xmlns:a14="http://schemas.microsoft.com/office/drawing/2010/main" spid="_x0000_s48165"/>
            </a:ext>
            <a:ext uri="{FF2B5EF4-FFF2-40B4-BE49-F238E27FC236}">
              <a16:creationId xmlns:a16="http://schemas.microsoft.com/office/drawing/2014/main" id="{00000000-0008-0000-0A00-00002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8166" name="Object 38" hidden="1">
          <a:extLst>
            <a:ext uri="{63B3BB69-23CF-44E3-9099-C40C66FF867C}">
              <a14:compatExt xmlns:a14="http://schemas.microsoft.com/office/drawing/2010/main" spid="_x0000_s48166"/>
            </a:ext>
            <a:ext uri="{FF2B5EF4-FFF2-40B4-BE49-F238E27FC236}">
              <a16:creationId xmlns:a16="http://schemas.microsoft.com/office/drawing/2014/main" id="{00000000-0008-0000-0A00-00002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8167" name="Object 39" hidden="1">
          <a:extLst>
            <a:ext uri="{63B3BB69-23CF-44E3-9099-C40C66FF867C}">
              <a14:compatExt xmlns:a14="http://schemas.microsoft.com/office/drawing/2010/main" spid="_x0000_s48167"/>
            </a:ext>
            <a:ext uri="{FF2B5EF4-FFF2-40B4-BE49-F238E27FC236}">
              <a16:creationId xmlns:a16="http://schemas.microsoft.com/office/drawing/2014/main" id="{00000000-0008-0000-0A00-00002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8168" name="Object 40" hidden="1">
          <a:extLst>
            <a:ext uri="{63B3BB69-23CF-44E3-9099-C40C66FF867C}">
              <a14:compatExt xmlns:a14="http://schemas.microsoft.com/office/drawing/2010/main" spid="_x0000_s48168"/>
            </a:ext>
            <a:ext uri="{FF2B5EF4-FFF2-40B4-BE49-F238E27FC236}">
              <a16:creationId xmlns:a16="http://schemas.microsoft.com/office/drawing/2014/main" id="{00000000-0008-0000-0A00-00002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8169" name="Object 41" hidden="1">
          <a:extLst>
            <a:ext uri="{63B3BB69-23CF-44E3-9099-C40C66FF867C}">
              <a14:compatExt xmlns:a14="http://schemas.microsoft.com/office/drawing/2010/main" spid="_x0000_s48169"/>
            </a:ext>
            <a:ext uri="{FF2B5EF4-FFF2-40B4-BE49-F238E27FC236}">
              <a16:creationId xmlns:a16="http://schemas.microsoft.com/office/drawing/2014/main" id="{00000000-0008-0000-0A00-00002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8170" name="Object 42" hidden="1">
          <a:extLst>
            <a:ext uri="{63B3BB69-23CF-44E3-9099-C40C66FF867C}">
              <a14:compatExt xmlns:a14="http://schemas.microsoft.com/office/drawing/2010/main" spid="_x0000_s48170"/>
            </a:ext>
            <a:ext uri="{FF2B5EF4-FFF2-40B4-BE49-F238E27FC236}">
              <a16:creationId xmlns:a16="http://schemas.microsoft.com/office/drawing/2014/main" id="{00000000-0008-0000-0A00-00002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8171" name="Object 43" hidden="1">
          <a:extLst>
            <a:ext uri="{63B3BB69-23CF-44E3-9099-C40C66FF867C}">
              <a14:compatExt xmlns:a14="http://schemas.microsoft.com/office/drawing/2010/main" spid="_x0000_s48171"/>
            </a:ext>
            <a:ext uri="{FF2B5EF4-FFF2-40B4-BE49-F238E27FC236}">
              <a16:creationId xmlns:a16="http://schemas.microsoft.com/office/drawing/2014/main" id="{00000000-0008-0000-0A00-00002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8172" name="Object 44" hidden="1">
          <a:extLst>
            <a:ext uri="{63B3BB69-23CF-44E3-9099-C40C66FF867C}">
              <a14:compatExt xmlns:a14="http://schemas.microsoft.com/office/drawing/2010/main" spid="_x0000_s48172"/>
            </a:ext>
            <a:ext uri="{FF2B5EF4-FFF2-40B4-BE49-F238E27FC236}">
              <a16:creationId xmlns:a16="http://schemas.microsoft.com/office/drawing/2014/main" id="{00000000-0008-0000-0A00-00002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8173" name="Object 45" hidden="1">
          <a:extLst>
            <a:ext uri="{63B3BB69-23CF-44E3-9099-C40C66FF867C}">
              <a14:compatExt xmlns:a14="http://schemas.microsoft.com/office/drawing/2010/main" spid="_x0000_s48173"/>
            </a:ext>
            <a:ext uri="{FF2B5EF4-FFF2-40B4-BE49-F238E27FC236}">
              <a16:creationId xmlns:a16="http://schemas.microsoft.com/office/drawing/2014/main" id="{00000000-0008-0000-0A00-00002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8174" name="Object 46" hidden="1">
          <a:extLst>
            <a:ext uri="{63B3BB69-23CF-44E3-9099-C40C66FF867C}">
              <a14:compatExt xmlns:a14="http://schemas.microsoft.com/office/drawing/2010/main" spid="_x0000_s48174"/>
            </a:ext>
            <a:ext uri="{FF2B5EF4-FFF2-40B4-BE49-F238E27FC236}">
              <a16:creationId xmlns:a16="http://schemas.microsoft.com/office/drawing/2014/main" id="{00000000-0008-0000-0A00-00002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8175" name="Object 47" hidden="1">
          <a:extLst>
            <a:ext uri="{63B3BB69-23CF-44E3-9099-C40C66FF867C}">
              <a14:compatExt xmlns:a14="http://schemas.microsoft.com/office/drawing/2010/main" spid="_x0000_s48175"/>
            </a:ext>
            <a:ext uri="{FF2B5EF4-FFF2-40B4-BE49-F238E27FC236}">
              <a16:creationId xmlns:a16="http://schemas.microsoft.com/office/drawing/2014/main" id="{00000000-0008-0000-0A00-00002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8176" name="Object 48" hidden="1">
          <a:extLst>
            <a:ext uri="{63B3BB69-23CF-44E3-9099-C40C66FF867C}">
              <a14:compatExt xmlns:a14="http://schemas.microsoft.com/office/drawing/2010/main" spid="_x0000_s48176"/>
            </a:ext>
            <a:ext uri="{FF2B5EF4-FFF2-40B4-BE49-F238E27FC236}">
              <a16:creationId xmlns:a16="http://schemas.microsoft.com/office/drawing/2014/main" id="{00000000-0008-0000-0A00-00003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8177" name="Object 49" hidden="1">
          <a:extLst>
            <a:ext uri="{63B3BB69-23CF-44E3-9099-C40C66FF867C}">
              <a14:compatExt xmlns:a14="http://schemas.microsoft.com/office/drawing/2010/main" spid="_x0000_s48177"/>
            </a:ext>
            <a:ext uri="{FF2B5EF4-FFF2-40B4-BE49-F238E27FC236}">
              <a16:creationId xmlns:a16="http://schemas.microsoft.com/office/drawing/2014/main" id="{00000000-0008-0000-0A00-00003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8178" name="Object 50" hidden="1">
          <a:extLst>
            <a:ext uri="{63B3BB69-23CF-44E3-9099-C40C66FF867C}">
              <a14:compatExt xmlns:a14="http://schemas.microsoft.com/office/drawing/2010/main" spid="_x0000_s48178"/>
            </a:ext>
            <a:ext uri="{FF2B5EF4-FFF2-40B4-BE49-F238E27FC236}">
              <a16:creationId xmlns:a16="http://schemas.microsoft.com/office/drawing/2014/main" id="{00000000-0008-0000-0A00-00003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8179" name="Object 51" hidden="1">
          <a:extLst>
            <a:ext uri="{63B3BB69-23CF-44E3-9099-C40C66FF867C}">
              <a14:compatExt xmlns:a14="http://schemas.microsoft.com/office/drawing/2010/main" spid="_x0000_s48179"/>
            </a:ext>
            <a:ext uri="{FF2B5EF4-FFF2-40B4-BE49-F238E27FC236}">
              <a16:creationId xmlns:a16="http://schemas.microsoft.com/office/drawing/2014/main" id="{00000000-0008-0000-0A00-00003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8180" name="Object 52" hidden="1">
          <a:extLst>
            <a:ext uri="{63B3BB69-23CF-44E3-9099-C40C66FF867C}">
              <a14:compatExt xmlns:a14="http://schemas.microsoft.com/office/drawing/2010/main" spid="_x0000_s48180"/>
            </a:ext>
            <a:ext uri="{FF2B5EF4-FFF2-40B4-BE49-F238E27FC236}">
              <a16:creationId xmlns:a16="http://schemas.microsoft.com/office/drawing/2014/main" id="{00000000-0008-0000-0A00-00003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8181" name="Object 53" hidden="1">
          <a:extLst>
            <a:ext uri="{63B3BB69-23CF-44E3-9099-C40C66FF867C}">
              <a14:compatExt xmlns:a14="http://schemas.microsoft.com/office/drawing/2010/main" spid="_x0000_s48181"/>
            </a:ext>
            <a:ext uri="{FF2B5EF4-FFF2-40B4-BE49-F238E27FC236}">
              <a16:creationId xmlns:a16="http://schemas.microsoft.com/office/drawing/2014/main" id="{00000000-0008-0000-0A00-00003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8182" name="Object 54" hidden="1">
          <a:extLst>
            <a:ext uri="{63B3BB69-23CF-44E3-9099-C40C66FF867C}">
              <a14:compatExt xmlns:a14="http://schemas.microsoft.com/office/drawing/2010/main" spid="_x0000_s48182"/>
            </a:ext>
            <a:ext uri="{FF2B5EF4-FFF2-40B4-BE49-F238E27FC236}">
              <a16:creationId xmlns:a16="http://schemas.microsoft.com/office/drawing/2014/main" id="{00000000-0008-0000-0A00-00003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8183" name="Object 55" hidden="1">
          <a:extLst>
            <a:ext uri="{63B3BB69-23CF-44E3-9099-C40C66FF867C}">
              <a14:compatExt xmlns:a14="http://schemas.microsoft.com/office/drawing/2010/main" spid="_x0000_s48183"/>
            </a:ext>
            <a:ext uri="{FF2B5EF4-FFF2-40B4-BE49-F238E27FC236}">
              <a16:creationId xmlns:a16="http://schemas.microsoft.com/office/drawing/2014/main" id="{00000000-0008-0000-0A00-00003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8184" name="Object 56" hidden="1">
          <a:extLst>
            <a:ext uri="{63B3BB69-23CF-44E3-9099-C40C66FF867C}">
              <a14:compatExt xmlns:a14="http://schemas.microsoft.com/office/drawing/2010/main" spid="_x0000_s48184"/>
            </a:ext>
            <a:ext uri="{FF2B5EF4-FFF2-40B4-BE49-F238E27FC236}">
              <a16:creationId xmlns:a16="http://schemas.microsoft.com/office/drawing/2014/main" id="{00000000-0008-0000-0A00-00003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8185" name="Object 57" hidden="1">
          <a:extLst>
            <a:ext uri="{63B3BB69-23CF-44E3-9099-C40C66FF867C}">
              <a14:compatExt xmlns:a14="http://schemas.microsoft.com/office/drawing/2010/main" spid="_x0000_s48185"/>
            </a:ext>
            <a:ext uri="{FF2B5EF4-FFF2-40B4-BE49-F238E27FC236}">
              <a16:creationId xmlns:a16="http://schemas.microsoft.com/office/drawing/2014/main" id="{00000000-0008-0000-0A00-00003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8186" name="Object 58" hidden="1">
          <a:extLst>
            <a:ext uri="{63B3BB69-23CF-44E3-9099-C40C66FF867C}">
              <a14:compatExt xmlns:a14="http://schemas.microsoft.com/office/drawing/2010/main" spid="_x0000_s48186"/>
            </a:ext>
            <a:ext uri="{FF2B5EF4-FFF2-40B4-BE49-F238E27FC236}">
              <a16:creationId xmlns:a16="http://schemas.microsoft.com/office/drawing/2014/main" id="{00000000-0008-0000-0A00-00003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8187" name="Object 59" hidden="1">
          <a:extLst>
            <a:ext uri="{63B3BB69-23CF-44E3-9099-C40C66FF867C}">
              <a14:compatExt xmlns:a14="http://schemas.microsoft.com/office/drawing/2010/main" spid="_x0000_s48187"/>
            </a:ext>
            <a:ext uri="{FF2B5EF4-FFF2-40B4-BE49-F238E27FC236}">
              <a16:creationId xmlns:a16="http://schemas.microsoft.com/office/drawing/2014/main" id="{00000000-0008-0000-0A00-00003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8188" name="Object 60" hidden="1">
          <a:extLst>
            <a:ext uri="{63B3BB69-23CF-44E3-9099-C40C66FF867C}">
              <a14:compatExt xmlns:a14="http://schemas.microsoft.com/office/drawing/2010/main" spid="_x0000_s48188"/>
            </a:ext>
            <a:ext uri="{FF2B5EF4-FFF2-40B4-BE49-F238E27FC236}">
              <a16:creationId xmlns:a16="http://schemas.microsoft.com/office/drawing/2014/main" id="{00000000-0008-0000-0A00-00003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8189" name="Object 61" hidden="1">
          <a:extLst>
            <a:ext uri="{63B3BB69-23CF-44E3-9099-C40C66FF867C}">
              <a14:compatExt xmlns:a14="http://schemas.microsoft.com/office/drawing/2010/main" spid="_x0000_s48189"/>
            </a:ext>
            <a:ext uri="{FF2B5EF4-FFF2-40B4-BE49-F238E27FC236}">
              <a16:creationId xmlns:a16="http://schemas.microsoft.com/office/drawing/2014/main" id="{00000000-0008-0000-0A00-00003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8190" name="Object 62" hidden="1">
          <a:extLst>
            <a:ext uri="{63B3BB69-23CF-44E3-9099-C40C66FF867C}">
              <a14:compatExt xmlns:a14="http://schemas.microsoft.com/office/drawing/2010/main" spid="_x0000_s48190"/>
            </a:ext>
            <a:ext uri="{FF2B5EF4-FFF2-40B4-BE49-F238E27FC236}">
              <a16:creationId xmlns:a16="http://schemas.microsoft.com/office/drawing/2014/main" id="{00000000-0008-0000-0A00-00003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8191" name="Object 63" hidden="1">
          <a:extLst>
            <a:ext uri="{63B3BB69-23CF-44E3-9099-C40C66FF867C}">
              <a14:compatExt xmlns:a14="http://schemas.microsoft.com/office/drawing/2010/main" spid="_x0000_s48191"/>
            </a:ext>
            <a:ext uri="{FF2B5EF4-FFF2-40B4-BE49-F238E27FC236}">
              <a16:creationId xmlns:a16="http://schemas.microsoft.com/office/drawing/2014/main" id="{00000000-0008-0000-0A00-00003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8192" name="Object 64" hidden="1">
          <a:extLst>
            <a:ext uri="{63B3BB69-23CF-44E3-9099-C40C66FF867C}">
              <a14:compatExt xmlns:a14="http://schemas.microsoft.com/office/drawing/2010/main" spid="_x0000_s48192"/>
            </a:ext>
            <a:ext uri="{FF2B5EF4-FFF2-40B4-BE49-F238E27FC236}">
              <a16:creationId xmlns:a16="http://schemas.microsoft.com/office/drawing/2014/main" id="{00000000-0008-0000-0A00-00004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8193" name="Object 65" hidden="1">
          <a:extLst>
            <a:ext uri="{63B3BB69-23CF-44E3-9099-C40C66FF867C}">
              <a14:compatExt xmlns:a14="http://schemas.microsoft.com/office/drawing/2010/main" spid="_x0000_s48193"/>
            </a:ext>
            <a:ext uri="{FF2B5EF4-FFF2-40B4-BE49-F238E27FC236}">
              <a16:creationId xmlns:a16="http://schemas.microsoft.com/office/drawing/2014/main" id="{00000000-0008-0000-0A00-00004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8194" name="Object 66" hidden="1">
          <a:extLst>
            <a:ext uri="{63B3BB69-23CF-44E3-9099-C40C66FF867C}">
              <a14:compatExt xmlns:a14="http://schemas.microsoft.com/office/drawing/2010/main" spid="_x0000_s48194"/>
            </a:ext>
            <a:ext uri="{FF2B5EF4-FFF2-40B4-BE49-F238E27FC236}">
              <a16:creationId xmlns:a16="http://schemas.microsoft.com/office/drawing/2014/main" id="{00000000-0008-0000-0A00-00004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9153" name="Object 1" hidden="1">
          <a:extLst>
            <a:ext uri="{63B3BB69-23CF-44E3-9099-C40C66FF867C}">
              <a14:compatExt xmlns:a14="http://schemas.microsoft.com/office/drawing/2010/main" spid="_x0000_s49153"/>
            </a:ext>
            <a:ext uri="{FF2B5EF4-FFF2-40B4-BE49-F238E27FC236}">
              <a16:creationId xmlns:a16="http://schemas.microsoft.com/office/drawing/2014/main" id="{00000000-0008-0000-0B00-00000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9154" name="Object 2" hidden="1">
          <a:extLst>
            <a:ext uri="{63B3BB69-23CF-44E3-9099-C40C66FF867C}">
              <a14:compatExt xmlns:a14="http://schemas.microsoft.com/office/drawing/2010/main" spid="_x0000_s49154"/>
            </a:ext>
            <a:ext uri="{FF2B5EF4-FFF2-40B4-BE49-F238E27FC236}">
              <a16:creationId xmlns:a16="http://schemas.microsoft.com/office/drawing/2014/main" id="{00000000-0008-0000-0B00-00000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9155" name="Object 3" hidden="1">
          <a:extLst>
            <a:ext uri="{63B3BB69-23CF-44E3-9099-C40C66FF867C}">
              <a14:compatExt xmlns:a14="http://schemas.microsoft.com/office/drawing/2010/main" spid="_x0000_s49155"/>
            </a:ext>
            <a:ext uri="{FF2B5EF4-FFF2-40B4-BE49-F238E27FC236}">
              <a16:creationId xmlns:a16="http://schemas.microsoft.com/office/drawing/2014/main" id="{00000000-0008-0000-0B00-00000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9156" name="Object 4" hidden="1">
          <a:extLst>
            <a:ext uri="{63B3BB69-23CF-44E3-9099-C40C66FF867C}">
              <a14:compatExt xmlns:a14="http://schemas.microsoft.com/office/drawing/2010/main" spid="_x0000_s49156"/>
            </a:ext>
            <a:ext uri="{FF2B5EF4-FFF2-40B4-BE49-F238E27FC236}">
              <a16:creationId xmlns:a16="http://schemas.microsoft.com/office/drawing/2014/main" id="{00000000-0008-0000-0B00-00000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9157" name="Object 5" hidden="1">
          <a:extLst>
            <a:ext uri="{63B3BB69-23CF-44E3-9099-C40C66FF867C}">
              <a14:compatExt xmlns:a14="http://schemas.microsoft.com/office/drawing/2010/main" spid="_x0000_s49157"/>
            </a:ext>
            <a:ext uri="{FF2B5EF4-FFF2-40B4-BE49-F238E27FC236}">
              <a16:creationId xmlns:a16="http://schemas.microsoft.com/office/drawing/2014/main" id="{00000000-0008-0000-0B00-00000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9158" name="Object 6" hidden="1">
          <a:extLst>
            <a:ext uri="{63B3BB69-23CF-44E3-9099-C40C66FF867C}">
              <a14:compatExt xmlns:a14="http://schemas.microsoft.com/office/drawing/2010/main" spid="_x0000_s49158"/>
            </a:ext>
            <a:ext uri="{FF2B5EF4-FFF2-40B4-BE49-F238E27FC236}">
              <a16:creationId xmlns:a16="http://schemas.microsoft.com/office/drawing/2014/main" id="{00000000-0008-0000-0B00-00000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9159" name="Object 7" hidden="1">
          <a:extLst>
            <a:ext uri="{63B3BB69-23CF-44E3-9099-C40C66FF867C}">
              <a14:compatExt xmlns:a14="http://schemas.microsoft.com/office/drawing/2010/main" spid="_x0000_s49159"/>
            </a:ext>
            <a:ext uri="{FF2B5EF4-FFF2-40B4-BE49-F238E27FC236}">
              <a16:creationId xmlns:a16="http://schemas.microsoft.com/office/drawing/2014/main" id="{00000000-0008-0000-0B00-00000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9160" name="Object 8" hidden="1">
          <a:extLst>
            <a:ext uri="{63B3BB69-23CF-44E3-9099-C40C66FF867C}">
              <a14:compatExt xmlns:a14="http://schemas.microsoft.com/office/drawing/2010/main" spid="_x0000_s49160"/>
            </a:ext>
            <a:ext uri="{FF2B5EF4-FFF2-40B4-BE49-F238E27FC236}">
              <a16:creationId xmlns:a16="http://schemas.microsoft.com/office/drawing/2014/main" id="{00000000-0008-0000-0B00-00000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9161" name="Object 9" hidden="1">
          <a:extLst>
            <a:ext uri="{63B3BB69-23CF-44E3-9099-C40C66FF867C}">
              <a14:compatExt xmlns:a14="http://schemas.microsoft.com/office/drawing/2010/main" spid="_x0000_s49161"/>
            </a:ext>
            <a:ext uri="{FF2B5EF4-FFF2-40B4-BE49-F238E27FC236}">
              <a16:creationId xmlns:a16="http://schemas.microsoft.com/office/drawing/2014/main" id="{00000000-0008-0000-0B00-00000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9162" name="Object 10" hidden="1">
          <a:extLst>
            <a:ext uri="{63B3BB69-23CF-44E3-9099-C40C66FF867C}">
              <a14:compatExt xmlns:a14="http://schemas.microsoft.com/office/drawing/2010/main" spid="_x0000_s49162"/>
            </a:ext>
            <a:ext uri="{FF2B5EF4-FFF2-40B4-BE49-F238E27FC236}">
              <a16:creationId xmlns:a16="http://schemas.microsoft.com/office/drawing/2014/main" id="{00000000-0008-0000-0B00-00000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9163" name="Object 11" hidden="1">
          <a:extLst>
            <a:ext uri="{63B3BB69-23CF-44E3-9099-C40C66FF867C}">
              <a14:compatExt xmlns:a14="http://schemas.microsoft.com/office/drawing/2010/main" spid="_x0000_s49163"/>
            </a:ext>
            <a:ext uri="{FF2B5EF4-FFF2-40B4-BE49-F238E27FC236}">
              <a16:creationId xmlns:a16="http://schemas.microsoft.com/office/drawing/2014/main" id="{00000000-0008-0000-0B00-00000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9164" name="Object 12" hidden="1">
          <a:extLst>
            <a:ext uri="{63B3BB69-23CF-44E3-9099-C40C66FF867C}">
              <a14:compatExt xmlns:a14="http://schemas.microsoft.com/office/drawing/2010/main" spid="_x0000_s49164"/>
            </a:ext>
            <a:ext uri="{FF2B5EF4-FFF2-40B4-BE49-F238E27FC236}">
              <a16:creationId xmlns:a16="http://schemas.microsoft.com/office/drawing/2014/main" id="{00000000-0008-0000-0B00-00000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9165" name="Object 13" hidden="1">
          <a:extLst>
            <a:ext uri="{63B3BB69-23CF-44E3-9099-C40C66FF867C}">
              <a14:compatExt xmlns:a14="http://schemas.microsoft.com/office/drawing/2010/main" spid="_x0000_s49165"/>
            </a:ext>
            <a:ext uri="{FF2B5EF4-FFF2-40B4-BE49-F238E27FC236}">
              <a16:creationId xmlns:a16="http://schemas.microsoft.com/office/drawing/2014/main" id="{00000000-0008-0000-0B00-00000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9166" name="Object 14" hidden="1">
          <a:extLst>
            <a:ext uri="{63B3BB69-23CF-44E3-9099-C40C66FF867C}">
              <a14:compatExt xmlns:a14="http://schemas.microsoft.com/office/drawing/2010/main" spid="_x0000_s49166"/>
            </a:ext>
            <a:ext uri="{FF2B5EF4-FFF2-40B4-BE49-F238E27FC236}">
              <a16:creationId xmlns:a16="http://schemas.microsoft.com/office/drawing/2014/main" id="{00000000-0008-0000-0B00-00000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9167" name="Object 15" hidden="1">
          <a:extLst>
            <a:ext uri="{63B3BB69-23CF-44E3-9099-C40C66FF867C}">
              <a14:compatExt xmlns:a14="http://schemas.microsoft.com/office/drawing/2010/main" spid="_x0000_s49167"/>
            </a:ext>
            <a:ext uri="{FF2B5EF4-FFF2-40B4-BE49-F238E27FC236}">
              <a16:creationId xmlns:a16="http://schemas.microsoft.com/office/drawing/2014/main" id="{00000000-0008-0000-0B00-00000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9168" name="Object 16" hidden="1">
          <a:extLst>
            <a:ext uri="{63B3BB69-23CF-44E3-9099-C40C66FF867C}">
              <a14:compatExt xmlns:a14="http://schemas.microsoft.com/office/drawing/2010/main" spid="_x0000_s49168"/>
            </a:ext>
            <a:ext uri="{FF2B5EF4-FFF2-40B4-BE49-F238E27FC236}">
              <a16:creationId xmlns:a16="http://schemas.microsoft.com/office/drawing/2014/main" id="{00000000-0008-0000-0B00-00001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9169" name="Object 17" hidden="1">
          <a:extLst>
            <a:ext uri="{63B3BB69-23CF-44E3-9099-C40C66FF867C}">
              <a14:compatExt xmlns:a14="http://schemas.microsoft.com/office/drawing/2010/main" spid="_x0000_s49169"/>
            </a:ext>
            <a:ext uri="{FF2B5EF4-FFF2-40B4-BE49-F238E27FC236}">
              <a16:creationId xmlns:a16="http://schemas.microsoft.com/office/drawing/2014/main" id="{00000000-0008-0000-0B00-00001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9170" name="Object 18" hidden="1">
          <a:extLst>
            <a:ext uri="{63B3BB69-23CF-44E3-9099-C40C66FF867C}">
              <a14:compatExt xmlns:a14="http://schemas.microsoft.com/office/drawing/2010/main" spid="_x0000_s49170"/>
            </a:ext>
            <a:ext uri="{FF2B5EF4-FFF2-40B4-BE49-F238E27FC236}">
              <a16:creationId xmlns:a16="http://schemas.microsoft.com/office/drawing/2014/main" id="{00000000-0008-0000-0B00-00001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9171" name="Object 19" hidden="1">
          <a:extLst>
            <a:ext uri="{63B3BB69-23CF-44E3-9099-C40C66FF867C}">
              <a14:compatExt xmlns:a14="http://schemas.microsoft.com/office/drawing/2010/main" spid="_x0000_s49171"/>
            </a:ext>
            <a:ext uri="{FF2B5EF4-FFF2-40B4-BE49-F238E27FC236}">
              <a16:creationId xmlns:a16="http://schemas.microsoft.com/office/drawing/2014/main" id="{00000000-0008-0000-0B00-00001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9172" name="Object 20" hidden="1">
          <a:extLst>
            <a:ext uri="{63B3BB69-23CF-44E3-9099-C40C66FF867C}">
              <a14:compatExt xmlns:a14="http://schemas.microsoft.com/office/drawing/2010/main" spid="_x0000_s49172"/>
            </a:ext>
            <a:ext uri="{FF2B5EF4-FFF2-40B4-BE49-F238E27FC236}">
              <a16:creationId xmlns:a16="http://schemas.microsoft.com/office/drawing/2014/main" id="{00000000-0008-0000-0B00-00001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9173" name="Object 21" hidden="1">
          <a:extLst>
            <a:ext uri="{63B3BB69-23CF-44E3-9099-C40C66FF867C}">
              <a14:compatExt xmlns:a14="http://schemas.microsoft.com/office/drawing/2010/main" spid="_x0000_s49173"/>
            </a:ext>
            <a:ext uri="{FF2B5EF4-FFF2-40B4-BE49-F238E27FC236}">
              <a16:creationId xmlns:a16="http://schemas.microsoft.com/office/drawing/2014/main" id="{00000000-0008-0000-0B00-00001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9174" name="Object 22" hidden="1">
          <a:extLst>
            <a:ext uri="{63B3BB69-23CF-44E3-9099-C40C66FF867C}">
              <a14:compatExt xmlns:a14="http://schemas.microsoft.com/office/drawing/2010/main" spid="_x0000_s49174"/>
            </a:ext>
            <a:ext uri="{FF2B5EF4-FFF2-40B4-BE49-F238E27FC236}">
              <a16:creationId xmlns:a16="http://schemas.microsoft.com/office/drawing/2014/main" id="{00000000-0008-0000-0B00-00001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9175" name="Object 23" hidden="1">
          <a:extLst>
            <a:ext uri="{63B3BB69-23CF-44E3-9099-C40C66FF867C}">
              <a14:compatExt xmlns:a14="http://schemas.microsoft.com/office/drawing/2010/main" spid="_x0000_s49175"/>
            </a:ext>
            <a:ext uri="{FF2B5EF4-FFF2-40B4-BE49-F238E27FC236}">
              <a16:creationId xmlns:a16="http://schemas.microsoft.com/office/drawing/2014/main" id="{00000000-0008-0000-0B00-00001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9176" name="Object 24" hidden="1">
          <a:extLst>
            <a:ext uri="{63B3BB69-23CF-44E3-9099-C40C66FF867C}">
              <a14:compatExt xmlns:a14="http://schemas.microsoft.com/office/drawing/2010/main" spid="_x0000_s49176"/>
            </a:ext>
            <a:ext uri="{FF2B5EF4-FFF2-40B4-BE49-F238E27FC236}">
              <a16:creationId xmlns:a16="http://schemas.microsoft.com/office/drawing/2014/main" id="{00000000-0008-0000-0B00-00001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9177" name="Object 25" hidden="1">
          <a:extLst>
            <a:ext uri="{63B3BB69-23CF-44E3-9099-C40C66FF867C}">
              <a14:compatExt xmlns:a14="http://schemas.microsoft.com/office/drawing/2010/main" spid="_x0000_s49177"/>
            </a:ext>
            <a:ext uri="{FF2B5EF4-FFF2-40B4-BE49-F238E27FC236}">
              <a16:creationId xmlns:a16="http://schemas.microsoft.com/office/drawing/2014/main" id="{00000000-0008-0000-0B00-00001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9178" name="Object 26" hidden="1">
          <a:extLst>
            <a:ext uri="{63B3BB69-23CF-44E3-9099-C40C66FF867C}">
              <a14:compatExt xmlns:a14="http://schemas.microsoft.com/office/drawing/2010/main" spid="_x0000_s49178"/>
            </a:ext>
            <a:ext uri="{FF2B5EF4-FFF2-40B4-BE49-F238E27FC236}">
              <a16:creationId xmlns:a16="http://schemas.microsoft.com/office/drawing/2014/main" id="{00000000-0008-0000-0B00-00001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9179" name="Object 27" hidden="1">
          <a:extLst>
            <a:ext uri="{63B3BB69-23CF-44E3-9099-C40C66FF867C}">
              <a14:compatExt xmlns:a14="http://schemas.microsoft.com/office/drawing/2010/main" spid="_x0000_s49179"/>
            </a:ext>
            <a:ext uri="{FF2B5EF4-FFF2-40B4-BE49-F238E27FC236}">
              <a16:creationId xmlns:a16="http://schemas.microsoft.com/office/drawing/2014/main" id="{00000000-0008-0000-0B00-00001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9180" name="Object 28" hidden="1">
          <a:extLst>
            <a:ext uri="{63B3BB69-23CF-44E3-9099-C40C66FF867C}">
              <a14:compatExt xmlns:a14="http://schemas.microsoft.com/office/drawing/2010/main" spid="_x0000_s49180"/>
            </a:ext>
            <a:ext uri="{FF2B5EF4-FFF2-40B4-BE49-F238E27FC236}">
              <a16:creationId xmlns:a16="http://schemas.microsoft.com/office/drawing/2014/main" id="{00000000-0008-0000-0B00-00001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9181" name="Object 29" hidden="1">
          <a:extLst>
            <a:ext uri="{63B3BB69-23CF-44E3-9099-C40C66FF867C}">
              <a14:compatExt xmlns:a14="http://schemas.microsoft.com/office/drawing/2010/main" spid="_x0000_s49181"/>
            </a:ext>
            <a:ext uri="{FF2B5EF4-FFF2-40B4-BE49-F238E27FC236}">
              <a16:creationId xmlns:a16="http://schemas.microsoft.com/office/drawing/2014/main" id="{00000000-0008-0000-0B00-00001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9182" name="Object 30" hidden="1">
          <a:extLst>
            <a:ext uri="{63B3BB69-23CF-44E3-9099-C40C66FF867C}">
              <a14:compatExt xmlns:a14="http://schemas.microsoft.com/office/drawing/2010/main" spid="_x0000_s49182"/>
            </a:ext>
            <a:ext uri="{FF2B5EF4-FFF2-40B4-BE49-F238E27FC236}">
              <a16:creationId xmlns:a16="http://schemas.microsoft.com/office/drawing/2014/main" id="{00000000-0008-0000-0B00-00001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9183" name="Object 31" hidden="1">
          <a:extLst>
            <a:ext uri="{63B3BB69-23CF-44E3-9099-C40C66FF867C}">
              <a14:compatExt xmlns:a14="http://schemas.microsoft.com/office/drawing/2010/main" spid="_x0000_s49183"/>
            </a:ext>
            <a:ext uri="{FF2B5EF4-FFF2-40B4-BE49-F238E27FC236}">
              <a16:creationId xmlns:a16="http://schemas.microsoft.com/office/drawing/2014/main" id="{00000000-0008-0000-0B00-00001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9184" name="Object 32" hidden="1">
          <a:extLst>
            <a:ext uri="{63B3BB69-23CF-44E3-9099-C40C66FF867C}">
              <a14:compatExt xmlns:a14="http://schemas.microsoft.com/office/drawing/2010/main" spid="_x0000_s49184"/>
            </a:ext>
            <a:ext uri="{FF2B5EF4-FFF2-40B4-BE49-F238E27FC236}">
              <a16:creationId xmlns:a16="http://schemas.microsoft.com/office/drawing/2014/main" id="{00000000-0008-0000-0B00-00002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9185" name="Object 33" hidden="1">
          <a:extLst>
            <a:ext uri="{63B3BB69-23CF-44E3-9099-C40C66FF867C}">
              <a14:compatExt xmlns:a14="http://schemas.microsoft.com/office/drawing/2010/main" spid="_x0000_s49185"/>
            </a:ext>
            <a:ext uri="{FF2B5EF4-FFF2-40B4-BE49-F238E27FC236}">
              <a16:creationId xmlns:a16="http://schemas.microsoft.com/office/drawing/2014/main" id="{00000000-0008-0000-0B00-00002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9186" name="Object 34" hidden="1">
          <a:extLst>
            <a:ext uri="{63B3BB69-23CF-44E3-9099-C40C66FF867C}">
              <a14:compatExt xmlns:a14="http://schemas.microsoft.com/office/drawing/2010/main" spid="_x0000_s49186"/>
            </a:ext>
            <a:ext uri="{FF2B5EF4-FFF2-40B4-BE49-F238E27FC236}">
              <a16:creationId xmlns:a16="http://schemas.microsoft.com/office/drawing/2014/main" id="{00000000-0008-0000-0B00-00002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9187" name="Object 35" hidden="1">
          <a:extLst>
            <a:ext uri="{63B3BB69-23CF-44E3-9099-C40C66FF867C}">
              <a14:compatExt xmlns:a14="http://schemas.microsoft.com/office/drawing/2010/main" spid="_x0000_s49187"/>
            </a:ext>
            <a:ext uri="{FF2B5EF4-FFF2-40B4-BE49-F238E27FC236}">
              <a16:creationId xmlns:a16="http://schemas.microsoft.com/office/drawing/2014/main" id="{00000000-0008-0000-0B00-00002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9188" name="Object 36" hidden="1">
          <a:extLst>
            <a:ext uri="{63B3BB69-23CF-44E3-9099-C40C66FF867C}">
              <a14:compatExt xmlns:a14="http://schemas.microsoft.com/office/drawing/2010/main" spid="_x0000_s49188"/>
            </a:ext>
            <a:ext uri="{FF2B5EF4-FFF2-40B4-BE49-F238E27FC236}">
              <a16:creationId xmlns:a16="http://schemas.microsoft.com/office/drawing/2014/main" id="{00000000-0008-0000-0B00-00002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9189" name="Object 37" hidden="1">
          <a:extLst>
            <a:ext uri="{63B3BB69-23CF-44E3-9099-C40C66FF867C}">
              <a14:compatExt xmlns:a14="http://schemas.microsoft.com/office/drawing/2010/main" spid="_x0000_s49189"/>
            </a:ext>
            <a:ext uri="{FF2B5EF4-FFF2-40B4-BE49-F238E27FC236}">
              <a16:creationId xmlns:a16="http://schemas.microsoft.com/office/drawing/2014/main" id="{00000000-0008-0000-0B00-00002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9190" name="Object 38" hidden="1">
          <a:extLst>
            <a:ext uri="{63B3BB69-23CF-44E3-9099-C40C66FF867C}">
              <a14:compatExt xmlns:a14="http://schemas.microsoft.com/office/drawing/2010/main" spid="_x0000_s49190"/>
            </a:ext>
            <a:ext uri="{FF2B5EF4-FFF2-40B4-BE49-F238E27FC236}">
              <a16:creationId xmlns:a16="http://schemas.microsoft.com/office/drawing/2014/main" id="{00000000-0008-0000-0B00-00002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9191" name="Object 39" hidden="1">
          <a:extLst>
            <a:ext uri="{63B3BB69-23CF-44E3-9099-C40C66FF867C}">
              <a14:compatExt xmlns:a14="http://schemas.microsoft.com/office/drawing/2010/main" spid="_x0000_s49191"/>
            </a:ext>
            <a:ext uri="{FF2B5EF4-FFF2-40B4-BE49-F238E27FC236}">
              <a16:creationId xmlns:a16="http://schemas.microsoft.com/office/drawing/2014/main" id="{00000000-0008-0000-0B00-00002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9192" name="Object 40" hidden="1">
          <a:extLst>
            <a:ext uri="{63B3BB69-23CF-44E3-9099-C40C66FF867C}">
              <a14:compatExt xmlns:a14="http://schemas.microsoft.com/office/drawing/2010/main" spid="_x0000_s49192"/>
            </a:ext>
            <a:ext uri="{FF2B5EF4-FFF2-40B4-BE49-F238E27FC236}">
              <a16:creationId xmlns:a16="http://schemas.microsoft.com/office/drawing/2014/main" id="{00000000-0008-0000-0B00-00002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9193" name="Object 41" hidden="1">
          <a:extLst>
            <a:ext uri="{63B3BB69-23CF-44E3-9099-C40C66FF867C}">
              <a14:compatExt xmlns:a14="http://schemas.microsoft.com/office/drawing/2010/main" spid="_x0000_s49193"/>
            </a:ext>
            <a:ext uri="{FF2B5EF4-FFF2-40B4-BE49-F238E27FC236}">
              <a16:creationId xmlns:a16="http://schemas.microsoft.com/office/drawing/2014/main" id="{00000000-0008-0000-0B00-00002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9194" name="Object 42" hidden="1">
          <a:extLst>
            <a:ext uri="{63B3BB69-23CF-44E3-9099-C40C66FF867C}">
              <a14:compatExt xmlns:a14="http://schemas.microsoft.com/office/drawing/2010/main" spid="_x0000_s49194"/>
            </a:ext>
            <a:ext uri="{FF2B5EF4-FFF2-40B4-BE49-F238E27FC236}">
              <a16:creationId xmlns:a16="http://schemas.microsoft.com/office/drawing/2014/main" id="{00000000-0008-0000-0B00-00002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9195" name="Object 43" hidden="1">
          <a:extLst>
            <a:ext uri="{63B3BB69-23CF-44E3-9099-C40C66FF867C}">
              <a14:compatExt xmlns:a14="http://schemas.microsoft.com/office/drawing/2010/main" spid="_x0000_s49195"/>
            </a:ext>
            <a:ext uri="{FF2B5EF4-FFF2-40B4-BE49-F238E27FC236}">
              <a16:creationId xmlns:a16="http://schemas.microsoft.com/office/drawing/2014/main" id="{00000000-0008-0000-0B00-00002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9196" name="Object 44" hidden="1">
          <a:extLst>
            <a:ext uri="{63B3BB69-23CF-44E3-9099-C40C66FF867C}">
              <a14:compatExt xmlns:a14="http://schemas.microsoft.com/office/drawing/2010/main" spid="_x0000_s49196"/>
            </a:ext>
            <a:ext uri="{FF2B5EF4-FFF2-40B4-BE49-F238E27FC236}">
              <a16:creationId xmlns:a16="http://schemas.microsoft.com/office/drawing/2014/main" id="{00000000-0008-0000-0B00-00002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9197" name="Object 45" hidden="1">
          <a:extLst>
            <a:ext uri="{63B3BB69-23CF-44E3-9099-C40C66FF867C}">
              <a14:compatExt xmlns:a14="http://schemas.microsoft.com/office/drawing/2010/main" spid="_x0000_s49197"/>
            </a:ext>
            <a:ext uri="{FF2B5EF4-FFF2-40B4-BE49-F238E27FC236}">
              <a16:creationId xmlns:a16="http://schemas.microsoft.com/office/drawing/2014/main" id="{00000000-0008-0000-0B00-00002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9198" name="Object 46" hidden="1">
          <a:extLst>
            <a:ext uri="{63B3BB69-23CF-44E3-9099-C40C66FF867C}">
              <a14:compatExt xmlns:a14="http://schemas.microsoft.com/office/drawing/2010/main" spid="_x0000_s49198"/>
            </a:ext>
            <a:ext uri="{FF2B5EF4-FFF2-40B4-BE49-F238E27FC236}">
              <a16:creationId xmlns:a16="http://schemas.microsoft.com/office/drawing/2014/main" id="{00000000-0008-0000-0B00-00002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9199" name="Object 47" hidden="1">
          <a:extLst>
            <a:ext uri="{63B3BB69-23CF-44E3-9099-C40C66FF867C}">
              <a14:compatExt xmlns:a14="http://schemas.microsoft.com/office/drawing/2010/main" spid="_x0000_s49199"/>
            </a:ext>
            <a:ext uri="{FF2B5EF4-FFF2-40B4-BE49-F238E27FC236}">
              <a16:creationId xmlns:a16="http://schemas.microsoft.com/office/drawing/2014/main" id="{00000000-0008-0000-0B00-00002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9200" name="Object 48" hidden="1">
          <a:extLst>
            <a:ext uri="{63B3BB69-23CF-44E3-9099-C40C66FF867C}">
              <a14:compatExt xmlns:a14="http://schemas.microsoft.com/office/drawing/2010/main" spid="_x0000_s49200"/>
            </a:ext>
            <a:ext uri="{FF2B5EF4-FFF2-40B4-BE49-F238E27FC236}">
              <a16:creationId xmlns:a16="http://schemas.microsoft.com/office/drawing/2014/main" id="{00000000-0008-0000-0B00-00003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9201" name="Object 49" hidden="1">
          <a:extLst>
            <a:ext uri="{63B3BB69-23CF-44E3-9099-C40C66FF867C}">
              <a14:compatExt xmlns:a14="http://schemas.microsoft.com/office/drawing/2010/main" spid="_x0000_s49201"/>
            </a:ext>
            <a:ext uri="{FF2B5EF4-FFF2-40B4-BE49-F238E27FC236}">
              <a16:creationId xmlns:a16="http://schemas.microsoft.com/office/drawing/2014/main" id="{00000000-0008-0000-0B00-00003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9202" name="Object 50" hidden="1">
          <a:extLst>
            <a:ext uri="{63B3BB69-23CF-44E3-9099-C40C66FF867C}">
              <a14:compatExt xmlns:a14="http://schemas.microsoft.com/office/drawing/2010/main" spid="_x0000_s49202"/>
            </a:ext>
            <a:ext uri="{FF2B5EF4-FFF2-40B4-BE49-F238E27FC236}">
              <a16:creationId xmlns:a16="http://schemas.microsoft.com/office/drawing/2014/main" id="{00000000-0008-0000-0B00-00003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9203" name="Object 51" hidden="1">
          <a:extLst>
            <a:ext uri="{63B3BB69-23CF-44E3-9099-C40C66FF867C}">
              <a14:compatExt xmlns:a14="http://schemas.microsoft.com/office/drawing/2010/main" spid="_x0000_s49203"/>
            </a:ext>
            <a:ext uri="{FF2B5EF4-FFF2-40B4-BE49-F238E27FC236}">
              <a16:creationId xmlns:a16="http://schemas.microsoft.com/office/drawing/2014/main" id="{00000000-0008-0000-0B00-00003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9204" name="Object 52" hidden="1">
          <a:extLst>
            <a:ext uri="{63B3BB69-23CF-44E3-9099-C40C66FF867C}">
              <a14:compatExt xmlns:a14="http://schemas.microsoft.com/office/drawing/2010/main" spid="_x0000_s49204"/>
            </a:ext>
            <a:ext uri="{FF2B5EF4-FFF2-40B4-BE49-F238E27FC236}">
              <a16:creationId xmlns:a16="http://schemas.microsoft.com/office/drawing/2014/main" id="{00000000-0008-0000-0B00-00003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9205" name="Object 53" hidden="1">
          <a:extLst>
            <a:ext uri="{63B3BB69-23CF-44E3-9099-C40C66FF867C}">
              <a14:compatExt xmlns:a14="http://schemas.microsoft.com/office/drawing/2010/main" spid="_x0000_s49205"/>
            </a:ext>
            <a:ext uri="{FF2B5EF4-FFF2-40B4-BE49-F238E27FC236}">
              <a16:creationId xmlns:a16="http://schemas.microsoft.com/office/drawing/2014/main" id="{00000000-0008-0000-0B00-00003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9206" name="Object 54" hidden="1">
          <a:extLst>
            <a:ext uri="{63B3BB69-23CF-44E3-9099-C40C66FF867C}">
              <a14:compatExt xmlns:a14="http://schemas.microsoft.com/office/drawing/2010/main" spid="_x0000_s49206"/>
            </a:ext>
            <a:ext uri="{FF2B5EF4-FFF2-40B4-BE49-F238E27FC236}">
              <a16:creationId xmlns:a16="http://schemas.microsoft.com/office/drawing/2014/main" id="{00000000-0008-0000-0B00-00003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9207" name="Object 55" hidden="1">
          <a:extLst>
            <a:ext uri="{63B3BB69-23CF-44E3-9099-C40C66FF867C}">
              <a14:compatExt xmlns:a14="http://schemas.microsoft.com/office/drawing/2010/main" spid="_x0000_s49207"/>
            </a:ext>
            <a:ext uri="{FF2B5EF4-FFF2-40B4-BE49-F238E27FC236}">
              <a16:creationId xmlns:a16="http://schemas.microsoft.com/office/drawing/2014/main" id="{00000000-0008-0000-0B00-00003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9208" name="Object 56" hidden="1">
          <a:extLst>
            <a:ext uri="{63B3BB69-23CF-44E3-9099-C40C66FF867C}">
              <a14:compatExt xmlns:a14="http://schemas.microsoft.com/office/drawing/2010/main" spid="_x0000_s49208"/>
            </a:ext>
            <a:ext uri="{FF2B5EF4-FFF2-40B4-BE49-F238E27FC236}">
              <a16:creationId xmlns:a16="http://schemas.microsoft.com/office/drawing/2014/main" id="{00000000-0008-0000-0B00-00003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9209" name="Object 57" hidden="1">
          <a:extLst>
            <a:ext uri="{63B3BB69-23CF-44E3-9099-C40C66FF867C}">
              <a14:compatExt xmlns:a14="http://schemas.microsoft.com/office/drawing/2010/main" spid="_x0000_s49209"/>
            </a:ext>
            <a:ext uri="{FF2B5EF4-FFF2-40B4-BE49-F238E27FC236}">
              <a16:creationId xmlns:a16="http://schemas.microsoft.com/office/drawing/2014/main" id="{00000000-0008-0000-0B00-00003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9210" name="Object 58" hidden="1">
          <a:extLst>
            <a:ext uri="{63B3BB69-23CF-44E3-9099-C40C66FF867C}">
              <a14:compatExt xmlns:a14="http://schemas.microsoft.com/office/drawing/2010/main" spid="_x0000_s49210"/>
            </a:ext>
            <a:ext uri="{FF2B5EF4-FFF2-40B4-BE49-F238E27FC236}">
              <a16:creationId xmlns:a16="http://schemas.microsoft.com/office/drawing/2014/main" id="{00000000-0008-0000-0B00-00003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9211" name="Object 59" hidden="1">
          <a:extLst>
            <a:ext uri="{63B3BB69-23CF-44E3-9099-C40C66FF867C}">
              <a14:compatExt xmlns:a14="http://schemas.microsoft.com/office/drawing/2010/main" spid="_x0000_s49211"/>
            </a:ext>
            <a:ext uri="{FF2B5EF4-FFF2-40B4-BE49-F238E27FC236}">
              <a16:creationId xmlns:a16="http://schemas.microsoft.com/office/drawing/2014/main" id="{00000000-0008-0000-0B00-00003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9212" name="Object 60" hidden="1">
          <a:extLst>
            <a:ext uri="{63B3BB69-23CF-44E3-9099-C40C66FF867C}">
              <a14:compatExt xmlns:a14="http://schemas.microsoft.com/office/drawing/2010/main" spid="_x0000_s49212"/>
            </a:ext>
            <a:ext uri="{FF2B5EF4-FFF2-40B4-BE49-F238E27FC236}">
              <a16:creationId xmlns:a16="http://schemas.microsoft.com/office/drawing/2014/main" id="{00000000-0008-0000-0B00-00003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9213" name="Object 61" hidden="1">
          <a:extLst>
            <a:ext uri="{63B3BB69-23CF-44E3-9099-C40C66FF867C}">
              <a14:compatExt xmlns:a14="http://schemas.microsoft.com/office/drawing/2010/main" spid="_x0000_s49213"/>
            </a:ext>
            <a:ext uri="{FF2B5EF4-FFF2-40B4-BE49-F238E27FC236}">
              <a16:creationId xmlns:a16="http://schemas.microsoft.com/office/drawing/2014/main" id="{00000000-0008-0000-0B00-00003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9214" name="Object 62" hidden="1">
          <a:extLst>
            <a:ext uri="{63B3BB69-23CF-44E3-9099-C40C66FF867C}">
              <a14:compatExt xmlns:a14="http://schemas.microsoft.com/office/drawing/2010/main" spid="_x0000_s49214"/>
            </a:ext>
            <a:ext uri="{FF2B5EF4-FFF2-40B4-BE49-F238E27FC236}">
              <a16:creationId xmlns:a16="http://schemas.microsoft.com/office/drawing/2014/main" id="{00000000-0008-0000-0B00-00003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9215" name="Object 63" hidden="1">
          <a:extLst>
            <a:ext uri="{63B3BB69-23CF-44E3-9099-C40C66FF867C}">
              <a14:compatExt xmlns:a14="http://schemas.microsoft.com/office/drawing/2010/main" spid="_x0000_s49215"/>
            </a:ext>
            <a:ext uri="{FF2B5EF4-FFF2-40B4-BE49-F238E27FC236}">
              <a16:creationId xmlns:a16="http://schemas.microsoft.com/office/drawing/2014/main" id="{00000000-0008-0000-0B00-00003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9216" name="Object 64" hidden="1">
          <a:extLst>
            <a:ext uri="{63B3BB69-23CF-44E3-9099-C40C66FF867C}">
              <a14:compatExt xmlns:a14="http://schemas.microsoft.com/office/drawing/2010/main" spid="_x0000_s49216"/>
            </a:ext>
            <a:ext uri="{FF2B5EF4-FFF2-40B4-BE49-F238E27FC236}">
              <a16:creationId xmlns:a16="http://schemas.microsoft.com/office/drawing/2014/main" id="{00000000-0008-0000-0B00-00004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9217" name="Object 65" hidden="1">
          <a:extLst>
            <a:ext uri="{63B3BB69-23CF-44E3-9099-C40C66FF867C}">
              <a14:compatExt xmlns:a14="http://schemas.microsoft.com/office/drawing/2010/main" spid="_x0000_s49217"/>
            </a:ext>
            <a:ext uri="{FF2B5EF4-FFF2-40B4-BE49-F238E27FC236}">
              <a16:creationId xmlns:a16="http://schemas.microsoft.com/office/drawing/2014/main" id="{00000000-0008-0000-0B00-00004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9218" name="Object 66" hidden="1">
          <a:extLst>
            <a:ext uri="{63B3BB69-23CF-44E3-9099-C40C66FF867C}">
              <a14:compatExt xmlns:a14="http://schemas.microsoft.com/office/drawing/2010/main" spid="_x0000_s49218"/>
            </a:ext>
            <a:ext uri="{FF2B5EF4-FFF2-40B4-BE49-F238E27FC236}">
              <a16:creationId xmlns:a16="http://schemas.microsoft.com/office/drawing/2014/main" id="{00000000-0008-0000-0B00-00004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0177" name="Object 1" hidden="1">
          <a:extLst>
            <a:ext uri="{63B3BB69-23CF-44E3-9099-C40C66FF867C}">
              <a14:compatExt xmlns:a14="http://schemas.microsoft.com/office/drawing/2010/main" spid="_x0000_s50177"/>
            </a:ext>
            <a:ext uri="{FF2B5EF4-FFF2-40B4-BE49-F238E27FC236}">
              <a16:creationId xmlns:a16="http://schemas.microsoft.com/office/drawing/2014/main" id="{00000000-0008-0000-0C00-00000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0178" name="Object 2" hidden="1">
          <a:extLst>
            <a:ext uri="{63B3BB69-23CF-44E3-9099-C40C66FF867C}">
              <a14:compatExt xmlns:a14="http://schemas.microsoft.com/office/drawing/2010/main" spid="_x0000_s50178"/>
            </a:ext>
            <a:ext uri="{FF2B5EF4-FFF2-40B4-BE49-F238E27FC236}">
              <a16:creationId xmlns:a16="http://schemas.microsoft.com/office/drawing/2014/main" id="{00000000-0008-0000-0C00-00000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0179" name="Object 3" hidden="1">
          <a:extLst>
            <a:ext uri="{63B3BB69-23CF-44E3-9099-C40C66FF867C}">
              <a14:compatExt xmlns:a14="http://schemas.microsoft.com/office/drawing/2010/main" spid="_x0000_s50179"/>
            </a:ext>
            <a:ext uri="{FF2B5EF4-FFF2-40B4-BE49-F238E27FC236}">
              <a16:creationId xmlns:a16="http://schemas.microsoft.com/office/drawing/2014/main" id="{00000000-0008-0000-0C00-00000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0180" name="Object 4" hidden="1">
          <a:extLst>
            <a:ext uri="{63B3BB69-23CF-44E3-9099-C40C66FF867C}">
              <a14:compatExt xmlns:a14="http://schemas.microsoft.com/office/drawing/2010/main" spid="_x0000_s50180"/>
            </a:ext>
            <a:ext uri="{FF2B5EF4-FFF2-40B4-BE49-F238E27FC236}">
              <a16:creationId xmlns:a16="http://schemas.microsoft.com/office/drawing/2014/main" id="{00000000-0008-0000-0C00-00000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0181" name="Object 5" hidden="1">
          <a:extLst>
            <a:ext uri="{63B3BB69-23CF-44E3-9099-C40C66FF867C}">
              <a14:compatExt xmlns:a14="http://schemas.microsoft.com/office/drawing/2010/main" spid="_x0000_s50181"/>
            </a:ext>
            <a:ext uri="{FF2B5EF4-FFF2-40B4-BE49-F238E27FC236}">
              <a16:creationId xmlns:a16="http://schemas.microsoft.com/office/drawing/2014/main" id="{00000000-0008-0000-0C00-00000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0182" name="Object 6" hidden="1">
          <a:extLst>
            <a:ext uri="{63B3BB69-23CF-44E3-9099-C40C66FF867C}">
              <a14:compatExt xmlns:a14="http://schemas.microsoft.com/office/drawing/2010/main" spid="_x0000_s50182"/>
            </a:ext>
            <a:ext uri="{FF2B5EF4-FFF2-40B4-BE49-F238E27FC236}">
              <a16:creationId xmlns:a16="http://schemas.microsoft.com/office/drawing/2014/main" id="{00000000-0008-0000-0C00-00000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0183" name="Object 7" hidden="1">
          <a:extLst>
            <a:ext uri="{63B3BB69-23CF-44E3-9099-C40C66FF867C}">
              <a14:compatExt xmlns:a14="http://schemas.microsoft.com/office/drawing/2010/main" spid="_x0000_s50183"/>
            </a:ext>
            <a:ext uri="{FF2B5EF4-FFF2-40B4-BE49-F238E27FC236}">
              <a16:creationId xmlns:a16="http://schemas.microsoft.com/office/drawing/2014/main" id="{00000000-0008-0000-0C00-00000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0184" name="Object 8" hidden="1">
          <a:extLst>
            <a:ext uri="{63B3BB69-23CF-44E3-9099-C40C66FF867C}">
              <a14:compatExt xmlns:a14="http://schemas.microsoft.com/office/drawing/2010/main" spid="_x0000_s50184"/>
            </a:ext>
            <a:ext uri="{FF2B5EF4-FFF2-40B4-BE49-F238E27FC236}">
              <a16:creationId xmlns:a16="http://schemas.microsoft.com/office/drawing/2014/main" id="{00000000-0008-0000-0C00-00000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0185" name="Object 9" hidden="1">
          <a:extLst>
            <a:ext uri="{63B3BB69-23CF-44E3-9099-C40C66FF867C}">
              <a14:compatExt xmlns:a14="http://schemas.microsoft.com/office/drawing/2010/main" spid="_x0000_s50185"/>
            </a:ext>
            <a:ext uri="{FF2B5EF4-FFF2-40B4-BE49-F238E27FC236}">
              <a16:creationId xmlns:a16="http://schemas.microsoft.com/office/drawing/2014/main" id="{00000000-0008-0000-0C00-00000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0186" name="Object 10" hidden="1">
          <a:extLst>
            <a:ext uri="{63B3BB69-23CF-44E3-9099-C40C66FF867C}">
              <a14:compatExt xmlns:a14="http://schemas.microsoft.com/office/drawing/2010/main" spid="_x0000_s50186"/>
            </a:ext>
            <a:ext uri="{FF2B5EF4-FFF2-40B4-BE49-F238E27FC236}">
              <a16:creationId xmlns:a16="http://schemas.microsoft.com/office/drawing/2014/main" id="{00000000-0008-0000-0C00-00000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0187" name="Object 11" hidden="1">
          <a:extLst>
            <a:ext uri="{63B3BB69-23CF-44E3-9099-C40C66FF867C}">
              <a14:compatExt xmlns:a14="http://schemas.microsoft.com/office/drawing/2010/main" spid="_x0000_s50187"/>
            </a:ext>
            <a:ext uri="{FF2B5EF4-FFF2-40B4-BE49-F238E27FC236}">
              <a16:creationId xmlns:a16="http://schemas.microsoft.com/office/drawing/2014/main" id="{00000000-0008-0000-0C00-00000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0188" name="Object 12" hidden="1">
          <a:extLst>
            <a:ext uri="{63B3BB69-23CF-44E3-9099-C40C66FF867C}">
              <a14:compatExt xmlns:a14="http://schemas.microsoft.com/office/drawing/2010/main" spid="_x0000_s50188"/>
            </a:ext>
            <a:ext uri="{FF2B5EF4-FFF2-40B4-BE49-F238E27FC236}">
              <a16:creationId xmlns:a16="http://schemas.microsoft.com/office/drawing/2014/main" id="{00000000-0008-0000-0C00-00000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0189" name="Object 13" hidden="1">
          <a:extLst>
            <a:ext uri="{63B3BB69-23CF-44E3-9099-C40C66FF867C}">
              <a14:compatExt xmlns:a14="http://schemas.microsoft.com/office/drawing/2010/main" spid="_x0000_s50189"/>
            </a:ext>
            <a:ext uri="{FF2B5EF4-FFF2-40B4-BE49-F238E27FC236}">
              <a16:creationId xmlns:a16="http://schemas.microsoft.com/office/drawing/2014/main" id="{00000000-0008-0000-0C00-00000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0190" name="Object 14" hidden="1">
          <a:extLst>
            <a:ext uri="{63B3BB69-23CF-44E3-9099-C40C66FF867C}">
              <a14:compatExt xmlns:a14="http://schemas.microsoft.com/office/drawing/2010/main" spid="_x0000_s50190"/>
            </a:ext>
            <a:ext uri="{FF2B5EF4-FFF2-40B4-BE49-F238E27FC236}">
              <a16:creationId xmlns:a16="http://schemas.microsoft.com/office/drawing/2014/main" id="{00000000-0008-0000-0C00-00000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0191" name="Object 15" hidden="1">
          <a:extLst>
            <a:ext uri="{63B3BB69-23CF-44E3-9099-C40C66FF867C}">
              <a14:compatExt xmlns:a14="http://schemas.microsoft.com/office/drawing/2010/main" spid="_x0000_s50191"/>
            </a:ext>
            <a:ext uri="{FF2B5EF4-FFF2-40B4-BE49-F238E27FC236}">
              <a16:creationId xmlns:a16="http://schemas.microsoft.com/office/drawing/2014/main" id="{00000000-0008-0000-0C00-00000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0192" name="Object 16" hidden="1">
          <a:extLst>
            <a:ext uri="{63B3BB69-23CF-44E3-9099-C40C66FF867C}">
              <a14:compatExt xmlns:a14="http://schemas.microsoft.com/office/drawing/2010/main" spid="_x0000_s50192"/>
            </a:ext>
            <a:ext uri="{FF2B5EF4-FFF2-40B4-BE49-F238E27FC236}">
              <a16:creationId xmlns:a16="http://schemas.microsoft.com/office/drawing/2014/main" id="{00000000-0008-0000-0C00-00001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0193" name="Object 17" hidden="1">
          <a:extLst>
            <a:ext uri="{63B3BB69-23CF-44E3-9099-C40C66FF867C}">
              <a14:compatExt xmlns:a14="http://schemas.microsoft.com/office/drawing/2010/main" spid="_x0000_s50193"/>
            </a:ext>
            <a:ext uri="{FF2B5EF4-FFF2-40B4-BE49-F238E27FC236}">
              <a16:creationId xmlns:a16="http://schemas.microsoft.com/office/drawing/2014/main" id="{00000000-0008-0000-0C00-00001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0194" name="Object 18" hidden="1">
          <a:extLst>
            <a:ext uri="{63B3BB69-23CF-44E3-9099-C40C66FF867C}">
              <a14:compatExt xmlns:a14="http://schemas.microsoft.com/office/drawing/2010/main" spid="_x0000_s50194"/>
            </a:ext>
            <a:ext uri="{FF2B5EF4-FFF2-40B4-BE49-F238E27FC236}">
              <a16:creationId xmlns:a16="http://schemas.microsoft.com/office/drawing/2014/main" id="{00000000-0008-0000-0C00-00001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0195" name="Object 19" hidden="1">
          <a:extLst>
            <a:ext uri="{63B3BB69-23CF-44E3-9099-C40C66FF867C}">
              <a14:compatExt xmlns:a14="http://schemas.microsoft.com/office/drawing/2010/main" spid="_x0000_s50195"/>
            </a:ext>
            <a:ext uri="{FF2B5EF4-FFF2-40B4-BE49-F238E27FC236}">
              <a16:creationId xmlns:a16="http://schemas.microsoft.com/office/drawing/2014/main" id="{00000000-0008-0000-0C00-00001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0196" name="Object 20" hidden="1">
          <a:extLst>
            <a:ext uri="{63B3BB69-23CF-44E3-9099-C40C66FF867C}">
              <a14:compatExt xmlns:a14="http://schemas.microsoft.com/office/drawing/2010/main" spid="_x0000_s50196"/>
            </a:ext>
            <a:ext uri="{FF2B5EF4-FFF2-40B4-BE49-F238E27FC236}">
              <a16:creationId xmlns:a16="http://schemas.microsoft.com/office/drawing/2014/main" id="{00000000-0008-0000-0C00-00001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0197" name="Object 21" hidden="1">
          <a:extLst>
            <a:ext uri="{63B3BB69-23CF-44E3-9099-C40C66FF867C}">
              <a14:compatExt xmlns:a14="http://schemas.microsoft.com/office/drawing/2010/main" spid="_x0000_s50197"/>
            </a:ext>
            <a:ext uri="{FF2B5EF4-FFF2-40B4-BE49-F238E27FC236}">
              <a16:creationId xmlns:a16="http://schemas.microsoft.com/office/drawing/2014/main" id="{00000000-0008-0000-0C00-00001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0198" name="Object 22" hidden="1">
          <a:extLst>
            <a:ext uri="{63B3BB69-23CF-44E3-9099-C40C66FF867C}">
              <a14:compatExt xmlns:a14="http://schemas.microsoft.com/office/drawing/2010/main" spid="_x0000_s50198"/>
            </a:ext>
            <a:ext uri="{FF2B5EF4-FFF2-40B4-BE49-F238E27FC236}">
              <a16:creationId xmlns:a16="http://schemas.microsoft.com/office/drawing/2014/main" id="{00000000-0008-0000-0C00-00001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0199" name="Object 23" hidden="1">
          <a:extLst>
            <a:ext uri="{63B3BB69-23CF-44E3-9099-C40C66FF867C}">
              <a14:compatExt xmlns:a14="http://schemas.microsoft.com/office/drawing/2010/main" spid="_x0000_s50199"/>
            </a:ext>
            <a:ext uri="{FF2B5EF4-FFF2-40B4-BE49-F238E27FC236}">
              <a16:creationId xmlns:a16="http://schemas.microsoft.com/office/drawing/2014/main" id="{00000000-0008-0000-0C00-00001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0200" name="Object 24" hidden="1">
          <a:extLst>
            <a:ext uri="{63B3BB69-23CF-44E3-9099-C40C66FF867C}">
              <a14:compatExt xmlns:a14="http://schemas.microsoft.com/office/drawing/2010/main" spid="_x0000_s50200"/>
            </a:ext>
            <a:ext uri="{FF2B5EF4-FFF2-40B4-BE49-F238E27FC236}">
              <a16:creationId xmlns:a16="http://schemas.microsoft.com/office/drawing/2014/main" id="{00000000-0008-0000-0C00-00001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0201" name="Object 25" hidden="1">
          <a:extLst>
            <a:ext uri="{63B3BB69-23CF-44E3-9099-C40C66FF867C}">
              <a14:compatExt xmlns:a14="http://schemas.microsoft.com/office/drawing/2010/main" spid="_x0000_s50201"/>
            </a:ext>
            <a:ext uri="{FF2B5EF4-FFF2-40B4-BE49-F238E27FC236}">
              <a16:creationId xmlns:a16="http://schemas.microsoft.com/office/drawing/2014/main" id="{00000000-0008-0000-0C00-00001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0202" name="Object 26" hidden="1">
          <a:extLst>
            <a:ext uri="{63B3BB69-23CF-44E3-9099-C40C66FF867C}">
              <a14:compatExt xmlns:a14="http://schemas.microsoft.com/office/drawing/2010/main" spid="_x0000_s50202"/>
            </a:ext>
            <a:ext uri="{FF2B5EF4-FFF2-40B4-BE49-F238E27FC236}">
              <a16:creationId xmlns:a16="http://schemas.microsoft.com/office/drawing/2014/main" id="{00000000-0008-0000-0C00-00001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0203" name="Object 27" hidden="1">
          <a:extLst>
            <a:ext uri="{63B3BB69-23CF-44E3-9099-C40C66FF867C}">
              <a14:compatExt xmlns:a14="http://schemas.microsoft.com/office/drawing/2010/main" spid="_x0000_s50203"/>
            </a:ext>
            <a:ext uri="{FF2B5EF4-FFF2-40B4-BE49-F238E27FC236}">
              <a16:creationId xmlns:a16="http://schemas.microsoft.com/office/drawing/2014/main" id="{00000000-0008-0000-0C00-00001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0204" name="Object 28" hidden="1">
          <a:extLst>
            <a:ext uri="{63B3BB69-23CF-44E3-9099-C40C66FF867C}">
              <a14:compatExt xmlns:a14="http://schemas.microsoft.com/office/drawing/2010/main" spid="_x0000_s50204"/>
            </a:ext>
            <a:ext uri="{FF2B5EF4-FFF2-40B4-BE49-F238E27FC236}">
              <a16:creationId xmlns:a16="http://schemas.microsoft.com/office/drawing/2014/main" id="{00000000-0008-0000-0C00-00001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0205" name="Object 29" hidden="1">
          <a:extLst>
            <a:ext uri="{63B3BB69-23CF-44E3-9099-C40C66FF867C}">
              <a14:compatExt xmlns:a14="http://schemas.microsoft.com/office/drawing/2010/main" spid="_x0000_s50205"/>
            </a:ext>
            <a:ext uri="{FF2B5EF4-FFF2-40B4-BE49-F238E27FC236}">
              <a16:creationId xmlns:a16="http://schemas.microsoft.com/office/drawing/2014/main" id="{00000000-0008-0000-0C00-00001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0206" name="Object 30" hidden="1">
          <a:extLst>
            <a:ext uri="{63B3BB69-23CF-44E3-9099-C40C66FF867C}">
              <a14:compatExt xmlns:a14="http://schemas.microsoft.com/office/drawing/2010/main" spid="_x0000_s50206"/>
            </a:ext>
            <a:ext uri="{FF2B5EF4-FFF2-40B4-BE49-F238E27FC236}">
              <a16:creationId xmlns:a16="http://schemas.microsoft.com/office/drawing/2014/main" id="{00000000-0008-0000-0C00-00001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0207" name="Object 31" hidden="1">
          <a:extLst>
            <a:ext uri="{63B3BB69-23CF-44E3-9099-C40C66FF867C}">
              <a14:compatExt xmlns:a14="http://schemas.microsoft.com/office/drawing/2010/main" spid="_x0000_s50207"/>
            </a:ext>
            <a:ext uri="{FF2B5EF4-FFF2-40B4-BE49-F238E27FC236}">
              <a16:creationId xmlns:a16="http://schemas.microsoft.com/office/drawing/2014/main" id="{00000000-0008-0000-0C00-00001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0208" name="Object 32" hidden="1">
          <a:extLst>
            <a:ext uri="{63B3BB69-23CF-44E3-9099-C40C66FF867C}">
              <a14:compatExt xmlns:a14="http://schemas.microsoft.com/office/drawing/2010/main" spid="_x0000_s50208"/>
            </a:ext>
            <a:ext uri="{FF2B5EF4-FFF2-40B4-BE49-F238E27FC236}">
              <a16:creationId xmlns:a16="http://schemas.microsoft.com/office/drawing/2014/main" id="{00000000-0008-0000-0C00-00002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0209" name="Object 33" hidden="1">
          <a:extLst>
            <a:ext uri="{63B3BB69-23CF-44E3-9099-C40C66FF867C}">
              <a14:compatExt xmlns:a14="http://schemas.microsoft.com/office/drawing/2010/main" spid="_x0000_s50209"/>
            </a:ext>
            <a:ext uri="{FF2B5EF4-FFF2-40B4-BE49-F238E27FC236}">
              <a16:creationId xmlns:a16="http://schemas.microsoft.com/office/drawing/2014/main" id="{00000000-0008-0000-0C00-00002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0210" name="Object 34" hidden="1">
          <a:extLst>
            <a:ext uri="{63B3BB69-23CF-44E3-9099-C40C66FF867C}">
              <a14:compatExt xmlns:a14="http://schemas.microsoft.com/office/drawing/2010/main" spid="_x0000_s50210"/>
            </a:ext>
            <a:ext uri="{FF2B5EF4-FFF2-40B4-BE49-F238E27FC236}">
              <a16:creationId xmlns:a16="http://schemas.microsoft.com/office/drawing/2014/main" id="{00000000-0008-0000-0C00-00002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0211" name="Object 35" hidden="1">
          <a:extLst>
            <a:ext uri="{63B3BB69-23CF-44E3-9099-C40C66FF867C}">
              <a14:compatExt xmlns:a14="http://schemas.microsoft.com/office/drawing/2010/main" spid="_x0000_s50211"/>
            </a:ext>
            <a:ext uri="{FF2B5EF4-FFF2-40B4-BE49-F238E27FC236}">
              <a16:creationId xmlns:a16="http://schemas.microsoft.com/office/drawing/2014/main" id="{00000000-0008-0000-0C00-00002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0212" name="Object 36" hidden="1">
          <a:extLst>
            <a:ext uri="{63B3BB69-23CF-44E3-9099-C40C66FF867C}">
              <a14:compatExt xmlns:a14="http://schemas.microsoft.com/office/drawing/2010/main" spid="_x0000_s50212"/>
            </a:ext>
            <a:ext uri="{FF2B5EF4-FFF2-40B4-BE49-F238E27FC236}">
              <a16:creationId xmlns:a16="http://schemas.microsoft.com/office/drawing/2014/main" id="{00000000-0008-0000-0C00-00002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0213" name="Object 37" hidden="1">
          <a:extLst>
            <a:ext uri="{63B3BB69-23CF-44E3-9099-C40C66FF867C}">
              <a14:compatExt xmlns:a14="http://schemas.microsoft.com/office/drawing/2010/main" spid="_x0000_s50213"/>
            </a:ext>
            <a:ext uri="{FF2B5EF4-FFF2-40B4-BE49-F238E27FC236}">
              <a16:creationId xmlns:a16="http://schemas.microsoft.com/office/drawing/2014/main" id="{00000000-0008-0000-0C00-00002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0214" name="Object 38" hidden="1">
          <a:extLst>
            <a:ext uri="{63B3BB69-23CF-44E3-9099-C40C66FF867C}">
              <a14:compatExt xmlns:a14="http://schemas.microsoft.com/office/drawing/2010/main" spid="_x0000_s50214"/>
            </a:ext>
            <a:ext uri="{FF2B5EF4-FFF2-40B4-BE49-F238E27FC236}">
              <a16:creationId xmlns:a16="http://schemas.microsoft.com/office/drawing/2014/main" id="{00000000-0008-0000-0C00-00002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0215" name="Object 39" hidden="1">
          <a:extLst>
            <a:ext uri="{63B3BB69-23CF-44E3-9099-C40C66FF867C}">
              <a14:compatExt xmlns:a14="http://schemas.microsoft.com/office/drawing/2010/main" spid="_x0000_s50215"/>
            </a:ext>
            <a:ext uri="{FF2B5EF4-FFF2-40B4-BE49-F238E27FC236}">
              <a16:creationId xmlns:a16="http://schemas.microsoft.com/office/drawing/2014/main" id="{00000000-0008-0000-0C00-00002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0216" name="Object 40" hidden="1">
          <a:extLst>
            <a:ext uri="{63B3BB69-23CF-44E3-9099-C40C66FF867C}">
              <a14:compatExt xmlns:a14="http://schemas.microsoft.com/office/drawing/2010/main" spid="_x0000_s50216"/>
            </a:ext>
            <a:ext uri="{FF2B5EF4-FFF2-40B4-BE49-F238E27FC236}">
              <a16:creationId xmlns:a16="http://schemas.microsoft.com/office/drawing/2014/main" id="{00000000-0008-0000-0C00-00002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0217" name="Object 41" hidden="1">
          <a:extLst>
            <a:ext uri="{63B3BB69-23CF-44E3-9099-C40C66FF867C}">
              <a14:compatExt xmlns:a14="http://schemas.microsoft.com/office/drawing/2010/main" spid="_x0000_s50217"/>
            </a:ext>
            <a:ext uri="{FF2B5EF4-FFF2-40B4-BE49-F238E27FC236}">
              <a16:creationId xmlns:a16="http://schemas.microsoft.com/office/drawing/2014/main" id="{00000000-0008-0000-0C00-00002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0218" name="Object 42" hidden="1">
          <a:extLst>
            <a:ext uri="{63B3BB69-23CF-44E3-9099-C40C66FF867C}">
              <a14:compatExt xmlns:a14="http://schemas.microsoft.com/office/drawing/2010/main" spid="_x0000_s50218"/>
            </a:ext>
            <a:ext uri="{FF2B5EF4-FFF2-40B4-BE49-F238E27FC236}">
              <a16:creationId xmlns:a16="http://schemas.microsoft.com/office/drawing/2014/main" id="{00000000-0008-0000-0C00-00002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0219" name="Object 43" hidden="1">
          <a:extLst>
            <a:ext uri="{63B3BB69-23CF-44E3-9099-C40C66FF867C}">
              <a14:compatExt xmlns:a14="http://schemas.microsoft.com/office/drawing/2010/main" spid="_x0000_s50219"/>
            </a:ext>
            <a:ext uri="{FF2B5EF4-FFF2-40B4-BE49-F238E27FC236}">
              <a16:creationId xmlns:a16="http://schemas.microsoft.com/office/drawing/2014/main" id="{00000000-0008-0000-0C00-00002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0220" name="Object 44" hidden="1">
          <a:extLst>
            <a:ext uri="{63B3BB69-23CF-44E3-9099-C40C66FF867C}">
              <a14:compatExt xmlns:a14="http://schemas.microsoft.com/office/drawing/2010/main" spid="_x0000_s50220"/>
            </a:ext>
            <a:ext uri="{FF2B5EF4-FFF2-40B4-BE49-F238E27FC236}">
              <a16:creationId xmlns:a16="http://schemas.microsoft.com/office/drawing/2014/main" id="{00000000-0008-0000-0C00-00002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0221" name="Object 45" hidden="1">
          <a:extLst>
            <a:ext uri="{63B3BB69-23CF-44E3-9099-C40C66FF867C}">
              <a14:compatExt xmlns:a14="http://schemas.microsoft.com/office/drawing/2010/main" spid="_x0000_s50221"/>
            </a:ext>
            <a:ext uri="{FF2B5EF4-FFF2-40B4-BE49-F238E27FC236}">
              <a16:creationId xmlns:a16="http://schemas.microsoft.com/office/drawing/2014/main" id="{00000000-0008-0000-0C00-00002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0222" name="Object 46" hidden="1">
          <a:extLst>
            <a:ext uri="{63B3BB69-23CF-44E3-9099-C40C66FF867C}">
              <a14:compatExt xmlns:a14="http://schemas.microsoft.com/office/drawing/2010/main" spid="_x0000_s50222"/>
            </a:ext>
            <a:ext uri="{FF2B5EF4-FFF2-40B4-BE49-F238E27FC236}">
              <a16:creationId xmlns:a16="http://schemas.microsoft.com/office/drawing/2014/main" id="{00000000-0008-0000-0C00-00002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0223" name="Object 47" hidden="1">
          <a:extLst>
            <a:ext uri="{63B3BB69-23CF-44E3-9099-C40C66FF867C}">
              <a14:compatExt xmlns:a14="http://schemas.microsoft.com/office/drawing/2010/main" spid="_x0000_s50223"/>
            </a:ext>
            <a:ext uri="{FF2B5EF4-FFF2-40B4-BE49-F238E27FC236}">
              <a16:creationId xmlns:a16="http://schemas.microsoft.com/office/drawing/2014/main" id="{00000000-0008-0000-0C00-00002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0224" name="Object 48" hidden="1">
          <a:extLst>
            <a:ext uri="{63B3BB69-23CF-44E3-9099-C40C66FF867C}">
              <a14:compatExt xmlns:a14="http://schemas.microsoft.com/office/drawing/2010/main" spid="_x0000_s50224"/>
            </a:ext>
            <a:ext uri="{FF2B5EF4-FFF2-40B4-BE49-F238E27FC236}">
              <a16:creationId xmlns:a16="http://schemas.microsoft.com/office/drawing/2014/main" id="{00000000-0008-0000-0C00-00003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0225" name="Object 49" hidden="1">
          <a:extLst>
            <a:ext uri="{63B3BB69-23CF-44E3-9099-C40C66FF867C}">
              <a14:compatExt xmlns:a14="http://schemas.microsoft.com/office/drawing/2010/main" spid="_x0000_s50225"/>
            </a:ext>
            <a:ext uri="{FF2B5EF4-FFF2-40B4-BE49-F238E27FC236}">
              <a16:creationId xmlns:a16="http://schemas.microsoft.com/office/drawing/2014/main" id="{00000000-0008-0000-0C00-00003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0226" name="Object 50" hidden="1">
          <a:extLst>
            <a:ext uri="{63B3BB69-23CF-44E3-9099-C40C66FF867C}">
              <a14:compatExt xmlns:a14="http://schemas.microsoft.com/office/drawing/2010/main" spid="_x0000_s50226"/>
            </a:ext>
            <a:ext uri="{FF2B5EF4-FFF2-40B4-BE49-F238E27FC236}">
              <a16:creationId xmlns:a16="http://schemas.microsoft.com/office/drawing/2014/main" id="{00000000-0008-0000-0C00-00003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0227" name="Object 51" hidden="1">
          <a:extLst>
            <a:ext uri="{63B3BB69-23CF-44E3-9099-C40C66FF867C}">
              <a14:compatExt xmlns:a14="http://schemas.microsoft.com/office/drawing/2010/main" spid="_x0000_s50227"/>
            </a:ext>
            <a:ext uri="{FF2B5EF4-FFF2-40B4-BE49-F238E27FC236}">
              <a16:creationId xmlns:a16="http://schemas.microsoft.com/office/drawing/2014/main" id="{00000000-0008-0000-0C00-00003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0228" name="Object 52" hidden="1">
          <a:extLst>
            <a:ext uri="{63B3BB69-23CF-44E3-9099-C40C66FF867C}">
              <a14:compatExt xmlns:a14="http://schemas.microsoft.com/office/drawing/2010/main" spid="_x0000_s50228"/>
            </a:ext>
            <a:ext uri="{FF2B5EF4-FFF2-40B4-BE49-F238E27FC236}">
              <a16:creationId xmlns:a16="http://schemas.microsoft.com/office/drawing/2014/main" id="{00000000-0008-0000-0C00-00003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0229" name="Object 53" hidden="1">
          <a:extLst>
            <a:ext uri="{63B3BB69-23CF-44E3-9099-C40C66FF867C}">
              <a14:compatExt xmlns:a14="http://schemas.microsoft.com/office/drawing/2010/main" spid="_x0000_s50229"/>
            </a:ext>
            <a:ext uri="{FF2B5EF4-FFF2-40B4-BE49-F238E27FC236}">
              <a16:creationId xmlns:a16="http://schemas.microsoft.com/office/drawing/2014/main" id="{00000000-0008-0000-0C00-00003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0230" name="Object 54" hidden="1">
          <a:extLst>
            <a:ext uri="{63B3BB69-23CF-44E3-9099-C40C66FF867C}">
              <a14:compatExt xmlns:a14="http://schemas.microsoft.com/office/drawing/2010/main" spid="_x0000_s50230"/>
            </a:ext>
            <a:ext uri="{FF2B5EF4-FFF2-40B4-BE49-F238E27FC236}">
              <a16:creationId xmlns:a16="http://schemas.microsoft.com/office/drawing/2014/main" id="{00000000-0008-0000-0C00-00003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0231" name="Object 55" hidden="1">
          <a:extLst>
            <a:ext uri="{63B3BB69-23CF-44E3-9099-C40C66FF867C}">
              <a14:compatExt xmlns:a14="http://schemas.microsoft.com/office/drawing/2010/main" spid="_x0000_s50231"/>
            </a:ext>
            <a:ext uri="{FF2B5EF4-FFF2-40B4-BE49-F238E27FC236}">
              <a16:creationId xmlns:a16="http://schemas.microsoft.com/office/drawing/2014/main" id="{00000000-0008-0000-0C00-00003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0232" name="Object 56" hidden="1">
          <a:extLst>
            <a:ext uri="{63B3BB69-23CF-44E3-9099-C40C66FF867C}">
              <a14:compatExt xmlns:a14="http://schemas.microsoft.com/office/drawing/2010/main" spid="_x0000_s50232"/>
            </a:ext>
            <a:ext uri="{FF2B5EF4-FFF2-40B4-BE49-F238E27FC236}">
              <a16:creationId xmlns:a16="http://schemas.microsoft.com/office/drawing/2014/main" id="{00000000-0008-0000-0C00-00003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0233" name="Object 57" hidden="1">
          <a:extLst>
            <a:ext uri="{63B3BB69-23CF-44E3-9099-C40C66FF867C}">
              <a14:compatExt xmlns:a14="http://schemas.microsoft.com/office/drawing/2010/main" spid="_x0000_s50233"/>
            </a:ext>
            <a:ext uri="{FF2B5EF4-FFF2-40B4-BE49-F238E27FC236}">
              <a16:creationId xmlns:a16="http://schemas.microsoft.com/office/drawing/2014/main" id="{00000000-0008-0000-0C00-00003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0234" name="Object 58" hidden="1">
          <a:extLst>
            <a:ext uri="{63B3BB69-23CF-44E3-9099-C40C66FF867C}">
              <a14:compatExt xmlns:a14="http://schemas.microsoft.com/office/drawing/2010/main" spid="_x0000_s50234"/>
            </a:ext>
            <a:ext uri="{FF2B5EF4-FFF2-40B4-BE49-F238E27FC236}">
              <a16:creationId xmlns:a16="http://schemas.microsoft.com/office/drawing/2014/main" id="{00000000-0008-0000-0C00-00003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0235" name="Object 59" hidden="1">
          <a:extLst>
            <a:ext uri="{63B3BB69-23CF-44E3-9099-C40C66FF867C}">
              <a14:compatExt xmlns:a14="http://schemas.microsoft.com/office/drawing/2010/main" spid="_x0000_s50235"/>
            </a:ext>
            <a:ext uri="{FF2B5EF4-FFF2-40B4-BE49-F238E27FC236}">
              <a16:creationId xmlns:a16="http://schemas.microsoft.com/office/drawing/2014/main" id="{00000000-0008-0000-0C00-00003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0236" name="Object 60" hidden="1">
          <a:extLst>
            <a:ext uri="{63B3BB69-23CF-44E3-9099-C40C66FF867C}">
              <a14:compatExt xmlns:a14="http://schemas.microsoft.com/office/drawing/2010/main" spid="_x0000_s50236"/>
            </a:ext>
            <a:ext uri="{FF2B5EF4-FFF2-40B4-BE49-F238E27FC236}">
              <a16:creationId xmlns:a16="http://schemas.microsoft.com/office/drawing/2014/main" id="{00000000-0008-0000-0C00-00003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0237" name="Object 61" hidden="1">
          <a:extLst>
            <a:ext uri="{63B3BB69-23CF-44E3-9099-C40C66FF867C}">
              <a14:compatExt xmlns:a14="http://schemas.microsoft.com/office/drawing/2010/main" spid="_x0000_s50237"/>
            </a:ext>
            <a:ext uri="{FF2B5EF4-FFF2-40B4-BE49-F238E27FC236}">
              <a16:creationId xmlns:a16="http://schemas.microsoft.com/office/drawing/2014/main" id="{00000000-0008-0000-0C00-00003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0238" name="Object 62" hidden="1">
          <a:extLst>
            <a:ext uri="{63B3BB69-23CF-44E3-9099-C40C66FF867C}">
              <a14:compatExt xmlns:a14="http://schemas.microsoft.com/office/drawing/2010/main" spid="_x0000_s50238"/>
            </a:ext>
            <a:ext uri="{FF2B5EF4-FFF2-40B4-BE49-F238E27FC236}">
              <a16:creationId xmlns:a16="http://schemas.microsoft.com/office/drawing/2014/main" id="{00000000-0008-0000-0C00-00003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0239" name="Object 63" hidden="1">
          <a:extLst>
            <a:ext uri="{63B3BB69-23CF-44E3-9099-C40C66FF867C}">
              <a14:compatExt xmlns:a14="http://schemas.microsoft.com/office/drawing/2010/main" spid="_x0000_s50239"/>
            </a:ext>
            <a:ext uri="{FF2B5EF4-FFF2-40B4-BE49-F238E27FC236}">
              <a16:creationId xmlns:a16="http://schemas.microsoft.com/office/drawing/2014/main" id="{00000000-0008-0000-0C00-00003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0240" name="Object 64" hidden="1">
          <a:extLst>
            <a:ext uri="{63B3BB69-23CF-44E3-9099-C40C66FF867C}">
              <a14:compatExt xmlns:a14="http://schemas.microsoft.com/office/drawing/2010/main" spid="_x0000_s50240"/>
            </a:ext>
            <a:ext uri="{FF2B5EF4-FFF2-40B4-BE49-F238E27FC236}">
              <a16:creationId xmlns:a16="http://schemas.microsoft.com/office/drawing/2014/main" id="{00000000-0008-0000-0C00-00004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0241" name="Object 65" hidden="1">
          <a:extLst>
            <a:ext uri="{63B3BB69-23CF-44E3-9099-C40C66FF867C}">
              <a14:compatExt xmlns:a14="http://schemas.microsoft.com/office/drawing/2010/main" spid="_x0000_s50241"/>
            </a:ext>
            <a:ext uri="{FF2B5EF4-FFF2-40B4-BE49-F238E27FC236}">
              <a16:creationId xmlns:a16="http://schemas.microsoft.com/office/drawing/2014/main" id="{00000000-0008-0000-0C00-00004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0242" name="Object 66" hidden="1">
          <a:extLst>
            <a:ext uri="{63B3BB69-23CF-44E3-9099-C40C66FF867C}">
              <a14:compatExt xmlns:a14="http://schemas.microsoft.com/office/drawing/2010/main" spid="_x0000_s50242"/>
            </a:ext>
            <a:ext uri="{FF2B5EF4-FFF2-40B4-BE49-F238E27FC236}">
              <a16:creationId xmlns:a16="http://schemas.microsoft.com/office/drawing/2014/main" id="{00000000-0008-0000-0C00-00004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1201" name="Object 1" hidden="1">
          <a:extLst>
            <a:ext uri="{63B3BB69-23CF-44E3-9099-C40C66FF867C}">
              <a14:compatExt xmlns:a14="http://schemas.microsoft.com/office/drawing/2010/main" spid="_x0000_s51201"/>
            </a:ext>
            <a:ext uri="{FF2B5EF4-FFF2-40B4-BE49-F238E27FC236}">
              <a16:creationId xmlns:a16="http://schemas.microsoft.com/office/drawing/2014/main" id="{00000000-0008-0000-0D00-00000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1202" name="Object 2" hidden="1">
          <a:extLst>
            <a:ext uri="{63B3BB69-23CF-44E3-9099-C40C66FF867C}">
              <a14:compatExt xmlns:a14="http://schemas.microsoft.com/office/drawing/2010/main" spid="_x0000_s51202"/>
            </a:ext>
            <a:ext uri="{FF2B5EF4-FFF2-40B4-BE49-F238E27FC236}">
              <a16:creationId xmlns:a16="http://schemas.microsoft.com/office/drawing/2014/main" id="{00000000-0008-0000-0D00-00000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1203" name="Object 3" hidden="1">
          <a:extLst>
            <a:ext uri="{63B3BB69-23CF-44E3-9099-C40C66FF867C}">
              <a14:compatExt xmlns:a14="http://schemas.microsoft.com/office/drawing/2010/main" spid="_x0000_s51203"/>
            </a:ext>
            <a:ext uri="{FF2B5EF4-FFF2-40B4-BE49-F238E27FC236}">
              <a16:creationId xmlns:a16="http://schemas.microsoft.com/office/drawing/2014/main" id="{00000000-0008-0000-0D00-00000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1204" name="Object 4" hidden="1">
          <a:extLst>
            <a:ext uri="{63B3BB69-23CF-44E3-9099-C40C66FF867C}">
              <a14:compatExt xmlns:a14="http://schemas.microsoft.com/office/drawing/2010/main" spid="_x0000_s51204"/>
            </a:ext>
            <a:ext uri="{FF2B5EF4-FFF2-40B4-BE49-F238E27FC236}">
              <a16:creationId xmlns:a16="http://schemas.microsoft.com/office/drawing/2014/main" id="{00000000-0008-0000-0D00-00000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1205" name="Object 5" hidden="1">
          <a:extLst>
            <a:ext uri="{63B3BB69-23CF-44E3-9099-C40C66FF867C}">
              <a14:compatExt xmlns:a14="http://schemas.microsoft.com/office/drawing/2010/main" spid="_x0000_s51205"/>
            </a:ext>
            <a:ext uri="{FF2B5EF4-FFF2-40B4-BE49-F238E27FC236}">
              <a16:creationId xmlns:a16="http://schemas.microsoft.com/office/drawing/2014/main" id="{00000000-0008-0000-0D00-00000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1206" name="Object 6" hidden="1">
          <a:extLst>
            <a:ext uri="{63B3BB69-23CF-44E3-9099-C40C66FF867C}">
              <a14:compatExt xmlns:a14="http://schemas.microsoft.com/office/drawing/2010/main" spid="_x0000_s51206"/>
            </a:ext>
            <a:ext uri="{FF2B5EF4-FFF2-40B4-BE49-F238E27FC236}">
              <a16:creationId xmlns:a16="http://schemas.microsoft.com/office/drawing/2014/main" id="{00000000-0008-0000-0D00-00000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1207" name="Object 7" hidden="1">
          <a:extLst>
            <a:ext uri="{63B3BB69-23CF-44E3-9099-C40C66FF867C}">
              <a14:compatExt xmlns:a14="http://schemas.microsoft.com/office/drawing/2010/main" spid="_x0000_s51207"/>
            </a:ext>
            <a:ext uri="{FF2B5EF4-FFF2-40B4-BE49-F238E27FC236}">
              <a16:creationId xmlns:a16="http://schemas.microsoft.com/office/drawing/2014/main" id="{00000000-0008-0000-0D00-00000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1208" name="Object 8" hidden="1">
          <a:extLst>
            <a:ext uri="{63B3BB69-23CF-44E3-9099-C40C66FF867C}">
              <a14:compatExt xmlns:a14="http://schemas.microsoft.com/office/drawing/2010/main" spid="_x0000_s51208"/>
            </a:ext>
            <a:ext uri="{FF2B5EF4-FFF2-40B4-BE49-F238E27FC236}">
              <a16:creationId xmlns:a16="http://schemas.microsoft.com/office/drawing/2014/main" id="{00000000-0008-0000-0D00-00000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1209" name="Object 9" hidden="1">
          <a:extLst>
            <a:ext uri="{63B3BB69-23CF-44E3-9099-C40C66FF867C}">
              <a14:compatExt xmlns:a14="http://schemas.microsoft.com/office/drawing/2010/main" spid="_x0000_s51209"/>
            </a:ext>
            <a:ext uri="{FF2B5EF4-FFF2-40B4-BE49-F238E27FC236}">
              <a16:creationId xmlns:a16="http://schemas.microsoft.com/office/drawing/2014/main" id="{00000000-0008-0000-0D00-00000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1210" name="Object 10" hidden="1">
          <a:extLst>
            <a:ext uri="{63B3BB69-23CF-44E3-9099-C40C66FF867C}">
              <a14:compatExt xmlns:a14="http://schemas.microsoft.com/office/drawing/2010/main" spid="_x0000_s51210"/>
            </a:ext>
            <a:ext uri="{FF2B5EF4-FFF2-40B4-BE49-F238E27FC236}">
              <a16:creationId xmlns:a16="http://schemas.microsoft.com/office/drawing/2014/main" id="{00000000-0008-0000-0D00-00000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1211" name="Object 11" hidden="1">
          <a:extLst>
            <a:ext uri="{63B3BB69-23CF-44E3-9099-C40C66FF867C}">
              <a14:compatExt xmlns:a14="http://schemas.microsoft.com/office/drawing/2010/main" spid="_x0000_s51211"/>
            </a:ext>
            <a:ext uri="{FF2B5EF4-FFF2-40B4-BE49-F238E27FC236}">
              <a16:creationId xmlns:a16="http://schemas.microsoft.com/office/drawing/2014/main" id="{00000000-0008-0000-0D00-00000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1212" name="Object 12" hidden="1">
          <a:extLst>
            <a:ext uri="{63B3BB69-23CF-44E3-9099-C40C66FF867C}">
              <a14:compatExt xmlns:a14="http://schemas.microsoft.com/office/drawing/2010/main" spid="_x0000_s51212"/>
            </a:ext>
            <a:ext uri="{FF2B5EF4-FFF2-40B4-BE49-F238E27FC236}">
              <a16:creationId xmlns:a16="http://schemas.microsoft.com/office/drawing/2014/main" id="{00000000-0008-0000-0D00-00000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1213" name="Object 13" hidden="1">
          <a:extLst>
            <a:ext uri="{63B3BB69-23CF-44E3-9099-C40C66FF867C}">
              <a14:compatExt xmlns:a14="http://schemas.microsoft.com/office/drawing/2010/main" spid="_x0000_s51213"/>
            </a:ext>
            <a:ext uri="{FF2B5EF4-FFF2-40B4-BE49-F238E27FC236}">
              <a16:creationId xmlns:a16="http://schemas.microsoft.com/office/drawing/2014/main" id="{00000000-0008-0000-0D00-00000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1214" name="Object 14" hidden="1">
          <a:extLst>
            <a:ext uri="{63B3BB69-23CF-44E3-9099-C40C66FF867C}">
              <a14:compatExt xmlns:a14="http://schemas.microsoft.com/office/drawing/2010/main" spid="_x0000_s51214"/>
            </a:ext>
            <a:ext uri="{FF2B5EF4-FFF2-40B4-BE49-F238E27FC236}">
              <a16:creationId xmlns:a16="http://schemas.microsoft.com/office/drawing/2014/main" id="{00000000-0008-0000-0D00-00000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1215" name="Object 15" hidden="1">
          <a:extLst>
            <a:ext uri="{63B3BB69-23CF-44E3-9099-C40C66FF867C}">
              <a14:compatExt xmlns:a14="http://schemas.microsoft.com/office/drawing/2010/main" spid="_x0000_s51215"/>
            </a:ext>
            <a:ext uri="{FF2B5EF4-FFF2-40B4-BE49-F238E27FC236}">
              <a16:creationId xmlns:a16="http://schemas.microsoft.com/office/drawing/2014/main" id="{00000000-0008-0000-0D00-00000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1216" name="Object 16" hidden="1">
          <a:extLst>
            <a:ext uri="{63B3BB69-23CF-44E3-9099-C40C66FF867C}">
              <a14:compatExt xmlns:a14="http://schemas.microsoft.com/office/drawing/2010/main" spid="_x0000_s51216"/>
            </a:ext>
            <a:ext uri="{FF2B5EF4-FFF2-40B4-BE49-F238E27FC236}">
              <a16:creationId xmlns:a16="http://schemas.microsoft.com/office/drawing/2014/main" id="{00000000-0008-0000-0D00-00001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1217" name="Object 17" hidden="1">
          <a:extLst>
            <a:ext uri="{63B3BB69-23CF-44E3-9099-C40C66FF867C}">
              <a14:compatExt xmlns:a14="http://schemas.microsoft.com/office/drawing/2010/main" spid="_x0000_s51217"/>
            </a:ext>
            <a:ext uri="{FF2B5EF4-FFF2-40B4-BE49-F238E27FC236}">
              <a16:creationId xmlns:a16="http://schemas.microsoft.com/office/drawing/2014/main" id="{00000000-0008-0000-0D00-00001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1218" name="Object 18" hidden="1">
          <a:extLst>
            <a:ext uri="{63B3BB69-23CF-44E3-9099-C40C66FF867C}">
              <a14:compatExt xmlns:a14="http://schemas.microsoft.com/office/drawing/2010/main" spid="_x0000_s51218"/>
            </a:ext>
            <a:ext uri="{FF2B5EF4-FFF2-40B4-BE49-F238E27FC236}">
              <a16:creationId xmlns:a16="http://schemas.microsoft.com/office/drawing/2014/main" id="{00000000-0008-0000-0D00-00001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1219" name="Object 19" hidden="1">
          <a:extLst>
            <a:ext uri="{63B3BB69-23CF-44E3-9099-C40C66FF867C}">
              <a14:compatExt xmlns:a14="http://schemas.microsoft.com/office/drawing/2010/main" spid="_x0000_s51219"/>
            </a:ext>
            <a:ext uri="{FF2B5EF4-FFF2-40B4-BE49-F238E27FC236}">
              <a16:creationId xmlns:a16="http://schemas.microsoft.com/office/drawing/2014/main" id="{00000000-0008-0000-0D00-00001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1220" name="Object 20" hidden="1">
          <a:extLst>
            <a:ext uri="{63B3BB69-23CF-44E3-9099-C40C66FF867C}">
              <a14:compatExt xmlns:a14="http://schemas.microsoft.com/office/drawing/2010/main" spid="_x0000_s51220"/>
            </a:ext>
            <a:ext uri="{FF2B5EF4-FFF2-40B4-BE49-F238E27FC236}">
              <a16:creationId xmlns:a16="http://schemas.microsoft.com/office/drawing/2014/main" id="{00000000-0008-0000-0D00-00001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1221" name="Object 21" hidden="1">
          <a:extLst>
            <a:ext uri="{63B3BB69-23CF-44E3-9099-C40C66FF867C}">
              <a14:compatExt xmlns:a14="http://schemas.microsoft.com/office/drawing/2010/main" spid="_x0000_s51221"/>
            </a:ext>
            <a:ext uri="{FF2B5EF4-FFF2-40B4-BE49-F238E27FC236}">
              <a16:creationId xmlns:a16="http://schemas.microsoft.com/office/drawing/2014/main" id="{00000000-0008-0000-0D00-00001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1222" name="Object 22" hidden="1">
          <a:extLst>
            <a:ext uri="{63B3BB69-23CF-44E3-9099-C40C66FF867C}">
              <a14:compatExt xmlns:a14="http://schemas.microsoft.com/office/drawing/2010/main" spid="_x0000_s51222"/>
            </a:ext>
            <a:ext uri="{FF2B5EF4-FFF2-40B4-BE49-F238E27FC236}">
              <a16:creationId xmlns:a16="http://schemas.microsoft.com/office/drawing/2014/main" id="{00000000-0008-0000-0D00-00001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1223" name="Object 23" hidden="1">
          <a:extLst>
            <a:ext uri="{63B3BB69-23CF-44E3-9099-C40C66FF867C}">
              <a14:compatExt xmlns:a14="http://schemas.microsoft.com/office/drawing/2010/main" spid="_x0000_s51223"/>
            </a:ext>
            <a:ext uri="{FF2B5EF4-FFF2-40B4-BE49-F238E27FC236}">
              <a16:creationId xmlns:a16="http://schemas.microsoft.com/office/drawing/2014/main" id="{00000000-0008-0000-0D00-00001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1224" name="Object 24" hidden="1">
          <a:extLst>
            <a:ext uri="{63B3BB69-23CF-44E3-9099-C40C66FF867C}">
              <a14:compatExt xmlns:a14="http://schemas.microsoft.com/office/drawing/2010/main" spid="_x0000_s51224"/>
            </a:ext>
            <a:ext uri="{FF2B5EF4-FFF2-40B4-BE49-F238E27FC236}">
              <a16:creationId xmlns:a16="http://schemas.microsoft.com/office/drawing/2014/main" id="{00000000-0008-0000-0D00-00001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1225" name="Object 25" hidden="1">
          <a:extLst>
            <a:ext uri="{63B3BB69-23CF-44E3-9099-C40C66FF867C}">
              <a14:compatExt xmlns:a14="http://schemas.microsoft.com/office/drawing/2010/main" spid="_x0000_s51225"/>
            </a:ext>
            <a:ext uri="{FF2B5EF4-FFF2-40B4-BE49-F238E27FC236}">
              <a16:creationId xmlns:a16="http://schemas.microsoft.com/office/drawing/2014/main" id="{00000000-0008-0000-0D00-00001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1226" name="Object 26" hidden="1">
          <a:extLst>
            <a:ext uri="{63B3BB69-23CF-44E3-9099-C40C66FF867C}">
              <a14:compatExt xmlns:a14="http://schemas.microsoft.com/office/drawing/2010/main" spid="_x0000_s51226"/>
            </a:ext>
            <a:ext uri="{FF2B5EF4-FFF2-40B4-BE49-F238E27FC236}">
              <a16:creationId xmlns:a16="http://schemas.microsoft.com/office/drawing/2014/main" id="{00000000-0008-0000-0D00-00001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1227" name="Object 27" hidden="1">
          <a:extLst>
            <a:ext uri="{63B3BB69-23CF-44E3-9099-C40C66FF867C}">
              <a14:compatExt xmlns:a14="http://schemas.microsoft.com/office/drawing/2010/main" spid="_x0000_s51227"/>
            </a:ext>
            <a:ext uri="{FF2B5EF4-FFF2-40B4-BE49-F238E27FC236}">
              <a16:creationId xmlns:a16="http://schemas.microsoft.com/office/drawing/2014/main" id="{00000000-0008-0000-0D00-00001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1228" name="Object 28" hidden="1">
          <a:extLst>
            <a:ext uri="{63B3BB69-23CF-44E3-9099-C40C66FF867C}">
              <a14:compatExt xmlns:a14="http://schemas.microsoft.com/office/drawing/2010/main" spid="_x0000_s51228"/>
            </a:ext>
            <a:ext uri="{FF2B5EF4-FFF2-40B4-BE49-F238E27FC236}">
              <a16:creationId xmlns:a16="http://schemas.microsoft.com/office/drawing/2014/main" id="{00000000-0008-0000-0D00-00001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1229" name="Object 29" hidden="1">
          <a:extLst>
            <a:ext uri="{63B3BB69-23CF-44E3-9099-C40C66FF867C}">
              <a14:compatExt xmlns:a14="http://schemas.microsoft.com/office/drawing/2010/main" spid="_x0000_s51229"/>
            </a:ext>
            <a:ext uri="{FF2B5EF4-FFF2-40B4-BE49-F238E27FC236}">
              <a16:creationId xmlns:a16="http://schemas.microsoft.com/office/drawing/2014/main" id="{00000000-0008-0000-0D00-00001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1230" name="Object 30" hidden="1">
          <a:extLst>
            <a:ext uri="{63B3BB69-23CF-44E3-9099-C40C66FF867C}">
              <a14:compatExt xmlns:a14="http://schemas.microsoft.com/office/drawing/2010/main" spid="_x0000_s51230"/>
            </a:ext>
            <a:ext uri="{FF2B5EF4-FFF2-40B4-BE49-F238E27FC236}">
              <a16:creationId xmlns:a16="http://schemas.microsoft.com/office/drawing/2014/main" id="{00000000-0008-0000-0D00-00001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1231" name="Object 31" hidden="1">
          <a:extLst>
            <a:ext uri="{63B3BB69-23CF-44E3-9099-C40C66FF867C}">
              <a14:compatExt xmlns:a14="http://schemas.microsoft.com/office/drawing/2010/main" spid="_x0000_s51231"/>
            </a:ext>
            <a:ext uri="{FF2B5EF4-FFF2-40B4-BE49-F238E27FC236}">
              <a16:creationId xmlns:a16="http://schemas.microsoft.com/office/drawing/2014/main" id="{00000000-0008-0000-0D00-00001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1232" name="Object 32" hidden="1">
          <a:extLst>
            <a:ext uri="{63B3BB69-23CF-44E3-9099-C40C66FF867C}">
              <a14:compatExt xmlns:a14="http://schemas.microsoft.com/office/drawing/2010/main" spid="_x0000_s51232"/>
            </a:ext>
            <a:ext uri="{FF2B5EF4-FFF2-40B4-BE49-F238E27FC236}">
              <a16:creationId xmlns:a16="http://schemas.microsoft.com/office/drawing/2014/main" id="{00000000-0008-0000-0D00-00002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1233" name="Object 33" hidden="1">
          <a:extLst>
            <a:ext uri="{63B3BB69-23CF-44E3-9099-C40C66FF867C}">
              <a14:compatExt xmlns:a14="http://schemas.microsoft.com/office/drawing/2010/main" spid="_x0000_s51233"/>
            </a:ext>
            <a:ext uri="{FF2B5EF4-FFF2-40B4-BE49-F238E27FC236}">
              <a16:creationId xmlns:a16="http://schemas.microsoft.com/office/drawing/2014/main" id="{00000000-0008-0000-0D00-00002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1234" name="Object 34" hidden="1">
          <a:extLst>
            <a:ext uri="{63B3BB69-23CF-44E3-9099-C40C66FF867C}">
              <a14:compatExt xmlns:a14="http://schemas.microsoft.com/office/drawing/2010/main" spid="_x0000_s51234"/>
            </a:ext>
            <a:ext uri="{FF2B5EF4-FFF2-40B4-BE49-F238E27FC236}">
              <a16:creationId xmlns:a16="http://schemas.microsoft.com/office/drawing/2014/main" id="{00000000-0008-0000-0D00-00002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1235" name="Object 35" hidden="1">
          <a:extLst>
            <a:ext uri="{63B3BB69-23CF-44E3-9099-C40C66FF867C}">
              <a14:compatExt xmlns:a14="http://schemas.microsoft.com/office/drawing/2010/main" spid="_x0000_s51235"/>
            </a:ext>
            <a:ext uri="{FF2B5EF4-FFF2-40B4-BE49-F238E27FC236}">
              <a16:creationId xmlns:a16="http://schemas.microsoft.com/office/drawing/2014/main" id="{00000000-0008-0000-0D00-00002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1236" name="Object 36" hidden="1">
          <a:extLst>
            <a:ext uri="{63B3BB69-23CF-44E3-9099-C40C66FF867C}">
              <a14:compatExt xmlns:a14="http://schemas.microsoft.com/office/drawing/2010/main" spid="_x0000_s51236"/>
            </a:ext>
            <a:ext uri="{FF2B5EF4-FFF2-40B4-BE49-F238E27FC236}">
              <a16:creationId xmlns:a16="http://schemas.microsoft.com/office/drawing/2014/main" id="{00000000-0008-0000-0D00-00002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1237" name="Object 37" hidden="1">
          <a:extLst>
            <a:ext uri="{63B3BB69-23CF-44E3-9099-C40C66FF867C}">
              <a14:compatExt xmlns:a14="http://schemas.microsoft.com/office/drawing/2010/main" spid="_x0000_s51237"/>
            </a:ext>
            <a:ext uri="{FF2B5EF4-FFF2-40B4-BE49-F238E27FC236}">
              <a16:creationId xmlns:a16="http://schemas.microsoft.com/office/drawing/2014/main" id="{00000000-0008-0000-0D00-00002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1238" name="Object 38" hidden="1">
          <a:extLst>
            <a:ext uri="{63B3BB69-23CF-44E3-9099-C40C66FF867C}">
              <a14:compatExt xmlns:a14="http://schemas.microsoft.com/office/drawing/2010/main" spid="_x0000_s51238"/>
            </a:ext>
            <a:ext uri="{FF2B5EF4-FFF2-40B4-BE49-F238E27FC236}">
              <a16:creationId xmlns:a16="http://schemas.microsoft.com/office/drawing/2014/main" id="{00000000-0008-0000-0D00-00002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1239" name="Object 39" hidden="1">
          <a:extLst>
            <a:ext uri="{63B3BB69-23CF-44E3-9099-C40C66FF867C}">
              <a14:compatExt xmlns:a14="http://schemas.microsoft.com/office/drawing/2010/main" spid="_x0000_s51239"/>
            </a:ext>
            <a:ext uri="{FF2B5EF4-FFF2-40B4-BE49-F238E27FC236}">
              <a16:creationId xmlns:a16="http://schemas.microsoft.com/office/drawing/2014/main" id="{00000000-0008-0000-0D00-00002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1240" name="Object 40" hidden="1">
          <a:extLst>
            <a:ext uri="{63B3BB69-23CF-44E3-9099-C40C66FF867C}">
              <a14:compatExt xmlns:a14="http://schemas.microsoft.com/office/drawing/2010/main" spid="_x0000_s51240"/>
            </a:ext>
            <a:ext uri="{FF2B5EF4-FFF2-40B4-BE49-F238E27FC236}">
              <a16:creationId xmlns:a16="http://schemas.microsoft.com/office/drawing/2014/main" id="{00000000-0008-0000-0D00-00002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1241" name="Object 41" hidden="1">
          <a:extLst>
            <a:ext uri="{63B3BB69-23CF-44E3-9099-C40C66FF867C}">
              <a14:compatExt xmlns:a14="http://schemas.microsoft.com/office/drawing/2010/main" spid="_x0000_s51241"/>
            </a:ext>
            <a:ext uri="{FF2B5EF4-FFF2-40B4-BE49-F238E27FC236}">
              <a16:creationId xmlns:a16="http://schemas.microsoft.com/office/drawing/2014/main" id="{00000000-0008-0000-0D00-00002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1242" name="Object 42" hidden="1">
          <a:extLst>
            <a:ext uri="{63B3BB69-23CF-44E3-9099-C40C66FF867C}">
              <a14:compatExt xmlns:a14="http://schemas.microsoft.com/office/drawing/2010/main" spid="_x0000_s51242"/>
            </a:ext>
            <a:ext uri="{FF2B5EF4-FFF2-40B4-BE49-F238E27FC236}">
              <a16:creationId xmlns:a16="http://schemas.microsoft.com/office/drawing/2014/main" id="{00000000-0008-0000-0D00-00002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1243" name="Object 43" hidden="1">
          <a:extLst>
            <a:ext uri="{63B3BB69-23CF-44E3-9099-C40C66FF867C}">
              <a14:compatExt xmlns:a14="http://schemas.microsoft.com/office/drawing/2010/main" spid="_x0000_s51243"/>
            </a:ext>
            <a:ext uri="{FF2B5EF4-FFF2-40B4-BE49-F238E27FC236}">
              <a16:creationId xmlns:a16="http://schemas.microsoft.com/office/drawing/2014/main" id="{00000000-0008-0000-0D00-00002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1244" name="Object 44" hidden="1">
          <a:extLst>
            <a:ext uri="{63B3BB69-23CF-44E3-9099-C40C66FF867C}">
              <a14:compatExt xmlns:a14="http://schemas.microsoft.com/office/drawing/2010/main" spid="_x0000_s51244"/>
            </a:ext>
            <a:ext uri="{FF2B5EF4-FFF2-40B4-BE49-F238E27FC236}">
              <a16:creationId xmlns:a16="http://schemas.microsoft.com/office/drawing/2014/main" id="{00000000-0008-0000-0D00-00002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1245" name="Object 45" hidden="1">
          <a:extLst>
            <a:ext uri="{63B3BB69-23CF-44E3-9099-C40C66FF867C}">
              <a14:compatExt xmlns:a14="http://schemas.microsoft.com/office/drawing/2010/main" spid="_x0000_s51245"/>
            </a:ext>
            <a:ext uri="{FF2B5EF4-FFF2-40B4-BE49-F238E27FC236}">
              <a16:creationId xmlns:a16="http://schemas.microsoft.com/office/drawing/2014/main" id="{00000000-0008-0000-0D00-00002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1246" name="Object 46" hidden="1">
          <a:extLst>
            <a:ext uri="{63B3BB69-23CF-44E3-9099-C40C66FF867C}">
              <a14:compatExt xmlns:a14="http://schemas.microsoft.com/office/drawing/2010/main" spid="_x0000_s51246"/>
            </a:ext>
            <a:ext uri="{FF2B5EF4-FFF2-40B4-BE49-F238E27FC236}">
              <a16:creationId xmlns:a16="http://schemas.microsoft.com/office/drawing/2014/main" id="{00000000-0008-0000-0D00-00002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1247" name="Object 47" hidden="1">
          <a:extLst>
            <a:ext uri="{63B3BB69-23CF-44E3-9099-C40C66FF867C}">
              <a14:compatExt xmlns:a14="http://schemas.microsoft.com/office/drawing/2010/main" spid="_x0000_s51247"/>
            </a:ext>
            <a:ext uri="{FF2B5EF4-FFF2-40B4-BE49-F238E27FC236}">
              <a16:creationId xmlns:a16="http://schemas.microsoft.com/office/drawing/2014/main" id="{00000000-0008-0000-0D00-00002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1248" name="Object 48" hidden="1">
          <a:extLst>
            <a:ext uri="{63B3BB69-23CF-44E3-9099-C40C66FF867C}">
              <a14:compatExt xmlns:a14="http://schemas.microsoft.com/office/drawing/2010/main" spid="_x0000_s51248"/>
            </a:ext>
            <a:ext uri="{FF2B5EF4-FFF2-40B4-BE49-F238E27FC236}">
              <a16:creationId xmlns:a16="http://schemas.microsoft.com/office/drawing/2014/main" id="{00000000-0008-0000-0D00-00003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1249" name="Object 49" hidden="1">
          <a:extLst>
            <a:ext uri="{63B3BB69-23CF-44E3-9099-C40C66FF867C}">
              <a14:compatExt xmlns:a14="http://schemas.microsoft.com/office/drawing/2010/main" spid="_x0000_s51249"/>
            </a:ext>
            <a:ext uri="{FF2B5EF4-FFF2-40B4-BE49-F238E27FC236}">
              <a16:creationId xmlns:a16="http://schemas.microsoft.com/office/drawing/2014/main" id="{00000000-0008-0000-0D00-00003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1250" name="Object 50" hidden="1">
          <a:extLst>
            <a:ext uri="{63B3BB69-23CF-44E3-9099-C40C66FF867C}">
              <a14:compatExt xmlns:a14="http://schemas.microsoft.com/office/drawing/2010/main" spid="_x0000_s51250"/>
            </a:ext>
            <a:ext uri="{FF2B5EF4-FFF2-40B4-BE49-F238E27FC236}">
              <a16:creationId xmlns:a16="http://schemas.microsoft.com/office/drawing/2014/main" id="{00000000-0008-0000-0D00-00003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1251" name="Object 51" hidden="1">
          <a:extLst>
            <a:ext uri="{63B3BB69-23CF-44E3-9099-C40C66FF867C}">
              <a14:compatExt xmlns:a14="http://schemas.microsoft.com/office/drawing/2010/main" spid="_x0000_s51251"/>
            </a:ext>
            <a:ext uri="{FF2B5EF4-FFF2-40B4-BE49-F238E27FC236}">
              <a16:creationId xmlns:a16="http://schemas.microsoft.com/office/drawing/2014/main" id="{00000000-0008-0000-0D00-00003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1252" name="Object 52" hidden="1">
          <a:extLst>
            <a:ext uri="{63B3BB69-23CF-44E3-9099-C40C66FF867C}">
              <a14:compatExt xmlns:a14="http://schemas.microsoft.com/office/drawing/2010/main" spid="_x0000_s51252"/>
            </a:ext>
            <a:ext uri="{FF2B5EF4-FFF2-40B4-BE49-F238E27FC236}">
              <a16:creationId xmlns:a16="http://schemas.microsoft.com/office/drawing/2014/main" id="{00000000-0008-0000-0D00-00003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1253" name="Object 53" hidden="1">
          <a:extLst>
            <a:ext uri="{63B3BB69-23CF-44E3-9099-C40C66FF867C}">
              <a14:compatExt xmlns:a14="http://schemas.microsoft.com/office/drawing/2010/main" spid="_x0000_s51253"/>
            </a:ext>
            <a:ext uri="{FF2B5EF4-FFF2-40B4-BE49-F238E27FC236}">
              <a16:creationId xmlns:a16="http://schemas.microsoft.com/office/drawing/2014/main" id="{00000000-0008-0000-0D00-00003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1254" name="Object 54" hidden="1">
          <a:extLst>
            <a:ext uri="{63B3BB69-23CF-44E3-9099-C40C66FF867C}">
              <a14:compatExt xmlns:a14="http://schemas.microsoft.com/office/drawing/2010/main" spid="_x0000_s51254"/>
            </a:ext>
            <a:ext uri="{FF2B5EF4-FFF2-40B4-BE49-F238E27FC236}">
              <a16:creationId xmlns:a16="http://schemas.microsoft.com/office/drawing/2014/main" id="{00000000-0008-0000-0D00-00003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1255" name="Object 55" hidden="1">
          <a:extLst>
            <a:ext uri="{63B3BB69-23CF-44E3-9099-C40C66FF867C}">
              <a14:compatExt xmlns:a14="http://schemas.microsoft.com/office/drawing/2010/main" spid="_x0000_s51255"/>
            </a:ext>
            <a:ext uri="{FF2B5EF4-FFF2-40B4-BE49-F238E27FC236}">
              <a16:creationId xmlns:a16="http://schemas.microsoft.com/office/drawing/2014/main" id="{00000000-0008-0000-0D00-00003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1256" name="Object 56" hidden="1">
          <a:extLst>
            <a:ext uri="{63B3BB69-23CF-44E3-9099-C40C66FF867C}">
              <a14:compatExt xmlns:a14="http://schemas.microsoft.com/office/drawing/2010/main" spid="_x0000_s51256"/>
            </a:ext>
            <a:ext uri="{FF2B5EF4-FFF2-40B4-BE49-F238E27FC236}">
              <a16:creationId xmlns:a16="http://schemas.microsoft.com/office/drawing/2014/main" id="{00000000-0008-0000-0D00-00003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1257" name="Object 57" hidden="1">
          <a:extLst>
            <a:ext uri="{63B3BB69-23CF-44E3-9099-C40C66FF867C}">
              <a14:compatExt xmlns:a14="http://schemas.microsoft.com/office/drawing/2010/main" spid="_x0000_s51257"/>
            </a:ext>
            <a:ext uri="{FF2B5EF4-FFF2-40B4-BE49-F238E27FC236}">
              <a16:creationId xmlns:a16="http://schemas.microsoft.com/office/drawing/2014/main" id="{00000000-0008-0000-0D00-00003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1258" name="Object 58" hidden="1">
          <a:extLst>
            <a:ext uri="{63B3BB69-23CF-44E3-9099-C40C66FF867C}">
              <a14:compatExt xmlns:a14="http://schemas.microsoft.com/office/drawing/2010/main" spid="_x0000_s51258"/>
            </a:ext>
            <a:ext uri="{FF2B5EF4-FFF2-40B4-BE49-F238E27FC236}">
              <a16:creationId xmlns:a16="http://schemas.microsoft.com/office/drawing/2014/main" id="{00000000-0008-0000-0D00-00003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1259" name="Object 59" hidden="1">
          <a:extLst>
            <a:ext uri="{63B3BB69-23CF-44E3-9099-C40C66FF867C}">
              <a14:compatExt xmlns:a14="http://schemas.microsoft.com/office/drawing/2010/main" spid="_x0000_s51259"/>
            </a:ext>
            <a:ext uri="{FF2B5EF4-FFF2-40B4-BE49-F238E27FC236}">
              <a16:creationId xmlns:a16="http://schemas.microsoft.com/office/drawing/2014/main" id="{00000000-0008-0000-0D00-00003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1260" name="Object 60" hidden="1">
          <a:extLst>
            <a:ext uri="{63B3BB69-23CF-44E3-9099-C40C66FF867C}">
              <a14:compatExt xmlns:a14="http://schemas.microsoft.com/office/drawing/2010/main" spid="_x0000_s51260"/>
            </a:ext>
            <a:ext uri="{FF2B5EF4-FFF2-40B4-BE49-F238E27FC236}">
              <a16:creationId xmlns:a16="http://schemas.microsoft.com/office/drawing/2014/main" id="{00000000-0008-0000-0D00-00003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1261" name="Object 61" hidden="1">
          <a:extLst>
            <a:ext uri="{63B3BB69-23CF-44E3-9099-C40C66FF867C}">
              <a14:compatExt xmlns:a14="http://schemas.microsoft.com/office/drawing/2010/main" spid="_x0000_s51261"/>
            </a:ext>
            <a:ext uri="{FF2B5EF4-FFF2-40B4-BE49-F238E27FC236}">
              <a16:creationId xmlns:a16="http://schemas.microsoft.com/office/drawing/2014/main" id="{00000000-0008-0000-0D00-00003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1262" name="Object 62" hidden="1">
          <a:extLst>
            <a:ext uri="{63B3BB69-23CF-44E3-9099-C40C66FF867C}">
              <a14:compatExt xmlns:a14="http://schemas.microsoft.com/office/drawing/2010/main" spid="_x0000_s51262"/>
            </a:ext>
            <a:ext uri="{FF2B5EF4-FFF2-40B4-BE49-F238E27FC236}">
              <a16:creationId xmlns:a16="http://schemas.microsoft.com/office/drawing/2014/main" id="{00000000-0008-0000-0D00-00003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1263" name="Object 63" hidden="1">
          <a:extLst>
            <a:ext uri="{63B3BB69-23CF-44E3-9099-C40C66FF867C}">
              <a14:compatExt xmlns:a14="http://schemas.microsoft.com/office/drawing/2010/main" spid="_x0000_s51263"/>
            </a:ext>
            <a:ext uri="{FF2B5EF4-FFF2-40B4-BE49-F238E27FC236}">
              <a16:creationId xmlns:a16="http://schemas.microsoft.com/office/drawing/2014/main" id="{00000000-0008-0000-0D00-00003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1264" name="Object 64" hidden="1">
          <a:extLst>
            <a:ext uri="{63B3BB69-23CF-44E3-9099-C40C66FF867C}">
              <a14:compatExt xmlns:a14="http://schemas.microsoft.com/office/drawing/2010/main" spid="_x0000_s51264"/>
            </a:ext>
            <a:ext uri="{FF2B5EF4-FFF2-40B4-BE49-F238E27FC236}">
              <a16:creationId xmlns:a16="http://schemas.microsoft.com/office/drawing/2014/main" id="{00000000-0008-0000-0D00-00004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1265" name="Object 65" hidden="1">
          <a:extLst>
            <a:ext uri="{63B3BB69-23CF-44E3-9099-C40C66FF867C}">
              <a14:compatExt xmlns:a14="http://schemas.microsoft.com/office/drawing/2010/main" spid="_x0000_s51265"/>
            </a:ext>
            <a:ext uri="{FF2B5EF4-FFF2-40B4-BE49-F238E27FC236}">
              <a16:creationId xmlns:a16="http://schemas.microsoft.com/office/drawing/2014/main" id="{00000000-0008-0000-0D00-00004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1266" name="Object 66" hidden="1">
          <a:extLst>
            <a:ext uri="{63B3BB69-23CF-44E3-9099-C40C66FF867C}">
              <a14:compatExt xmlns:a14="http://schemas.microsoft.com/office/drawing/2010/main" spid="_x0000_s51266"/>
            </a:ext>
            <a:ext uri="{FF2B5EF4-FFF2-40B4-BE49-F238E27FC236}">
              <a16:creationId xmlns:a16="http://schemas.microsoft.com/office/drawing/2014/main" id="{00000000-0008-0000-0D00-00004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Documents%20and%20Settings\lkscruggs\Desktop\BIA%20MACT%20Survey%20and%20Supp\Update%20Survey-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rp Info"/>
      <sheetName val="FORM A- General Information"/>
      <sheetName val="Sheet3"/>
      <sheetName val="Sheet5"/>
      <sheetName val="FORM B- Tunnel Kilns"/>
      <sheetName val="Kiln size and control info"/>
      <sheetName val="Summary"/>
      <sheetName val="FORM B- Periodic Kilns"/>
      <sheetName val="Sheet6"/>
      <sheetName val="FORM C- APCD Info"/>
      <sheetName val="FORM D- Test Data"/>
      <sheetName val="FORM E- Monit-Other Costs"/>
      <sheetName val="FORM F- Additional Question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4">
          <cell r="D4" t="str">
            <v>Tunnel</v>
          </cell>
          <cell r="E4" t="str">
            <v>Natural gas</v>
          </cell>
          <cell r="F4" t="str">
            <v>None</v>
          </cell>
          <cell r="H4" t="str">
            <v>Dry Limestone Scrubber (DLA)</v>
          </cell>
          <cell r="J4" t="str">
            <v>Yes</v>
          </cell>
          <cell r="M4" t="str">
            <v>Yearly</v>
          </cell>
        </row>
        <row r="5">
          <cell r="D5" t="str">
            <v>Tunnel- low profile or roller</v>
          </cell>
          <cell r="E5" t="str">
            <v>Sawdust</v>
          </cell>
          <cell r="F5" t="str">
            <v>Natural gas</v>
          </cell>
          <cell r="H5" t="str">
            <v>Dry Injection/Fabric Filter (DIFF)</v>
          </cell>
          <cell r="J5" t="str">
            <v>No</v>
          </cell>
          <cell r="M5" t="str">
            <v>Other</v>
          </cell>
        </row>
        <row r="6">
          <cell r="D6" t="str">
            <v>Tunnel-inactive</v>
          </cell>
          <cell r="E6" t="str">
            <v>Coal</v>
          </cell>
          <cell r="F6" t="str">
            <v>Sawdust</v>
          </cell>
          <cell r="H6" t="str">
            <v>Dry Lime Scrubber (DLS)</v>
          </cell>
        </row>
        <row r="7">
          <cell r="D7" t="str">
            <v>Tunnel- demolished</v>
          </cell>
          <cell r="E7" t="str">
            <v>Fuel Oil</v>
          </cell>
          <cell r="F7" t="str">
            <v>Coal</v>
          </cell>
          <cell r="H7" t="str">
            <v>Wet Scrubber</v>
          </cell>
        </row>
        <row r="8">
          <cell r="D8" t="str">
            <v>Periodic</v>
          </cell>
          <cell r="E8" t="str">
            <v>Landfill/ Biogas</v>
          </cell>
          <cell r="F8" t="str">
            <v>Fuel Oil</v>
          </cell>
          <cell r="H8" t="str">
            <v>Fabric Filter/ Baghouse only</v>
          </cell>
        </row>
        <row r="9">
          <cell r="D9" t="str">
            <v>Periodic-shuttle</v>
          </cell>
          <cell r="E9" t="str">
            <v>Pet-coke</v>
          </cell>
          <cell r="F9" t="str">
            <v>Propane</v>
          </cell>
          <cell r="H9" t="str">
            <v>Lime system (unsure if DIFF or DLS)</v>
          </cell>
        </row>
        <row r="10">
          <cell r="D10" t="str">
            <v>Periodic-beehive</v>
          </cell>
          <cell r="E10" t="str">
            <v>Other</v>
          </cell>
          <cell r="F10" t="str">
            <v>Landfilll/ Biogas</v>
          </cell>
          <cell r="H10" t="str">
            <v>Spray Dryer/ Electrostatic Precipitator</v>
          </cell>
        </row>
        <row r="11">
          <cell r="D11" t="str">
            <v>Periodic-inactive</v>
          </cell>
          <cell r="F11" t="str">
            <v>Wood waste- gasifier</v>
          </cell>
          <cell r="H11" t="str">
            <v>Other</v>
          </cell>
        </row>
        <row r="12">
          <cell r="D12" t="str">
            <v>Periodic-demolished</v>
          </cell>
          <cell r="F12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://www.spcforexcel.com/are-skewness-and-kurtosis-useful-statistics" TargetMode="External"/><Relationship Id="rId1" Type="http://schemas.openxmlformats.org/officeDocument/2006/relationships/hyperlink" Target="http://www.spiderfinancial.com/support/documentation/numxl/reference-manual/statistical-tests/test_xkurt" TargetMode="External"/><Relationship Id="rId4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pcforexcel.com/are-skewness-and-kurtosis-useful-statistics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0B3BF-8C69-4571-9DC9-21B96F372B64}">
  <dimension ref="A1:AE17"/>
  <sheetViews>
    <sheetView topLeftCell="B1" zoomScale="85" zoomScaleNormal="85" workbookViewId="0">
      <pane ySplit="1" topLeftCell="A2" activePane="bottomLeft" state="frozen"/>
      <selection pane="bottomLeft" activeCell="J9" sqref="J9"/>
    </sheetView>
  </sheetViews>
  <sheetFormatPr defaultRowHeight="14.4" x14ac:dyDescent="0.3"/>
  <cols>
    <col min="1" max="1" width="18.5546875" bestFit="1" customWidth="1"/>
    <col min="2" max="2" width="51.77734375" bestFit="1" customWidth="1"/>
    <col min="3" max="3" width="18.21875" customWidth="1"/>
    <col min="4" max="7" width="8.77734375" customWidth="1"/>
    <col min="8" max="8" width="13" customWidth="1"/>
    <col min="9" max="13" width="8.77734375" customWidth="1"/>
    <col min="14" max="14" width="10.77734375" customWidth="1"/>
    <col min="15" max="20" width="8.77734375" customWidth="1"/>
    <col min="21" max="21" width="10.6640625" style="105" customWidth="1"/>
    <col min="22" max="22" width="8.77734375" customWidth="1"/>
    <col min="23" max="23" width="13.21875" style="40" customWidth="1"/>
    <col min="24" max="24" width="10.109375" style="40" customWidth="1"/>
    <col min="25" max="25" width="13.77734375" customWidth="1"/>
    <col min="26" max="26" width="12.77734375" customWidth="1"/>
    <col min="27" max="27" width="8.44140625" style="164" customWidth="1"/>
    <col min="29" max="29" width="22.21875" bestFit="1" customWidth="1"/>
  </cols>
  <sheetData>
    <row r="1" spans="1:29" ht="79.8" x14ac:dyDescent="0.3">
      <c r="A1" s="179" t="s">
        <v>215</v>
      </c>
      <c r="B1" s="180" t="s">
        <v>216</v>
      </c>
      <c r="C1" s="180" t="s">
        <v>217</v>
      </c>
      <c r="D1" s="180" t="s">
        <v>218</v>
      </c>
      <c r="E1" s="181" t="s">
        <v>219</v>
      </c>
      <c r="F1" s="181" t="s">
        <v>220</v>
      </c>
      <c r="G1" s="182" t="s">
        <v>221</v>
      </c>
      <c r="H1" s="182" t="s">
        <v>222</v>
      </c>
      <c r="I1" s="183" t="s">
        <v>223</v>
      </c>
      <c r="J1" s="184" t="s">
        <v>224</v>
      </c>
      <c r="K1" s="185" t="s">
        <v>225</v>
      </c>
      <c r="L1" s="185" t="s">
        <v>226</v>
      </c>
      <c r="M1" s="186" t="s">
        <v>227</v>
      </c>
      <c r="N1" s="186" t="s">
        <v>228</v>
      </c>
      <c r="O1" s="186" t="s">
        <v>229</v>
      </c>
      <c r="P1" s="186" t="s">
        <v>230</v>
      </c>
      <c r="Q1" s="186" t="s">
        <v>231</v>
      </c>
      <c r="R1" s="187" t="s">
        <v>232</v>
      </c>
      <c r="S1" s="186" t="s">
        <v>233</v>
      </c>
      <c r="T1" s="187" t="s">
        <v>234</v>
      </c>
      <c r="U1" s="188" t="s">
        <v>235</v>
      </c>
      <c r="V1" s="189" t="s">
        <v>236</v>
      </c>
      <c r="W1" s="190" t="s">
        <v>237</v>
      </c>
      <c r="X1" s="188" t="s">
        <v>238</v>
      </c>
      <c r="Y1" s="188" t="s">
        <v>239</v>
      </c>
      <c r="Z1" s="188" t="s">
        <v>241</v>
      </c>
      <c r="AA1" s="191" t="s">
        <v>181</v>
      </c>
      <c r="AB1" s="189" t="s">
        <v>240</v>
      </c>
      <c r="AC1" t="s">
        <v>266</v>
      </c>
    </row>
    <row r="2" spans="1:29" x14ac:dyDescent="0.3">
      <c r="A2" s="152" t="s">
        <v>262</v>
      </c>
      <c r="B2" s="169" t="s">
        <v>264</v>
      </c>
      <c r="C2" s="169" t="s">
        <v>263</v>
      </c>
      <c r="D2" s="169" t="s">
        <v>269</v>
      </c>
      <c r="E2" s="205" t="s">
        <v>276</v>
      </c>
      <c r="F2" s="149" t="s">
        <v>270</v>
      </c>
      <c r="G2" s="149">
        <v>1</v>
      </c>
      <c r="H2" s="176">
        <v>44617</v>
      </c>
      <c r="I2" s="204">
        <v>352.4</v>
      </c>
      <c r="J2" s="152" t="s">
        <v>278</v>
      </c>
      <c r="K2" s="177"/>
      <c r="L2" s="177">
        <v>233826</v>
      </c>
      <c r="M2" s="178">
        <v>59.136000000000003</v>
      </c>
      <c r="N2" s="178">
        <f t="shared" ref="N2:N7" si="0">M2*0.028316847</f>
        <v>1.6745450641920001</v>
      </c>
      <c r="O2" s="178">
        <v>0.8</v>
      </c>
      <c r="P2" s="178">
        <v>93.8</v>
      </c>
      <c r="Q2" s="178">
        <v>20.8</v>
      </c>
      <c r="R2" s="178">
        <v>0.1</v>
      </c>
      <c r="S2" s="178">
        <v>4.4000000000000004</v>
      </c>
      <c r="T2" s="178">
        <v>102.8</v>
      </c>
      <c r="U2" s="152">
        <v>0.19</v>
      </c>
      <c r="V2" s="169" t="s">
        <v>271</v>
      </c>
      <c r="W2" s="152">
        <f>472.4/N2</f>
        <v>282.10647184221466</v>
      </c>
      <c r="X2" s="153">
        <v>0.25</v>
      </c>
      <c r="Y2" s="153">
        <v>6.9999999999999999E-4</v>
      </c>
      <c r="Z2" s="153"/>
      <c r="AA2" s="149">
        <v>3</v>
      </c>
      <c r="AB2" s="149" t="s">
        <v>272</v>
      </c>
      <c r="AC2" s="192">
        <f>Y2/W2</f>
        <v>2.4813326522743439E-6</v>
      </c>
    </row>
    <row r="3" spans="1:29" x14ac:dyDescent="0.3">
      <c r="A3" s="152" t="s">
        <v>262</v>
      </c>
      <c r="B3" s="169" t="s">
        <v>264</v>
      </c>
      <c r="C3" s="169" t="s">
        <v>263</v>
      </c>
      <c r="D3" s="169" t="s">
        <v>269</v>
      </c>
      <c r="E3" s="205" t="s">
        <v>276</v>
      </c>
      <c r="F3" s="149" t="s">
        <v>270</v>
      </c>
      <c r="G3" s="149">
        <v>2</v>
      </c>
      <c r="H3" s="176">
        <v>44617</v>
      </c>
      <c r="I3" s="204">
        <v>352.4</v>
      </c>
      <c r="J3" s="152" t="s">
        <v>278</v>
      </c>
      <c r="K3" s="177"/>
      <c r="L3" s="177">
        <v>254027</v>
      </c>
      <c r="M3" s="178">
        <v>62.975000000000001</v>
      </c>
      <c r="N3" s="178">
        <f t="shared" si="0"/>
        <v>1.783253439825</v>
      </c>
      <c r="O3" s="178">
        <v>0.5</v>
      </c>
      <c r="P3" s="178">
        <v>94.2</v>
      </c>
      <c r="Q3" s="178">
        <v>20.8</v>
      </c>
      <c r="R3" s="178">
        <v>0.2</v>
      </c>
      <c r="S3" s="178">
        <v>4.7</v>
      </c>
      <c r="T3" s="178">
        <v>101.6</v>
      </c>
      <c r="U3" s="152">
        <v>0.2</v>
      </c>
      <c r="V3" s="169" t="s">
        <v>271</v>
      </c>
      <c r="W3" s="152">
        <f>554.3/N3</f>
        <v>310.83635540576682</v>
      </c>
      <c r="X3" s="153">
        <v>0.3</v>
      </c>
      <c r="Y3" s="153">
        <v>8.4000000000000003E-4</v>
      </c>
      <c r="Z3" s="153"/>
      <c r="AA3" s="149"/>
      <c r="AB3" s="149" t="s">
        <v>272</v>
      </c>
      <c r="AC3" s="192">
        <f t="shared" ref="AC3:AC4" si="1">Y3/W3</f>
        <v>2.7023865947194664E-6</v>
      </c>
    </row>
    <row r="4" spans="1:29" x14ac:dyDescent="0.3">
      <c r="A4" s="152" t="s">
        <v>262</v>
      </c>
      <c r="B4" s="169" t="s">
        <v>264</v>
      </c>
      <c r="C4" s="169" t="s">
        <v>263</v>
      </c>
      <c r="D4" s="169" t="s">
        <v>269</v>
      </c>
      <c r="E4" s="205" t="s">
        <v>276</v>
      </c>
      <c r="F4" s="149" t="s">
        <v>270</v>
      </c>
      <c r="G4" s="149">
        <v>3</v>
      </c>
      <c r="H4" s="176">
        <v>44617</v>
      </c>
      <c r="I4" s="204">
        <v>352.4</v>
      </c>
      <c r="J4" s="152" t="s">
        <v>278</v>
      </c>
      <c r="K4" s="177"/>
      <c r="L4" s="177">
        <v>262745</v>
      </c>
      <c r="M4" s="178">
        <v>64.111999999999995</v>
      </c>
      <c r="N4" s="178">
        <f t="shared" si="0"/>
        <v>1.8154496948639998</v>
      </c>
      <c r="O4" s="178">
        <v>0.5</v>
      </c>
      <c r="P4" s="178">
        <v>89</v>
      </c>
      <c r="Q4" s="178">
        <v>20.8</v>
      </c>
      <c r="R4" s="178">
        <v>0.2</v>
      </c>
      <c r="S4" s="178">
        <v>4.9000000000000004</v>
      </c>
      <c r="T4" s="178">
        <v>99.5</v>
      </c>
      <c r="U4" s="152">
        <v>0.16</v>
      </c>
      <c r="V4" s="169" t="s">
        <v>271</v>
      </c>
      <c r="W4" s="152">
        <f>443.1/N4</f>
        <v>244.07175877885939</v>
      </c>
      <c r="X4" s="153">
        <v>0.24</v>
      </c>
      <c r="Y4" s="153">
        <v>6.8000000000000005E-4</v>
      </c>
      <c r="Z4" s="153"/>
      <c r="AA4" s="149"/>
      <c r="AB4" s="149" t="s">
        <v>272</v>
      </c>
      <c r="AC4" s="192">
        <f t="shared" si="1"/>
        <v>2.7860658824362893E-6</v>
      </c>
    </row>
    <row r="5" spans="1:29" x14ac:dyDescent="0.3">
      <c r="A5" s="152" t="s">
        <v>274</v>
      </c>
      <c r="B5" s="152" t="s">
        <v>275</v>
      </c>
      <c r="C5" s="152" t="s">
        <v>263</v>
      </c>
      <c r="D5" s="152" t="s">
        <v>269</v>
      </c>
      <c r="E5" s="149" t="s">
        <v>276</v>
      </c>
      <c r="F5" s="149" t="s">
        <v>277</v>
      </c>
      <c r="G5" s="149">
        <v>1</v>
      </c>
      <c r="H5" s="176">
        <v>44887</v>
      </c>
      <c r="I5" s="198">
        <v>323</v>
      </c>
      <c r="J5" s="152" t="s">
        <v>278</v>
      </c>
      <c r="K5" s="177">
        <v>393418</v>
      </c>
      <c r="L5" s="177">
        <v>363103</v>
      </c>
      <c r="M5" s="178">
        <v>92.244</v>
      </c>
      <c r="N5" s="178">
        <f t="shared" si="0"/>
        <v>2.6120592346680001</v>
      </c>
      <c r="O5" s="178">
        <v>0.4</v>
      </c>
      <c r="P5" s="178">
        <v>100.1</v>
      </c>
      <c r="Q5" s="178">
        <v>21</v>
      </c>
      <c r="R5" s="178">
        <v>0.1</v>
      </c>
      <c r="S5" s="178">
        <v>68.997</v>
      </c>
      <c r="T5" s="178">
        <v>101.5</v>
      </c>
      <c r="U5" s="199">
        <v>0.03</v>
      </c>
      <c r="V5" s="152" t="s">
        <v>279</v>
      </c>
      <c r="W5" s="199">
        <f>U5*1000</f>
        <v>30</v>
      </c>
      <c r="X5" s="200">
        <v>4.2200000000000001E-2</v>
      </c>
      <c r="Y5" s="153">
        <v>1.3065015479876162E-4</v>
      </c>
      <c r="Z5" s="153"/>
      <c r="AA5" s="149">
        <v>3</v>
      </c>
      <c r="AB5" s="149" t="s">
        <v>272</v>
      </c>
      <c r="AC5" s="201">
        <f>Y5/W5</f>
        <v>4.3550051599587206E-6</v>
      </c>
    </row>
    <row r="6" spans="1:29" x14ac:dyDescent="0.3">
      <c r="A6" s="152" t="s">
        <v>274</v>
      </c>
      <c r="B6" s="152" t="s">
        <v>275</v>
      </c>
      <c r="C6" s="152" t="s">
        <v>263</v>
      </c>
      <c r="D6" s="152" t="s">
        <v>269</v>
      </c>
      <c r="E6" s="149" t="s">
        <v>276</v>
      </c>
      <c r="F6" s="149" t="s">
        <v>277</v>
      </c>
      <c r="G6" s="149">
        <v>2</v>
      </c>
      <c r="H6" s="176">
        <v>44887</v>
      </c>
      <c r="I6" s="198">
        <v>323</v>
      </c>
      <c r="J6" s="152" t="s">
        <v>278</v>
      </c>
      <c r="K6" s="177">
        <v>396247</v>
      </c>
      <c r="L6" s="177">
        <v>357923</v>
      </c>
      <c r="M6" s="178">
        <v>90.992000000000004</v>
      </c>
      <c r="N6" s="178">
        <f t="shared" si="0"/>
        <v>2.5766065422239999</v>
      </c>
      <c r="O6" s="178">
        <v>0.4</v>
      </c>
      <c r="P6" s="178">
        <v>111.9</v>
      </c>
      <c r="Q6" s="178">
        <v>20.8</v>
      </c>
      <c r="R6" s="178">
        <v>0.2</v>
      </c>
      <c r="S6" s="178">
        <v>69.492999999999995</v>
      </c>
      <c r="T6" s="178">
        <v>101.6</v>
      </c>
      <c r="U6" s="199">
        <v>0.04</v>
      </c>
      <c r="V6" s="152" t="s">
        <v>279</v>
      </c>
      <c r="W6" s="199">
        <f>U6*1000</f>
        <v>40</v>
      </c>
      <c r="X6" s="200">
        <v>5.9299999999999999E-2</v>
      </c>
      <c r="Y6" s="153">
        <v>1.8359133126934985E-4</v>
      </c>
      <c r="Z6" s="153"/>
      <c r="AA6" s="149"/>
      <c r="AB6" s="149" t="s">
        <v>272</v>
      </c>
      <c r="AC6" s="201">
        <f t="shared" ref="AC6:AC7" si="2">Y6/W6</f>
        <v>4.589783281733746E-6</v>
      </c>
    </row>
    <row r="7" spans="1:29" x14ac:dyDescent="0.3">
      <c r="A7" s="152" t="s">
        <v>274</v>
      </c>
      <c r="B7" s="152" t="s">
        <v>275</v>
      </c>
      <c r="C7" s="152" t="s">
        <v>263</v>
      </c>
      <c r="D7" s="152" t="s">
        <v>269</v>
      </c>
      <c r="E7" s="149" t="s">
        <v>276</v>
      </c>
      <c r="F7" s="149" t="s">
        <v>277</v>
      </c>
      <c r="G7" s="149">
        <v>3</v>
      </c>
      <c r="H7" s="176">
        <v>44888</v>
      </c>
      <c r="I7" s="198">
        <v>430</v>
      </c>
      <c r="J7" s="152" t="s">
        <v>278</v>
      </c>
      <c r="K7" s="177">
        <v>391997</v>
      </c>
      <c r="L7" s="177">
        <v>361777</v>
      </c>
      <c r="M7" s="178">
        <v>153.31299999999999</v>
      </c>
      <c r="N7" s="178">
        <f t="shared" si="0"/>
        <v>4.3413407641109991</v>
      </c>
      <c r="O7" s="178">
        <v>0.5</v>
      </c>
      <c r="P7" s="178">
        <v>98.9</v>
      </c>
      <c r="Q7" s="178">
        <v>20.8</v>
      </c>
      <c r="R7" s="178">
        <v>0.1</v>
      </c>
      <c r="S7" s="178">
        <v>68.747</v>
      </c>
      <c r="T7" s="178">
        <v>101.6</v>
      </c>
      <c r="U7" s="199">
        <v>0.01</v>
      </c>
      <c r="V7" s="152" t="s">
        <v>279</v>
      </c>
      <c r="W7" s="199">
        <f>U7*1000</f>
        <v>10</v>
      </c>
      <c r="X7" s="200">
        <v>9.4000000000000004E-3</v>
      </c>
      <c r="Y7" s="153">
        <v>2.186046511627907E-5</v>
      </c>
      <c r="Z7" s="153"/>
      <c r="AA7" s="149"/>
      <c r="AB7" s="149" t="s">
        <v>272</v>
      </c>
      <c r="AC7" s="201">
        <f t="shared" si="2"/>
        <v>2.186046511627907E-6</v>
      </c>
    </row>
    <row r="17" spans="30:31" x14ac:dyDescent="0.3">
      <c r="AD17" s="85"/>
      <c r="AE17" s="85"/>
    </row>
  </sheetData>
  <sheetProtection algorithmName="SHA-512" hashValue="luav0GQe0CsfbEtEhhvMMMzSzPhaXu8WqXt4c6/fw/yg+8Gf1lYIxNQGPJQ5MfFoI8b+Jy2V82LYVjE26PSLIg==" saltValue="9hOkFoIvc4ssECEoaCtueQ==" spinCount="100000" sheet="1" objects="1" scenarios="1"/>
  <autoFilter ref="A1:AE37" xr:uid="{AD80B3BF-8C69-4571-9DC9-21B96F372B64}"/>
  <dataValidations count="1">
    <dataValidation type="list" allowBlank="1" showInputMessage="1" showErrorMessage="1" sqref="F5:F7" xr:uid="{168DB778-AC21-4F76-AB65-F146B37E1166}">
      <formula1>"2011 ICR, in lieu of 2011 ICR, 2022 ICR, in lieu of 2022 ICR, not in report"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/>
  </sheetPr>
  <dimension ref="A1:BK181"/>
  <sheetViews>
    <sheetView zoomScaleNormal="100" workbookViewId="0"/>
  </sheetViews>
  <sheetFormatPr defaultRowHeight="14.4" x14ac:dyDescent="0.3"/>
  <cols>
    <col min="1" max="1" width="17" customWidth="1"/>
    <col min="2" max="2" width="20.21875" customWidth="1"/>
    <col min="3" max="3" width="14.77734375" customWidth="1"/>
    <col min="4" max="4" width="17.5546875" customWidth="1"/>
    <col min="5" max="5" width="19" bestFit="1" customWidth="1"/>
    <col min="6" max="6" width="17.21875" customWidth="1"/>
    <col min="7" max="8" width="9" bestFit="1" customWidth="1"/>
    <col min="9" max="9" width="10.21875" customWidth="1"/>
    <col min="10" max="11" width="9" bestFit="1" customWidth="1"/>
    <col min="33" max="33" width="15.77734375" customWidth="1"/>
    <col min="34" max="34" width="11.77734375" bestFit="1" customWidth="1"/>
    <col min="35" max="43" width="9.5546875" bestFit="1" customWidth="1"/>
  </cols>
  <sheetData>
    <row r="1" spans="1:63" x14ac:dyDescent="0.3">
      <c r="A1" s="25"/>
      <c r="B1" s="61" t="s">
        <v>0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H1" s="82" t="s">
        <v>1</v>
      </c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</row>
    <row r="2" spans="1:63" x14ac:dyDescent="0.3">
      <c r="A2" s="26" t="s">
        <v>2</v>
      </c>
      <c r="B2" s="78"/>
      <c r="C2" s="78"/>
      <c r="D2" s="78"/>
      <c r="E2" s="78"/>
      <c r="F2" s="78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H2" s="78" t="str">
        <f>IF(B2&gt;0,B2,"")</f>
        <v/>
      </c>
      <c r="AI2" s="78" t="str">
        <f t="shared" ref="AI2:BK2" si="0">IF(C2&gt;0,C2,"")</f>
        <v/>
      </c>
      <c r="AJ2" s="78" t="str">
        <f t="shared" si="0"/>
        <v/>
      </c>
      <c r="AK2" s="78" t="str">
        <f t="shared" si="0"/>
        <v/>
      </c>
      <c r="AL2" s="78" t="str">
        <f t="shared" si="0"/>
        <v/>
      </c>
      <c r="AM2" s="78" t="str">
        <f t="shared" si="0"/>
        <v/>
      </c>
      <c r="AN2" s="78" t="str">
        <f t="shared" si="0"/>
        <v/>
      </c>
      <c r="AO2" s="78" t="str">
        <f t="shared" si="0"/>
        <v/>
      </c>
      <c r="AP2" s="78" t="str">
        <f t="shared" si="0"/>
        <v/>
      </c>
      <c r="AQ2" s="78" t="str">
        <f t="shared" si="0"/>
        <v/>
      </c>
      <c r="AR2" s="78" t="str">
        <f t="shared" si="0"/>
        <v/>
      </c>
      <c r="AS2" s="78" t="str">
        <f t="shared" si="0"/>
        <v/>
      </c>
      <c r="AT2" s="78" t="str">
        <f t="shared" si="0"/>
        <v/>
      </c>
      <c r="AU2" s="78" t="str">
        <f t="shared" si="0"/>
        <v/>
      </c>
      <c r="AV2" s="78" t="str">
        <f t="shared" si="0"/>
        <v/>
      </c>
      <c r="AW2" s="78" t="str">
        <f t="shared" si="0"/>
        <v/>
      </c>
      <c r="AX2" s="78" t="str">
        <f t="shared" si="0"/>
        <v/>
      </c>
      <c r="AY2" s="78" t="str">
        <f t="shared" si="0"/>
        <v/>
      </c>
      <c r="AZ2" s="78" t="str">
        <f t="shared" si="0"/>
        <v/>
      </c>
      <c r="BA2" s="78" t="str">
        <f t="shared" si="0"/>
        <v/>
      </c>
      <c r="BB2" s="78" t="str">
        <f t="shared" si="0"/>
        <v/>
      </c>
      <c r="BC2" s="78" t="str">
        <f t="shared" si="0"/>
        <v/>
      </c>
      <c r="BD2" s="78" t="str">
        <f t="shared" si="0"/>
        <v/>
      </c>
      <c r="BE2" s="78" t="str">
        <f t="shared" si="0"/>
        <v/>
      </c>
      <c r="BF2" s="78" t="str">
        <f t="shared" si="0"/>
        <v/>
      </c>
      <c r="BG2" s="78" t="str">
        <f t="shared" si="0"/>
        <v/>
      </c>
      <c r="BH2" s="78" t="str">
        <f t="shared" si="0"/>
        <v/>
      </c>
      <c r="BI2" s="78" t="str">
        <f t="shared" si="0"/>
        <v/>
      </c>
      <c r="BJ2" s="78" t="str">
        <f t="shared" si="0"/>
        <v/>
      </c>
      <c r="BK2" s="78" t="str">
        <f t="shared" si="0"/>
        <v/>
      </c>
    </row>
    <row r="3" spans="1:63" x14ac:dyDescent="0.3">
      <c r="A3" s="59">
        <v>1</v>
      </c>
      <c r="B3" s="50"/>
      <c r="C3" s="50"/>
      <c r="D3" s="50"/>
      <c r="E3" s="50"/>
      <c r="F3" s="50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105"/>
      <c r="AG3" s="105"/>
      <c r="AH3" s="50" t="str">
        <f>IF(B3&gt;0,LN(B3),"")</f>
        <v/>
      </c>
      <c r="AI3" s="50" t="str">
        <f t="shared" ref="AI3:AI37" si="1">IF(C3&gt;0,LN(C3),"")</f>
        <v/>
      </c>
      <c r="AJ3" s="50" t="str">
        <f t="shared" ref="AJ3:AJ37" si="2">IF(D3&gt;0,LN(D3),"")</f>
        <v/>
      </c>
      <c r="AK3" s="50" t="str">
        <f t="shared" ref="AK3:AK37" si="3">IF(E3&gt;0,LN(E3),"")</f>
        <v/>
      </c>
      <c r="AL3" s="50" t="str">
        <f t="shared" ref="AL3:AL37" si="4">IF(F3&gt;0,LN(F3),"")</f>
        <v/>
      </c>
      <c r="AM3" s="50" t="str">
        <f t="shared" ref="AM3:AM37" si="5">IF(G3&gt;0,LN(G3),"")</f>
        <v/>
      </c>
      <c r="AN3" s="50" t="str">
        <f t="shared" ref="AN3:AN37" si="6">IF(H3&gt;0,LN(H3),"")</f>
        <v/>
      </c>
      <c r="AO3" s="50" t="str">
        <f t="shared" ref="AO3:AO37" si="7">IF(I3&gt;0,LN(I3),"")</f>
        <v/>
      </c>
      <c r="AP3" s="50" t="str">
        <f t="shared" ref="AP3:AP37" si="8">IF(J3&gt;0,LN(J3),"")</f>
        <v/>
      </c>
      <c r="AQ3" s="50" t="str">
        <f t="shared" ref="AQ3:AQ37" si="9">IF(K3&gt;0,LN(K3),"")</f>
        <v/>
      </c>
      <c r="AR3" s="50" t="str">
        <f t="shared" ref="AR3:AR37" si="10">IF(L3&gt;0,LN(L3),"")</f>
        <v/>
      </c>
      <c r="AS3" s="50" t="str">
        <f t="shared" ref="AS3:AS37" si="11">IF(M3&gt;0,LN(M3),"")</f>
        <v/>
      </c>
      <c r="AT3" s="50" t="str">
        <f t="shared" ref="AT3:AT37" si="12">IF(N3&gt;0,LN(N3),"")</f>
        <v/>
      </c>
      <c r="AU3" s="50" t="str">
        <f t="shared" ref="AU3:AU37" si="13">IF(O3&gt;0,LN(O3),"")</f>
        <v/>
      </c>
      <c r="AV3" s="50" t="str">
        <f t="shared" ref="AV3:AV37" si="14">IF(P3&gt;0,LN(P3),"")</f>
        <v/>
      </c>
      <c r="AW3" s="50" t="str">
        <f t="shared" ref="AW3:AW37" si="15">IF(Q3&gt;0,LN(Q3),"")</f>
        <v/>
      </c>
      <c r="AX3" s="50" t="str">
        <f t="shared" ref="AX3:AX37" si="16">IF(R3&gt;0,LN(R3),"")</f>
        <v/>
      </c>
      <c r="AY3" s="50" t="str">
        <f t="shared" ref="AY3:AY37" si="17">IF(S3&gt;0,LN(S3),"")</f>
        <v/>
      </c>
      <c r="AZ3" s="50" t="str">
        <f t="shared" ref="AZ3:AZ37" si="18">IF(T3&gt;0,LN(T3),"")</f>
        <v/>
      </c>
      <c r="BA3" s="50" t="str">
        <f t="shared" ref="BA3:BA37" si="19">IF(U3&gt;0,LN(U3),"")</f>
        <v/>
      </c>
      <c r="BB3" s="50" t="str">
        <f t="shared" ref="BB3:BB37" si="20">IF(V3&gt;0,LN(V3),"")</f>
        <v/>
      </c>
      <c r="BC3" s="50" t="str">
        <f t="shared" ref="BC3:BC37" si="21">IF(W3&gt;0,LN(W3),"")</f>
        <v/>
      </c>
      <c r="BD3" s="50" t="str">
        <f t="shared" ref="BD3:BD37" si="22">IF(X3&gt;0,LN(X3),"")</f>
        <v/>
      </c>
      <c r="BE3" s="50" t="str">
        <f t="shared" ref="BE3:BE37" si="23">IF(Y3&gt;0,LN(Y3),"")</f>
        <v/>
      </c>
      <c r="BF3" s="50" t="str">
        <f t="shared" ref="BF3:BF37" si="24">IF(Z3&gt;0,LN(Z3),"")</f>
        <v/>
      </c>
      <c r="BG3" s="50" t="str">
        <f t="shared" ref="BG3:BG37" si="25">IF(AA3&gt;0,LN(AA3),"")</f>
        <v/>
      </c>
      <c r="BH3" s="50" t="str">
        <f t="shared" ref="BH3:BH37" si="26">IF(AB3&gt;0,LN(AB3),"")</f>
        <v/>
      </c>
      <c r="BI3" s="50" t="str">
        <f t="shared" ref="BI3:BI37" si="27">IF(AC3&gt;0,LN(AC3),"")</f>
        <v/>
      </c>
      <c r="BJ3" s="50" t="str">
        <f t="shared" ref="BJ3:BJ37" si="28">IF(AD3&gt;0,LN(AD3),"")</f>
        <v/>
      </c>
      <c r="BK3" s="50" t="str">
        <f t="shared" ref="BK3:BK37" si="29">IF(AE3&gt;0,LN(AE3),"")</f>
        <v/>
      </c>
    </row>
    <row r="4" spans="1:63" x14ac:dyDescent="0.3">
      <c r="A4" s="59">
        <v>2</v>
      </c>
      <c r="B4" s="50"/>
      <c r="C4" s="50"/>
      <c r="D4" s="50"/>
      <c r="E4" s="50"/>
      <c r="F4" s="50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105"/>
      <c r="AG4" s="105"/>
      <c r="AH4" s="50" t="str">
        <f t="shared" ref="AH4:AH37" si="30">IF(B4&gt;0,LN(B4),"")</f>
        <v/>
      </c>
      <c r="AI4" s="50" t="str">
        <f t="shared" si="1"/>
        <v/>
      </c>
      <c r="AJ4" s="50" t="str">
        <f t="shared" si="2"/>
        <v/>
      </c>
      <c r="AK4" s="50" t="str">
        <f t="shared" si="3"/>
        <v/>
      </c>
      <c r="AL4" s="50" t="str">
        <f t="shared" si="4"/>
        <v/>
      </c>
      <c r="AM4" s="50" t="str">
        <f t="shared" si="5"/>
        <v/>
      </c>
      <c r="AN4" s="50" t="str">
        <f t="shared" si="6"/>
        <v/>
      </c>
      <c r="AO4" s="50" t="str">
        <f t="shared" si="7"/>
        <v/>
      </c>
      <c r="AP4" s="50" t="str">
        <f t="shared" si="8"/>
        <v/>
      </c>
      <c r="AQ4" s="50" t="str">
        <f t="shared" si="9"/>
        <v/>
      </c>
      <c r="AR4" s="50" t="str">
        <f t="shared" si="10"/>
        <v/>
      </c>
      <c r="AS4" s="50" t="str">
        <f t="shared" si="11"/>
        <v/>
      </c>
      <c r="AT4" s="50" t="str">
        <f t="shared" si="12"/>
        <v/>
      </c>
      <c r="AU4" s="50" t="str">
        <f t="shared" si="13"/>
        <v/>
      </c>
      <c r="AV4" s="50" t="str">
        <f t="shared" si="14"/>
        <v/>
      </c>
      <c r="AW4" s="50" t="str">
        <f t="shared" si="15"/>
        <v/>
      </c>
      <c r="AX4" s="50" t="str">
        <f t="shared" si="16"/>
        <v/>
      </c>
      <c r="AY4" s="50" t="str">
        <f t="shared" si="17"/>
        <v/>
      </c>
      <c r="AZ4" s="50" t="str">
        <f t="shared" si="18"/>
        <v/>
      </c>
      <c r="BA4" s="50" t="str">
        <f t="shared" si="19"/>
        <v/>
      </c>
      <c r="BB4" s="50" t="str">
        <f t="shared" si="20"/>
        <v/>
      </c>
      <c r="BC4" s="50" t="str">
        <f t="shared" si="21"/>
        <v/>
      </c>
      <c r="BD4" s="50" t="str">
        <f t="shared" si="22"/>
        <v/>
      </c>
      <c r="BE4" s="50" t="str">
        <f t="shared" si="23"/>
        <v/>
      </c>
      <c r="BF4" s="50" t="str">
        <f t="shared" si="24"/>
        <v/>
      </c>
      <c r="BG4" s="50" t="str">
        <f t="shared" si="25"/>
        <v/>
      </c>
      <c r="BH4" s="50" t="str">
        <f t="shared" si="26"/>
        <v/>
      </c>
      <c r="BI4" s="50" t="str">
        <f t="shared" si="27"/>
        <v/>
      </c>
      <c r="BJ4" s="50" t="str">
        <f t="shared" si="28"/>
        <v/>
      </c>
      <c r="BK4" s="50" t="str">
        <f t="shared" si="29"/>
        <v/>
      </c>
    </row>
    <row r="5" spans="1:63" x14ac:dyDescent="0.3">
      <c r="A5" s="59">
        <v>3</v>
      </c>
      <c r="B5" s="50"/>
      <c r="C5" s="50"/>
      <c r="D5" s="50"/>
      <c r="E5" s="50"/>
      <c r="F5" s="50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105"/>
      <c r="AG5" s="105"/>
      <c r="AH5" s="50" t="str">
        <f t="shared" si="30"/>
        <v/>
      </c>
      <c r="AI5" s="50" t="str">
        <f t="shared" si="1"/>
        <v/>
      </c>
      <c r="AJ5" s="50" t="str">
        <f t="shared" si="2"/>
        <v/>
      </c>
      <c r="AK5" s="50" t="str">
        <f t="shared" si="3"/>
        <v/>
      </c>
      <c r="AL5" s="50" t="str">
        <f t="shared" si="4"/>
        <v/>
      </c>
      <c r="AM5" s="50" t="str">
        <f t="shared" si="5"/>
        <v/>
      </c>
      <c r="AN5" s="50" t="str">
        <f t="shared" si="6"/>
        <v/>
      </c>
      <c r="AO5" s="50" t="str">
        <f t="shared" si="7"/>
        <v/>
      </c>
      <c r="AP5" s="50" t="str">
        <f t="shared" si="8"/>
        <v/>
      </c>
      <c r="AQ5" s="50" t="str">
        <f t="shared" si="9"/>
        <v/>
      </c>
      <c r="AR5" s="50" t="str">
        <f t="shared" si="10"/>
        <v/>
      </c>
      <c r="AS5" s="50" t="str">
        <f t="shared" si="11"/>
        <v/>
      </c>
      <c r="AT5" s="50" t="str">
        <f t="shared" si="12"/>
        <v/>
      </c>
      <c r="AU5" s="50" t="str">
        <f t="shared" si="13"/>
        <v/>
      </c>
      <c r="AV5" s="50" t="str">
        <f t="shared" si="14"/>
        <v/>
      </c>
      <c r="AW5" s="50" t="str">
        <f t="shared" si="15"/>
        <v/>
      </c>
      <c r="AX5" s="50" t="str">
        <f t="shared" si="16"/>
        <v/>
      </c>
      <c r="AY5" s="50" t="str">
        <f t="shared" si="17"/>
        <v/>
      </c>
      <c r="AZ5" s="50" t="str">
        <f t="shared" si="18"/>
        <v/>
      </c>
      <c r="BA5" s="50" t="str">
        <f t="shared" si="19"/>
        <v/>
      </c>
      <c r="BB5" s="50" t="str">
        <f t="shared" si="20"/>
        <v/>
      </c>
      <c r="BC5" s="50" t="str">
        <f t="shared" si="21"/>
        <v/>
      </c>
      <c r="BD5" s="50" t="str">
        <f t="shared" si="22"/>
        <v/>
      </c>
      <c r="BE5" s="50" t="str">
        <f t="shared" si="23"/>
        <v/>
      </c>
      <c r="BF5" s="50" t="str">
        <f t="shared" si="24"/>
        <v/>
      </c>
      <c r="BG5" s="50" t="str">
        <f t="shared" si="25"/>
        <v/>
      </c>
      <c r="BH5" s="50" t="str">
        <f t="shared" si="26"/>
        <v/>
      </c>
      <c r="BI5" s="50" t="str">
        <f t="shared" si="27"/>
        <v/>
      </c>
      <c r="BJ5" s="50" t="str">
        <f t="shared" si="28"/>
        <v/>
      </c>
      <c r="BK5" s="50" t="str">
        <f t="shared" si="29"/>
        <v/>
      </c>
    </row>
    <row r="6" spans="1:63" x14ac:dyDescent="0.3">
      <c r="A6" s="59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105"/>
      <c r="AG6" s="105"/>
      <c r="AH6" s="50" t="str">
        <f t="shared" si="30"/>
        <v/>
      </c>
      <c r="AI6" s="50" t="str">
        <f t="shared" si="1"/>
        <v/>
      </c>
      <c r="AJ6" s="50" t="str">
        <f t="shared" si="2"/>
        <v/>
      </c>
      <c r="AK6" s="50" t="str">
        <f t="shared" si="3"/>
        <v/>
      </c>
      <c r="AL6" s="50" t="str">
        <f t="shared" si="4"/>
        <v/>
      </c>
      <c r="AM6" s="50" t="str">
        <f t="shared" si="5"/>
        <v/>
      </c>
      <c r="AN6" s="50" t="str">
        <f t="shared" si="6"/>
        <v/>
      </c>
      <c r="AO6" s="50" t="str">
        <f t="shared" si="7"/>
        <v/>
      </c>
      <c r="AP6" s="50" t="str">
        <f t="shared" si="8"/>
        <v/>
      </c>
      <c r="AQ6" s="50" t="str">
        <f t="shared" si="9"/>
        <v/>
      </c>
      <c r="AR6" s="50" t="str">
        <f t="shared" si="10"/>
        <v/>
      </c>
      <c r="AS6" s="50" t="str">
        <f t="shared" si="11"/>
        <v/>
      </c>
      <c r="AT6" s="50" t="str">
        <f t="shared" si="12"/>
        <v/>
      </c>
      <c r="AU6" s="50" t="str">
        <f t="shared" si="13"/>
        <v/>
      </c>
      <c r="AV6" s="50" t="str">
        <f t="shared" si="14"/>
        <v/>
      </c>
      <c r="AW6" s="50" t="str">
        <f t="shared" si="15"/>
        <v/>
      </c>
      <c r="AX6" s="50" t="str">
        <f t="shared" si="16"/>
        <v/>
      </c>
      <c r="AY6" s="50" t="str">
        <f t="shared" si="17"/>
        <v/>
      </c>
      <c r="AZ6" s="50" t="str">
        <f t="shared" si="18"/>
        <v/>
      </c>
      <c r="BA6" s="50" t="str">
        <f t="shared" si="19"/>
        <v/>
      </c>
      <c r="BB6" s="50" t="str">
        <f t="shared" si="20"/>
        <v/>
      </c>
      <c r="BC6" s="50" t="str">
        <f t="shared" si="21"/>
        <v/>
      </c>
      <c r="BD6" s="50" t="str">
        <f t="shared" si="22"/>
        <v/>
      </c>
      <c r="BE6" s="50" t="str">
        <f t="shared" si="23"/>
        <v/>
      </c>
      <c r="BF6" s="50" t="str">
        <f t="shared" si="24"/>
        <v/>
      </c>
      <c r="BG6" s="50" t="str">
        <f t="shared" si="25"/>
        <v/>
      </c>
      <c r="BH6" s="50" t="str">
        <f t="shared" si="26"/>
        <v/>
      </c>
      <c r="BI6" s="50" t="str">
        <f t="shared" si="27"/>
        <v/>
      </c>
      <c r="BJ6" s="50" t="str">
        <f t="shared" si="28"/>
        <v/>
      </c>
      <c r="BK6" s="50" t="str">
        <f t="shared" si="29"/>
        <v/>
      </c>
    </row>
    <row r="7" spans="1:63" x14ac:dyDescent="0.3">
      <c r="A7" s="59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105"/>
      <c r="AG7" s="105"/>
      <c r="AH7" s="50" t="str">
        <f t="shared" si="30"/>
        <v/>
      </c>
      <c r="AI7" s="50" t="str">
        <f t="shared" si="1"/>
        <v/>
      </c>
      <c r="AJ7" s="50" t="str">
        <f t="shared" si="2"/>
        <v/>
      </c>
      <c r="AK7" s="50" t="str">
        <f t="shared" si="3"/>
        <v/>
      </c>
      <c r="AL7" s="50" t="str">
        <f t="shared" si="4"/>
        <v/>
      </c>
      <c r="AM7" s="50" t="str">
        <f t="shared" si="5"/>
        <v/>
      </c>
      <c r="AN7" s="50" t="str">
        <f t="shared" si="6"/>
        <v/>
      </c>
      <c r="AO7" s="50" t="str">
        <f t="shared" si="7"/>
        <v/>
      </c>
      <c r="AP7" s="50" t="str">
        <f t="shared" si="8"/>
        <v/>
      </c>
      <c r="AQ7" s="50" t="str">
        <f t="shared" si="9"/>
        <v/>
      </c>
      <c r="AR7" s="50" t="str">
        <f t="shared" si="10"/>
        <v/>
      </c>
      <c r="AS7" s="50" t="str">
        <f t="shared" si="11"/>
        <v/>
      </c>
      <c r="AT7" s="50" t="str">
        <f t="shared" si="12"/>
        <v/>
      </c>
      <c r="AU7" s="50" t="str">
        <f t="shared" si="13"/>
        <v/>
      </c>
      <c r="AV7" s="50" t="str">
        <f t="shared" si="14"/>
        <v/>
      </c>
      <c r="AW7" s="50" t="str">
        <f t="shared" si="15"/>
        <v/>
      </c>
      <c r="AX7" s="50" t="str">
        <f t="shared" si="16"/>
        <v/>
      </c>
      <c r="AY7" s="50" t="str">
        <f t="shared" si="17"/>
        <v/>
      </c>
      <c r="AZ7" s="50" t="str">
        <f t="shared" si="18"/>
        <v/>
      </c>
      <c r="BA7" s="50" t="str">
        <f t="shared" si="19"/>
        <v/>
      </c>
      <c r="BB7" s="50" t="str">
        <f t="shared" si="20"/>
        <v/>
      </c>
      <c r="BC7" s="50" t="str">
        <f t="shared" si="21"/>
        <v/>
      </c>
      <c r="BD7" s="50" t="str">
        <f t="shared" si="22"/>
        <v/>
      </c>
      <c r="BE7" s="50" t="str">
        <f t="shared" si="23"/>
        <v/>
      </c>
      <c r="BF7" s="50" t="str">
        <f t="shared" si="24"/>
        <v/>
      </c>
      <c r="BG7" s="50" t="str">
        <f t="shared" si="25"/>
        <v/>
      </c>
      <c r="BH7" s="50" t="str">
        <f t="shared" si="26"/>
        <v/>
      </c>
      <c r="BI7" s="50" t="str">
        <f t="shared" si="27"/>
        <v/>
      </c>
      <c r="BJ7" s="50" t="str">
        <f t="shared" si="28"/>
        <v/>
      </c>
      <c r="BK7" s="50" t="str">
        <f t="shared" si="29"/>
        <v/>
      </c>
    </row>
    <row r="8" spans="1:63" x14ac:dyDescent="0.3">
      <c r="A8" s="59">
        <v>6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105"/>
      <c r="AG8" s="105"/>
      <c r="AH8" s="50" t="str">
        <f t="shared" si="30"/>
        <v/>
      </c>
      <c r="AI8" s="50" t="str">
        <f t="shared" si="1"/>
        <v/>
      </c>
      <c r="AJ8" s="50" t="str">
        <f t="shared" si="2"/>
        <v/>
      </c>
      <c r="AK8" s="50" t="str">
        <f t="shared" si="3"/>
        <v/>
      </c>
      <c r="AL8" s="50" t="str">
        <f t="shared" si="4"/>
        <v/>
      </c>
      <c r="AM8" s="50" t="str">
        <f t="shared" si="5"/>
        <v/>
      </c>
      <c r="AN8" s="50" t="str">
        <f t="shared" si="6"/>
        <v/>
      </c>
      <c r="AO8" s="50" t="str">
        <f t="shared" si="7"/>
        <v/>
      </c>
      <c r="AP8" s="50" t="str">
        <f t="shared" si="8"/>
        <v/>
      </c>
      <c r="AQ8" s="50" t="str">
        <f t="shared" si="9"/>
        <v/>
      </c>
      <c r="AR8" s="50" t="str">
        <f t="shared" si="10"/>
        <v/>
      </c>
      <c r="AS8" s="50" t="str">
        <f t="shared" si="11"/>
        <v/>
      </c>
      <c r="AT8" s="50" t="str">
        <f t="shared" si="12"/>
        <v/>
      </c>
      <c r="AU8" s="50" t="str">
        <f t="shared" si="13"/>
        <v/>
      </c>
      <c r="AV8" s="50" t="str">
        <f t="shared" si="14"/>
        <v/>
      </c>
      <c r="AW8" s="50" t="str">
        <f t="shared" si="15"/>
        <v/>
      </c>
      <c r="AX8" s="50" t="str">
        <f t="shared" si="16"/>
        <v/>
      </c>
      <c r="AY8" s="50" t="str">
        <f t="shared" si="17"/>
        <v/>
      </c>
      <c r="AZ8" s="50" t="str">
        <f t="shared" si="18"/>
        <v/>
      </c>
      <c r="BA8" s="50" t="str">
        <f t="shared" si="19"/>
        <v/>
      </c>
      <c r="BB8" s="50" t="str">
        <f t="shared" si="20"/>
        <v/>
      </c>
      <c r="BC8" s="50" t="str">
        <f t="shared" si="21"/>
        <v/>
      </c>
      <c r="BD8" s="50" t="str">
        <f t="shared" si="22"/>
        <v/>
      </c>
      <c r="BE8" s="50" t="str">
        <f t="shared" si="23"/>
        <v/>
      </c>
      <c r="BF8" s="50" t="str">
        <f t="shared" si="24"/>
        <v/>
      </c>
      <c r="BG8" s="50" t="str">
        <f t="shared" si="25"/>
        <v/>
      </c>
      <c r="BH8" s="50" t="str">
        <f t="shared" si="26"/>
        <v/>
      </c>
      <c r="BI8" s="50" t="str">
        <f t="shared" si="27"/>
        <v/>
      </c>
      <c r="BJ8" s="50" t="str">
        <f t="shared" si="28"/>
        <v/>
      </c>
      <c r="BK8" s="50" t="str">
        <f t="shared" si="29"/>
        <v/>
      </c>
    </row>
    <row r="9" spans="1:63" x14ac:dyDescent="0.3">
      <c r="A9" s="59">
        <v>7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105"/>
      <c r="AG9" s="105"/>
      <c r="AH9" s="50" t="str">
        <f t="shared" si="30"/>
        <v/>
      </c>
      <c r="AI9" s="50" t="str">
        <f t="shared" si="1"/>
        <v/>
      </c>
      <c r="AJ9" s="50" t="str">
        <f t="shared" si="2"/>
        <v/>
      </c>
      <c r="AK9" s="50" t="str">
        <f t="shared" si="3"/>
        <v/>
      </c>
      <c r="AL9" s="50" t="str">
        <f t="shared" si="4"/>
        <v/>
      </c>
      <c r="AM9" s="50" t="str">
        <f t="shared" si="5"/>
        <v/>
      </c>
      <c r="AN9" s="50" t="str">
        <f t="shared" si="6"/>
        <v/>
      </c>
      <c r="AO9" s="50" t="str">
        <f t="shared" si="7"/>
        <v/>
      </c>
      <c r="AP9" s="50" t="str">
        <f t="shared" si="8"/>
        <v/>
      </c>
      <c r="AQ9" s="50" t="str">
        <f t="shared" si="9"/>
        <v/>
      </c>
      <c r="AR9" s="50" t="str">
        <f t="shared" si="10"/>
        <v/>
      </c>
      <c r="AS9" s="50" t="str">
        <f t="shared" si="11"/>
        <v/>
      </c>
      <c r="AT9" s="50" t="str">
        <f t="shared" si="12"/>
        <v/>
      </c>
      <c r="AU9" s="50" t="str">
        <f t="shared" si="13"/>
        <v/>
      </c>
      <c r="AV9" s="50" t="str">
        <f t="shared" si="14"/>
        <v/>
      </c>
      <c r="AW9" s="50" t="str">
        <f t="shared" si="15"/>
        <v/>
      </c>
      <c r="AX9" s="50" t="str">
        <f t="shared" si="16"/>
        <v/>
      </c>
      <c r="AY9" s="50" t="str">
        <f t="shared" si="17"/>
        <v/>
      </c>
      <c r="AZ9" s="50" t="str">
        <f t="shared" si="18"/>
        <v/>
      </c>
      <c r="BA9" s="50" t="str">
        <f t="shared" si="19"/>
        <v/>
      </c>
      <c r="BB9" s="50" t="str">
        <f t="shared" si="20"/>
        <v/>
      </c>
      <c r="BC9" s="50" t="str">
        <f t="shared" si="21"/>
        <v/>
      </c>
      <c r="BD9" s="50" t="str">
        <f t="shared" si="22"/>
        <v/>
      </c>
      <c r="BE9" s="50" t="str">
        <f t="shared" si="23"/>
        <v/>
      </c>
      <c r="BF9" s="50" t="str">
        <f t="shared" si="24"/>
        <v/>
      </c>
      <c r="BG9" s="50" t="str">
        <f t="shared" si="25"/>
        <v/>
      </c>
      <c r="BH9" s="50" t="str">
        <f t="shared" si="26"/>
        <v/>
      </c>
      <c r="BI9" s="50" t="str">
        <f t="shared" si="27"/>
        <v/>
      </c>
      <c r="BJ9" s="50" t="str">
        <f t="shared" si="28"/>
        <v/>
      </c>
      <c r="BK9" s="50" t="str">
        <f t="shared" si="29"/>
        <v/>
      </c>
    </row>
    <row r="10" spans="1:63" x14ac:dyDescent="0.3">
      <c r="A10" s="59">
        <v>8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105"/>
      <c r="AG10" s="105"/>
      <c r="AH10" s="50" t="str">
        <f t="shared" si="30"/>
        <v/>
      </c>
      <c r="AI10" s="50" t="str">
        <f t="shared" si="1"/>
        <v/>
      </c>
      <c r="AJ10" s="50" t="str">
        <f t="shared" si="2"/>
        <v/>
      </c>
      <c r="AK10" s="50" t="str">
        <f t="shared" si="3"/>
        <v/>
      </c>
      <c r="AL10" s="50" t="str">
        <f t="shared" si="4"/>
        <v/>
      </c>
      <c r="AM10" s="50" t="str">
        <f t="shared" si="5"/>
        <v/>
      </c>
      <c r="AN10" s="50" t="str">
        <f t="shared" si="6"/>
        <v/>
      </c>
      <c r="AO10" s="50" t="str">
        <f t="shared" si="7"/>
        <v/>
      </c>
      <c r="AP10" s="50" t="str">
        <f t="shared" si="8"/>
        <v/>
      </c>
      <c r="AQ10" s="50" t="str">
        <f t="shared" si="9"/>
        <v/>
      </c>
      <c r="AR10" s="50" t="str">
        <f t="shared" si="10"/>
        <v/>
      </c>
      <c r="AS10" s="50" t="str">
        <f t="shared" si="11"/>
        <v/>
      </c>
      <c r="AT10" s="50" t="str">
        <f t="shared" si="12"/>
        <v/>
      </c>
      <c r="AU10" s="50" t="str">
        <f t="shared" si="13"/>
        <v/>
      </c>
      <c r="AV10" s="50" t="str">
        <f t="shared" si="14"/>
        <v/>
      </c>
      <c r="AW10" s="50" t="str">
        <f t="shared" si="15"/>
        <v/>
      </c>
      <c r="AX10" s="50" t="str">
        <f t="shared" si="16"/>
        <v/>
      </c>
      <c r="AY10" s="50" t="str">
        <f t="shared" si="17"/>
        <v/>
      </c>
      <c r="AZ10" s="50" t="str">
        <f t="shared" si="18"/>
        <v/>
      </c>
      <c r="BA10" s="50" t="str">
        <f t="shared" si="19"/>
        <v/>
      </c>
      <c r="BB10" s="50" t="str">
        <f t="shared" si="20"/>
        <v/>
      </c>
      <c r="BC10" s="50" t="str">
        <f t="shared" si="21"/>
        <v/>
      </c>
      <c r="BD10" s="50" t="str">
        <f t="shared" si="22"/>
        <v/>
      </c>
      <c r="BE10" s="50" t="str">
        <f t="shared" si="23"/>
        <v/>
      </c>
      <c r="BF10" s="50" t="str">
        <f t="shared" si="24"/>
        <v/>
      </c>
      <c r="BG10" s="50" t="str">
        <f t="shared" si="25"/>
        <v/>
      </c>
      <c r="BH10" s="50" t="str">
        <f t="shared" si="26"/>
        <v/>
      </c>
      <c r="BI10" s="50" t="str">
        <f t="shared" si="27"/>
        <v/>
      </c>
      <c r="BJ10" s="50" t="str">
        <f t="shared" si="28"/>
        <v/>
      </c>
      <c r="BK10" s="50" t="str">
        <f t="shared" si="29"/>
        <v/>
      </c>
    </row>
    <row r="11" spans="1:63" x14ac:dyDescent="0.3">
      <c r="A11" s="59">
        <v>9</v>
      </c>
      <c r="B11" s="60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105"/>
      <c r="AG11" s="105"/>
      <c r="AH11" s="50" t="str">
        <f t="shared" si="30"/>
        <v/>
      </c>
      <c r="AI11" s="50" t="str">
        <f t="shared" si="1"/>
        <v/>
      </c>
      <c r="AJ11" s="50" t="str">
        <f t="shared" si="2"/>
        <v/>
      </c>
      <c r="AK11" s="50" t="str">
        <f t="shared" si="3"/>
        <v/>
      </c>
      <c r="AL11" s="50" t="str">
        <f t="shared" si="4"/>
        <v/>
      </c>
      <c r="AM11" s="50" t="str">
        <f t="shared" si="5"/>
        <v/>
      </c>
      <c r="AN11" s="50" t="str">
        <f t="shared" si="6"/>
        <v/>
      </c>
      <c r="AO11" s="50" t="str">
        <f t="shared" si="7"/>
        <v/>
      </c>
      <c r="AP11" s="50" t="str">
        <f t="shared" si="8"/>
        <v/>
      </c>
      <c r="AQ11" s="50" t="str">
        <f t="shared" si="9"/>
        <v/>
      </c>
      <c r="AR11" s="50" t="str">
        <f t="shared" si="10"/>
        <v/>
      </c>
      <c r="AS11" s="50" t="str">
        <f t="shared" si="11"/>
        <v/>
      </c>
      <c r="AT11" s="50" t="str">
        <f t="shared" si="12"/>
        <v/>
      </c>
      <c r="AU11" s="50" t="str">
        <f t="shared" si="13"/>
        <v/>
      </c>
      <c r="AV11" s="50" t="str">
        <f t="shared" si="14"/>
        <v/>
      </c>
      <c r="AW11" s="50" t="str">
        <f t="shared" si="15"/>
        <v/>
      </c>
      <c r="AX11" s="50" t="str">
        <f t="shared" si="16"/>
        <v/>
      </c>
      <c r="AY11" s="50" t="str">
        <f t="shared" si="17"/>
        <v/>
      </c>
      <c r="AZ11" s="50" t="str">
        <f t="shared" si="18"/>
        <v/>
      </c>
      <c r="BA11" s="50" t="str">
        <f t="shared" si="19"/>
        <v/>
      </c>
      <c r="BB11" s="50" t="str">
        <f t="shared" si="20"/>
        <v/>
      </c>
      <c r="BC11" s="50" t="str">
        <f t="shared" si="21"/>
        <v/>
      </c>
      <c r="BD11" s="50" t="str">
        <f t="shared" si="22"/>
        <v/>
      </c>
      <c r="BE11" s="50" t="str">
        <f t="shared" si="23"/>
        <v/>
      </c>
      <c r="BF11" s="50" t="str">
        <f t="shared" si="24"/>
        <v/>
      </c>
      <c r="BG11" s="50" t="str">
        <f t="shared" si="25"/>
        <v/>
      </c>
      <c r="BH11" s="50" t="str">
        <f t="shared" si="26"/>
        <v/>
      </c>
      <c r="BI11" s="50" t="str">
        <f t="shared" si="27"/>
        <v/>
      </c>
      <c r="BJ11" s="50" t="str">
        <f t="shared" si="28"/>
        <v/>
      </c>
      <c r="BK11" s="50" t="str">
        <f t="shared" si="29"/>
        <v/>
      </c>
    </row>
    <row r="12" spans="1:63" x14ac:dyDescent="0.3">
      <c r="A12" s="59">
        <v>10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105"/>
      <c r="AG12" s="105"/>
      <c r="AH12" s="50" t="str">
        <f t="shared" si="30"/>
        <v/>
      </c>
      <c r="AI12" s="50" t="str">
        <f t="shared" si="1"/>
        <v/>
      </c>
      <c r="AJ12" s="50" t="str">
        <f t="shared" si="2"/>
        <v/>
      </c>
      <c r="AK12" s="50" t="str">
        <f t="shared" si="3"/>
        <v/>
      </c>
      <c r="AL12" s="50" t="str">
        <f t="shared" si="4"/>
        <v/>
      </c>
      <c r="AM12" s="50" t="str">
        <f t="shared" si="5"/>
        <v/>
      </c>
      <c r="AN12" s="50" t="str">
        <f t="shared" si="6"/>
        <v/>
      </c>
      <c r="AO12" s="50" t="str">
        <f t="shared" si="7"/>
        <v/>
      </c>
      <c r="AP12" s="50" t="str">
        <f t="shared" si="8"/>
        <v/>
      </c>
      <c r="AQ12" s="50" t="str">
        <f t="shared" si="9"/>
        <v/>
      </c>
      <c r="AR12" s="50" t="str">
        <f t="shared" si="10"/>
        <v/>
      </c>
      <c r="AS12" s="50" t="str">
        <f t="shared" si="11"/>
        <v/>
      </c>
      <c r="AT12" s="50" t="str">
        <f t="shared" si="12"/>
        <v/>
      </c>
      <c r="AU12" s="50" t="str">
        <f t="shared" si="13"/>
        <v/>
      </c>
      <c r="AV12" s="50" t="str">
        <f t="shared" si="14"/>
        <v/>
      </c>
      <c r="AW12" s="50" t="str">
        <f t="shared" si="15"/>
        <v/>
      </c>
      <c r="AX12" s="50" t="str">
        <f t="shared" si="16"/>
        <v/>
      </c>
      <c r="AY12" s="50" t="str">
        <f t="shared" si="17"/>
        <v/>
      </c>
      <c r="AZ12" s="50" t="str">
        <f t="shared" si="18"/>
        <v/>
      </c>
      <c r="BA12" s="50" t="str">
        <f t="shared" si="19"/>
        <v/>
      </c>
      <c r="BB12" s="50" t="str">
        <f t="shared" si="20"/>
        <v/>
      </c>
      <c r="BC12" s="50" t="str">
        <f t="shared" si="21"/>
        <v/>
      </c>
      <c r="BD12" s="50" t="str">
        <f t="shared" si="22"/>
        <v/>
      </c>
      <c r="BE12" s="50" t="str">
        <f t="shared" si="23"/>
        <v/>
      </c>
      <c r="BF12" s="50" t="str">
        <f t="shared" si="24"/>
        <v/>
      </c>
      <c r="BG12" s="50" t="str">
        <f t="shared" si="25"/>
        <v/>
      </c>
      <c r="BH12" s="50" t="str">
        <f t="shared" si="26"/>
        <v/>
      </c>
      <c r="BI12" s="50" t="str">
        <f t="shared" si="27"/>
        <v/>
      </c>
      <c r="BJ12" s="50" t="str">
        <f t="shared" si="28"/>
        <v/>
      </c>
      <c r="BK12" s="50" t="str">
        <f t="shared" si="29"/>
        <v/>
      </c>
    </row>
    <row r="13" spans="1:63" x14ac:dyDescent="0.3">
      <c r="A13" s="59">
        <v>11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105"/>
      <c r="AG13" s="105"/>
      <c r="AH13" s="50" t="str">
        <f t="shared" si="30"/>
        <v/>
      </c>
      <c r="AI13" s="50" t="str">
        <f t="shared" si="1"/>
        <v/>
      </c>
      <c r="AJ13" s="50" t="str">
        <f t="shared" si="2"/>
        <v/>
      </c>
      <c r="AK13" s="50" t="str">
        <f t="shared" si="3"/>
        <v/>
      </c>
      <c r="AL13" s="50" t="str">
        <f t="shared" si="4"/>
        <v/>
      </c>
      <c r="AM13" s="50" t="str">
        <f t="shared" si="5"/>
        <v/>
      </c>
      <c r="AN13" s="50" t="str">
        <f t="shared" si="6"/>
        <v/>
      </c>
      <c r="AO13" s="50" t="str">
        <f t="shared" si="7"/>
        <v/>
      </c>
      <c r="AP13" s="50" t="str">
        <f t="shared" si="8"/>
        <v/>
      </c>
      <c r="AQ13" s="50" t="str">
        <f t="shared" si="9"/>
        <v/>
      </c>
      <c r="AR13" s="50" t="str">
        <f t="shared" si="10"/>
        <v/>
      </c>
      <c r="AS13" s="50" t="str">
        <f t="shared" si="11"/>
        <v/>
      </c>
      <c r="AT13" s="50" t="str">
        <f t="shared" si="12"/>
        <v/>
      </c>
      <c r="AU13" s="50" t="str">
        <f t="shared" si="13"/>
        <v/>
      </c>
      <c r="AV13" s="50" t="str">
        <f t="shared" si="14"/>
        <v/>
      </c>
      <c r="AW13" s="50" t="str">
        <f t="shared" si="15"/>
        <v/>
      </c>
      <c r="AX13" s="50" t="str">
        <f t="shared" si="16"/>
        <v/>
      </c>
      <c r="AY13" s="50" t="str">
        <f t="shared" si="17"/>
        <v/>
      </c>
      <c r="AZ13" s="50" t="str">
        <f t="shared" si="18"/>
        <v/>
      </c>
      <c r="BA13" s="50" t="str">
        <f t="shared" si="19"/>
        <v/>
      </c>
      <c r="BB13" s="50" t="str">
        <f t="shared" si="20"/>
        <v/>
      </c>
      <c r="BC13" s="50" t="str">
        <f t="shared" si="21"/>
        <v/>
      </c>
      <c r="BD13" s="50" t="str">
        <f t="shared" si="22"/>
        <v/>
      </c>
      <c r="BE13" s="50" t="str">
        <f t="shared" si="23"/>
        <v/>
      </c>
      <c r="BF13" s="50" t="str">
        <f t="shared" si="24"/>
        <v/>
      </c>
      <c r="BG13" s="50" t="str">
        <f t="shared" si="25"/>
        <v/>
      </c>
      <c r="BH13" s="50" t="str">
        <f t="shared" si="26"/>
        <v/>
      </c>
      <c r="BI13" s="50" t="str">
        <f t="shared" si="27"/>
        <v/>
      </c>
      <c r="BJ13" s="50" t="str">
        <f t="shared" si="28"/>
        <v/>
      </c>
      <c r="BK13" s="50" t="str">
        <f t="shared" si="29"/>
        <v/>
      </c>
    </row>
    <row r="14" spans="1:63" x14ac:dyDescent="0.3">
      <c r="A14" s="59">
        <v>12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105"/>
      <c r="AG14" s="105"/>
      <c r="AH14" s="50" t="str">
        <f t="shared" si="30"/>
        <v/>
      </c>
      <c r="AI14" s="50" t="str">
        <f t="shared" si="1"/>
        <v/>
      </c>
      <c r="AJ14" s="50" t="str">
        <f t="shared" si="2"/>
        <v/>
      </c>
      <c r="AK14" s="50" t="str">
        <f t="shared" si="3"/>
        <v/>
      </c>
      <c r="AL14" s="50" t="str">
        <f t="shared" si="4"/>
        <v/>
      </c>
      <c r="AM14" s="50" t="str">
        <f t="shared" si="5"/>
        <v/>
      </c>
      <c r="AN14" s="50" t="str">
        <f t="shared" si="6"/>
        <v/>
      </c>
      <c r="AO14" s="50" t="str">
        <f t="shared" si="7"/>
        <v/>
      </c>
      <c r="AP14" s="50" t="str">
        <f t="shared" si="8"/>
        <v/>
      </c>
      <c r="AQ14" s="50" t="str">
        <f t="shared" si="9"/>
        <v/>
      </c>
      <c r="AR14" s="50" t="str">
        <f t="shared" si="10"/>
        <v/>
      </c>
      <c r="AS14" s="50" t="str">
        <f t="shared" si="11"/>
        <v/>
      </c>
      <c r="AT14" s="50" t="str">
        <f t="shared" si="12"/>
        <v/>
      </c>
      <c r="AU14" s="50" t="str">
        <f t="shared" si="13"/>
        <v/>
      </c>
      <c r="AV14" s="50" t="str">
        <f t="shared" si="14"/>
        <v/>
      </c>
      <c r="AW14" s="50" t="str">
        <f t="shared" si="15"/>
        <v/>
      </c>
      <c r="AX14" s="50" t="str">
        <f t="shared" si="16"/>
        <v/>
      </c>
      <c r="AY14" s="50" t="str">
        <f t="shared" si="17"/>
        <v/>
      </c>
      <c r="AZ14" s="50" t="str">
        <f t="shared" si="18"/>
        <v/>
      </c>
      <c r="BA14" s="50" t="str">
        <f t="shared" si="19"/>
        <v/>
      </c>
      <c r="BB14" s="50" t="str">
        <f t="shared" si="20"/>
        <v/>
      </c>
      <c r="BC14" s="50" t="str">
        <f t="shared" si="21"/>
        <v/>
      </c>
      <c r="BD14" s="50" t="str">
        <f t="shared" si="22"/>
        <v/>
      </c>
      <c r="BE14" s="50" t="str">
        <f t="shared" si="23"/>
        <v/>
      </c>
      <c r="BF14" s="50" t="str">
        <f t="shared" si="24"/>
        <v/>
      </c>
      <c r="BG14" s="50" t="str">
        <f t="shared" si="25"/>
        <v/>
      </c>
      <c r="BH14" s="50" t="str">
        <f t="shared" si="26"/>
        <v/>
      </c>
      <c r="BI14" s="50" t="str">
        <f t="shared" si="27"/>
        <v/>
      </c>
      <c r="BJ14" s="50" t="str">
        <f t="shared" si="28"/>
        <v/>
      </c>
      <c r="BK14" s="50" t="str">
        <f t="shared" si="29"/>
        <v/>
      </c>
    </row>
    <row r="15" spans="1:63" x14ac:dyDescent="0.3">
      <c r="A15" s="59">
        <v>13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105"/>
      <c r="AG15" s="105"/>
      <c r="AH15" s="50" t="str">
        <f t="shared" si="30"/>
        <v/>
      </c>
      <c r="AI15" s="50" t="str">
        <f t="shared" si="1"/>
        <v/>
      </c>
      <c r="AJ15" s="50" t="str">
        <f t="shared" si="2"/>
        <v/>
      </c>
      <c r="AK15" s="50" t="str">
        <f t="shared" si="3"/>
        <v/>
      </c>
      <c r="AL15" s="50" t="str">
        <f t="shared" si="4"/>
        <v/>
      </c>
      <c r="AM15" s="50" t="str">
        <f t="shared" si="5"/>
        <v/>
      </c>
      <c r="AN15" s="50" t="str">
        <f t="shared" si="6"/>
        <v/>
      </c>
      <c r="AO15" s="50" t="str">
        <f t="shared" si="7"/>
        <v/>
      </c>
      <c r="AP15" s="50" t="str">
        <f t="shared" si="8"/>
        <v/>
      </c>
      <c r="AQ15" s="50" t="str">
        <f t="shared" si="9"/>
        <v/>
      </c>
      <c r="AR15" s="50" t="str">
        <f t="shared" si="10"/>
        <v/>
      </c>
      <c r="AS15" s="50" t="str">
        <f t="shared" si="11"/>
        <v/>
      </c>
      <c r="AT15" s="50" t="str">
        <f t="shared" si="12"/>
        <v/>
      </c>
      <c r="AU15" s="50" t="str">
        <f t="shared" si="13"/>
        <v/>
      </c>
      <c r="AV15" s="50" t="str">
        <f t="shared" si="14"/>
        <v/>
      </c>
      <c r="AW15" s="50" t="str">
        <f t="shared" si="15"/>
        <v/>
      </c>
      <c r="AX15" s="50" t="str">
        <f t="shared" si="16"/>
        <v/>
      </c>
      <c r="AY15" s="50" t="str">
        <f t="shared" si="17"/>
        <v/>
      </c>
      <c r="AZ15" s="50" t="str">
        <f t="shared" si="18"/>
        <v/>
      </c>
      <c r="BA15" s="50" t="str">
        <f t="shared" si="19"/>
        <v/>
      </c>
      <c r="BB15" s="50" t="str">
        <f t="shared" si="20"/>
        <v/>
      </c>
      <c r="BC15" s="50" t="str">
        <f t="shared" si="21"/>
        <v/>
      </c>
      <c r="BD15" s="50" t="str">
        <f t="shared" si="22"/>
        <v/>
      </c>
      <c r="BE15" s="50" t="str">
        <f t="shared" si="23"/>
        <v/>
      </c>
      <c r="BF15" s="50" t="str">
        <f t="shared" si="24"/>
        <v/>
      </c>
      <c r="BG15" s="50" t="str">
        <f t="shared" si="25"/>
        <v/>
      </c>
      <c r="BH15" s="50" t="str">
        <f t="shared" si="26"/>
        <v/>
      </c>
      <c r="BI15" s="50" t="str">
        <f t="shared" si="27"/>
        <v/>
      </c>
      <c r="BJ15" s="50" t="str">
        <f t="shared" si="28"/>
        <v/>
      </c>
      <c r="BK15" s="50" t="str">
        <f t="shared" si="29"/>
        <v/>
      </c>
    </row>
    <row r="16" spans="1:63" x14ac:dyDescent="0.3">
      <c r="A16" s="59">
        <v>14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105"/>
      <c r="AG16" s="105"/>
      <c r="AH16" s="50" t="str">
        <f t="shared" si="30"/>
        <v/>
      </c>
      <c r="AI16" s="50" t="str">
        <f t="shared" si="1"/>
        <v/>
      </c>
      <c r="AJ16" s="50" t="str">
        <f t="shared" si="2"/>
        <v/>
      </c>
      <c r="AK16" s="50" t="str">
        <f t="shared" si="3"/>
        <v/>
      </c>
      <c r="AL16" s="50" t="str">
        <f t="shared" si="4"/>
        <v/>
      </c>
      <c r="AM16" s="50" t="str">
        <f t="shared" si="5"/>
        <v/>
      </c>
      <c r="AN16" s="50" t="str">
        <f t="shared" si="6"/>
        <v/>
      </c>
      <c r="AO16" s="50" t="str">
        <f t="shared" si="7"/>
        <v/>
      </c>
      <c r="AP16" s="50" t="str">
        <f t="shared" si="8"/>
        <v/>
      </c>
      <c r="AQ16" s="50" t="str">
        <f t="shared" si="9"/>
        <v/>
      </c>
      <c r="AR16" s="50" t="str">
        <f t="shared" si="10"/>
        <v/>
      </c>
      <c r="AS16" s="50" t="str">
        <f t="shared" si="11"/>
        <v/>
      </c>
      <c r="AT16" s="50" t="str">
        <f t="shared" si="12"/>
        <v/>
      </c>
      <c r="AU16" s="50" t="str">
        <f t="shared" si="13"/>
        <v/>
      </c>
      <c r="AV16" s="50" t="str">
        <f t="shared" si="14"/>
        <v/>
      </c>
      <c r="AW16" s="50" t="str">
        <f t="shared" si="15"/>
        <v/>
      </c>
      <c r="AX16" s="50" t="str">
        <f t="shared" si="16"/>
        <v/>
      </c>
      <c r="AY16" s="50" t="str">
        <f t="shared" si="17"/>
        <v/>
      </c>
      <c r="AZ16" s="50" t="str">
        <f t="shared" si="18"/>
        <v/>
      </c>
      <c r="BA16" s="50" t="str">
        <f t="shared" si="19"/>
        <v/>
      </c>
      <c r="BB16" s="50" t="str">
        <f t="shared" si="20"/>
        <v/>
      </c>
      <c r="BC16" s="50" t="str">
        <f t="shared" si="21"/>
        <v/>
      </c>
      <c r="BD16" s="50" t="str">
        <f t="shared" si="22"/>
        <v/>
      </c>
      <c r="BE16" s="50" t="str">
        <f t="shared" si="23"/>
        <v/>
      </c>
      <c r="BF16" s="50" t="str">
        <f t="shared" si="24"/>
        <v/>
      </c>
      <c r="BG16" s="50" t="str">
        <f t="shared" si="25"/>
        <v/>
      </c>
      <c r="BH16" s="50" t="str">
        <f t="shared" si="26"/>
        <v/>
      </c>
      <c r="BI16" s="50" t="str">
        <f t="shared" si="27"/>
        <v/>
      </c>
      <c r="BJ16" s="50" t="str">
        <f t="shared" si="28"/>
        <v/>
      </c>
      <c r="BK16" s="50" t="str">
        <f t="shared" si="29"/>
        <v/>
      </c>
    </row>
    <row r="17" spans="1:63" x14ac:dyDescent="0.3">
      <c r="A17" s="59">
        <v>15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105"/>
      <c r="AG17" s="105"/>
      <c r="AH17" s="50" t="str">
        <f t="shared" si="30"/>
        <v/>
      </c>
      <c r="AI17" s="50" t="str">
        <f t="shared" si="1"/>
        <v/>
      </c>
      <c r="AJ17" s="50" t="str">
        <f t="shared" si="2"/>
        <v/>
      </c>
      <c r="AK17" s="50" t="str">
        <f t="shared" si="3"/>
        <v/>
      </c>
      <c r="AL17" s="50" t="str">
        <f t="shared" si="4"/>
        <v/>
      </c>
      <c r="AM17" s="50" t="str">
        <f t="shared" si="5"/>
        <v/>
      </c>
      <c r="AN17" s="50" t="str">
        <f t="shared" si="6"/>
        <v/>
      </c>
      <c r="AO17" s="50" t="str">
        <f t="shared" si="7"/>
        <v/>
      </c>
      <c r="AP17" s="50" t="str">
        <f t="shared" si="8"/>
        <v/>
      </c>
      <c r="AQ17" s="50" t="str">
        <f t="shared" si="9"/>
        <v/>
      </c>
      <c r="AR17" s="50" t="str">
        <f t="shared" si="10"/>
        <v/>
      </c>
      <c r="AS17" s="50" t="str">
        <f t="shared" si="11"/>
        <v/>
      </c>
      <c r="AT17" s="50" t="str">
        <f t="shared" si="12"/>
        <v/>
      </c>
      <c r="AU17" s="50" t="str">
        <f t="shared" si="13"/>
        <v/>
      </c>
      <c r="AV17" s="50" t="str">
        <f t="shared" si="14"/>
        <v/>
      </c>
      <c r="AW17" s="50" t="str">
        <f t="shared" si="15"/>
        <v/>
      </c>
      <c r="AX17" s="50" t="str">
        <f t="shared" si="16"/>
        <v/>
      </c>
      <c r="AY17" s="50" t="str">
        <f t="shared" si="17"/>
        <v/>
      </c>
      <c r="AZ17" s="50" t="str">
        <f t="shared" si="18"/>
        <v/>
      </c>
      <c r="BA17" s="50" t="str">
        <f t="shared" si="19"/>
        <v/>
      </c>
      <c r="BB17" s="50" t="str">
        <f t="shared" si="20"/>
        <v/>
      </c>
      <c r="BC17" s="50" t="str">
        <f t="shared" si="21"/>
        <v/>
      </c>
      <c r="BD17" s="50" t="str">
        <f t="shared" si="22"/>
        <v/>
      </c>
      <c r="BE17" s="50" t="str">
        <f t="shared" si="23"/>
        <v/>
      </c>
      <c r="BF17" s="50" t="str">
        <f t="shared" si="24"/>
        <v/>
      </c>
      <c r="BG17" s="50" t="str">
        <f t="shared" si="25"/>
        <v/>
      </c>
      <c r="BH17" s="50" t="str">
        <f t="shared" si="26"/>
        <v/>
      </c>
      <c r="BI17" s="50" t="str">
        <f t="shared" si="27"/>
        <v/>
      </c>
      <c r="BJ17" s="50" t="str">
        <f t="shared" si="28"/>
        <v/>
      </c>
      <c r="BK17" s="50" t="str">
        <f t="shared" si="29"/>
        <v/>
      </c>
    </row>
    <row r="18" spans="1:63" x14ac:dyDescent="0.3">
      <c r="A18" s="59">
        <v>16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105"/>
      <c r="AG18" s="105"/>
      <c r="AH18" s="50" t="str">
        <f t="shared" si="30"/>
        <v/>
      </c>
      <c r="AI18" s="50" t="str">
        <f t="shared" si="1"/>
        <v/>
      </c>
      <c r="AJ18" s="50" t="str">
        <f t="shared" si="2"/>
        <v/>
      </c>
      <c r="AK18" s="50" t="str">
        <f t="shared" si="3"/>
        <v/>
      </c>
      <c r="AL18" s="50" t="str">
        <f t="shared" si="4"/>
        <v/>
      </c>
      <c r="AM18" s="50" t="str">
        <f t="shared" si="5"/>
        <v/>
      </c>
      <c r="AN18" s="50" t="str">
        <f t="shared" si="6"/>
        <v/>
      </c>
      <c r="AO18" s="50" t="str">
        <f t="shared" si="7"/>
        <v/>
      </c>
      <c r="AP18" s="50" t="str">
        <f t="shared" si="8"/>
        <v/>
      </c>
      <c r="AQ18" s="50" t="str">
        <f t="shared" si="9"/>
        <v/>
      </c>
      <c r="AR18" s="50" t="str">
        <f t="shared" si="10"/>
        <v/>
      </c>
      <c r="AS18" s="50" t="str">
        <f t="shared" si="11"/>
        <v/>
      </c>
      <c r="AT18" s="50" t="str">
        <f t="shared" si="12"/>
        <v/>
      </c>
      <c r="AU18" s="50" t="str">
        <f t="shared" si="13"/>
        <v/>
      </c>
      <c r="AV18" s="50" t="str">
        <f t="shared" si="14"/>
        <v/>
      </c>
      <c r="AW18" s="50" t="str">
        <f t="shared" si="15"/>
        <v/>
      </c>
      <c r="AX18" s="50" t="str">
        <f t="shared" si="16"/>
        <v/>
      </c>
      <c r="AY18" s="50" t="str">
        <f t="shared" si="17"/>
        <v/>
      </c>
      <c r="AZ18" s="50" t="str">
        <f t="shared" si="18"/>
        <v/>
      </c>
      <c r="BA18" s="50" t="str">
        <f t="shared" si="19"/>
        <v/>
      </c>
      <c r="BB18" s="50" t="str">
        <f t="shared" si="20"/>
        <v/>
      </c>
      <c r="BC18" s="50" t="str">
        <f t="shared" si="21"/>
        <v/>
      </c>
      <c r="BD18" s="50" t="str">
        <f t="shared" si="22"/>
        <v/>
      </c>
      <c r="BE18" s="50" t="str">
        <f t="shared" si="23"/>
        <v/>
      </c>
      <c r="BF18" s="50" t="str">
        <f t="shared" si="24"/>
        <v/>
      </c>
      <c r="BG18" s="50" t="str">
        <f t="shared" si="25"/>
        <v/>
      </c>
      <c r="BH18" s="50" t="str">
        <f t="shared" si="26"/>
        <v/>
      </c>
      <c r="BI18" s="50" t="str">
        <f t="shared" si="27"/>
        <v/>
      </c>
      <c r="BJ18" s="50" t="str">
        <f t="shared" si="28"/>
        <v/>
      </c>
      <c r="BK18" s="50" t="str">
        <f t="shared" si="29"/>
        <v/>
      </c>
    </row>
    <row r="19" spans="1:63" x14ac:dyDescent="0.3">
      <c r="A19" s="59">
        <v>17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105"/>
      <c r="AG19" s="105"/>
      <c r="AH19" s="50" t="str">
        <f t="shared" si="30"/>
        <v/>
      </c>
      <c r="AI19" s="50" t="str">
        <f t="shared" si="1"/>
        <v/>
      </c>
      <c r="AJ19" s="50" t="str">
        <f t="shared" si="2"/>
        <v/>
      </c>
      <c r="AK19" s="50" t="str">
        <f t="shared" si="3"/>
        <v/>
      </c>
      <c r="AL19" s="50" t="str">
        <f t="shared" si="4"/>
        <v/>
      </c>
      <c r="AM19" s="50" t="str">
        <f t="shared" si="5"/>
        <v/>
      </c>
      <c r="AN19" s="50" t="str">
        <f t="shared" si="6"/>
        <v/>
      </c>
      <c r="AO19" s="50" t="str">
        <f t="shared" si="7"/>
        <v/>
      </c>
      <c r="AP19" s="50" t="str">
        <f t="shared" si="8"/>
        <v/>
      </c>
      <c r="AQ19" s="50" t="str">
        <f t="shared" si="9"/>
        <v/>
      </c>
      <c r="AR19" s="50" t="str">
        <f t="shared" si="10"/>
        <v/>
      </c>
      <c r="AS19" s="50" t="str">
        <f t="shared" si="11"/>
        <v/>
      </c>
      <c r="AT19" s="50" t="str">
        <f t="shared" si="12"/>
        <v/>
      </c>
      <c r="AU19" s="50" t="str">
        <f t="shared" si="13"/>
        <v/>
      </c>
      <c r="AV19" s="50" t="str">
        <f t="shared" si="14"/>
        <v/>
      </c>
      <c r="AW19" s="50" t="str">
        <f t="shared" si="15"/>
        <v/>
      </c>
      <c r="AX19" s="50" t="str">
        <f t="shared" si="16"/>
        <v/>
      </c>
      <c r="AY19" s="50" t="str">
        <f t="shared" si="17"/>
        <v/>
      </c>
      <c r="AZ19" s="50" t="str">
        <f t="shared" si="18"/>
        <v/>
      </c>
      <c r="BA19" s="50" t="str">
        <f t="shared" si="19"/>
        <v/>
      </c>
      <c r="BB19" s="50" t="str">
        <f t="shared" si="20"/>
        <v/>
      </c>
      <c r="BC19" s="50" t="str">
        <f t="shared" si="21"/>
        <v/>
      </c>
      <c r="BD19" s="50" t="str">
        <f t="shared" si="22"/>
        <v/>
      </c>
      <c r="BE19" s="50" t="str">
        <f t="shared" si="23"/>
        <v/>
      </c>
      <c r="BF19" s="50" t="str">
        <f t="shared" si="24"/>
        <v/>
      </c>
      <c r="BG19" s="50" t="str">
        <f t="shared" si="25"/>
        <v/>
      </c>
      <c r="BH19" s="50" t="str">
        <f t="shared" si="26"/>
        <v/>
      </c>
      <c r="BI19" s="50" t="str">
        <f t="shared" si="27"/>
        <v/>
      </c>
      <c r="BJ19" s="50" t="str">
        <f t="shared" si="28"/>
        <v/>
      </c>
      <c r="BK19" s="50" t="str">
        <f t="shared" si="29"/>
        <v/>
      </c>
    </row>
    <row r="20" spans="1:63" x14ac:dyDescent="0.3">
      <c r="A20" s="59">
        <v>18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105"/>
      <c r="AG20" s="105"/>
      <c r="AH20" s="50" t="str">
        <f t="shared" si="30"/>
        <v/>
      </c>
      <c r="AI20" s="50" t="str">
        <f t="shared" si="1"/>
        <v/>
      </c>
      <c r="AJ20" s="50" t="str">
        <f t="shared" si="2"/>
        <v/>
      </c>
      <c r="AK20" s="50" t="str">
        <f t="shared" si="3"/>
        <v/>
      </c>
      <c r="AL20" s="50" t="str">
        <f t="shared" si="4"/>
        <v/>
      </c>
      <c r="AM20" s="50" t="str">
        <f t="shared" si="5"/>
        <v/>
      </c>
      <c r="AN20" s="50" t="str">
        <f t="shared" si="6"/>
        <v/>
      </c>
      <c r="AO20" s="50" t="str">
        <f t="shared" si="7"/>
        <v/>
      </c>
      <c r="AP20" s="50" t="str">
        <f t="shared" si="8"/>
        <v/>
      </c>
      <c r="AQ20" s="50" t="str">
        <f t="shared" si="9"/>
        <v/>
      </c>
      <c r="AR20" s="50" t="str">
        <f t="shared" si="10"/>
        <v/>
      </c>
      <c r="AS20" s="50" t="str">
        <f t="shared" si="11"/>
        <v/>
      </c>
      <c r="AT20" s="50" t="str">
        <f t="shared" si="12"/>
        <v/>
      </c>
      <c r="AU20" s="50" t="str">
        <f t="shared" si="13"/>
        <v/>
      </c>
      <c r="AV20" s="50" t="str">
        <f t="shared" si="14"/>
        <v/>
      </c>
      <c r="AW20" s="50" t="str">
        <f t="shared" si="15"/>
        <v/>
      </c>
      <c r="AX20" s="50" t="str">
        <f t="shared" si="16"/>
        <v/>
      </c>
      <c r="AY20" s="50" t="str">
        <f t="shared" si="17"/>
        <v/>
      </c>
      <c r="AZ20" s="50" t="str">
        <f t="shared" si="18"/>
        <v/>
      </c>
      <c r="BA20" s="50" t="str">
        <f t="shared" si="19"/>
        <v/>
      </c>
      <c r="BB20" s="50" t="str">
        <f t="shared" si="20"/>
        <v/>
      </c>
      <c r="BC20" s="50" t="str">
        <f t="shared" si="21"/>
        <v/>
      </c>
      <c r="BD20" s="50" t="str">
        <f t="shared" si="22"/>
        <v/>
      </c>
      <c r="BE20" s="50" t="str">
        <f t="shared" si="23"/>
        <v/>
      </c>
      <c r="BF20" s="50" t="str">
        <f t="shared" si="24"/>
        <v/>
      </c>
      <c r="BG20" s="50" t="str">
        <f t="shared" si="25"/>
        <v/>
      </c>
      <c r="BH20" s="50" t="str">
        <f t="shared" si="26"/>
        <v/>
      </c>
      <c r="BI20" s="50" t="str">
        <f t="shared" si="27"/>
        <v/>
      </c>
      <c r="BJ20" s="50" t="str">
        <f t="shared" si="28"/>
        <v/>
      </c>
      <c r="BK20" s="50" t="str">
        <f t="shared" si="29"/>
        <v/>
      </c>
    </row>
    <row r="21" spans="1:63" x14ac:dyDescent="0.3">
      <c r="A21" s="59">
        <v>19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105"/>
      <c r="AG21" s="105"/>
      <c r="AH21" s="50" t="str">
        <f t="shared" si="30"/>
        <v/>
      </c>
      <c r="AI21" s="50" t="str">
        <f t="shared" si="1"/>
        <v/>
      </c>
      <c r="AJ21" s="50" t="str">
        <f t="shared" si="2"/>
        <v/>
      </c>
      <c r="AK21" s="50" t="str">
        <f t="shared" si="3"/>
        <v/>
      </c>
      <c r="AL21" s="50" t="str">
        <f t="shared" si="4"/>
        <v/>
      </c>
      <c r="AM21" s="50" t="str">
        <f t="shared" si="5"/>
        <v/>
      </c>
      <c r="AN21" s="50" t="str">
        <f t="shared" si="6"/>
        <v/>
      </c>
      <c r="AO21" s="50" t="str">
        <f t="shared" si="7"/>
        <v/>
      </c>
      <c r="AP21" s="50" t="str">
        <f t="shared" si="8"/>
        <v/>
      </c>
      <c r="AQ21" s="50" t="str">
        <f t="shared" si="9"/>
        <v/>
      </c>
      <c r="AR21" s="50" t="str">
        <f t="shared" si="10"/>
        <v/>
      </c>
      <c r="AS21" s="50" t="str">
        <f t="shared" si="11"/>
        <v/>
      </c>
      <c r="AT21" s="50" t="str">
        <f t="shared" si="12"/>
        <v/>
      </c>
      <c r="AU21" s="50" t="str">
        <f t="shared" si="13"/>
        <v/>
      </c>
      <c r="AV21" s="50" t="str">
        <f t="shared" si="14"/>
        <v/>
      </c>
      <c r="AW21" s="50" t="str">
        <f t="shared" si="15"/>
        <v/>
      </c>
      <c r="AX21" s="50" t="str">
        <f t="shared" si="16"/>
        <v/>
      </c>
      <c r="AY21" s="50" t="str">
        <f t="shared" si="17"/>
        <v/>
      </c>
      <c r="AZ21" s="50" t="str">
        <f t="shared" si="18"/>
        <v/>
      </c>
      <c r="BA21" s="50" t="str">
        <f t="shared" si="19"/>
        <v/>
      </c>
      <c r="BB21" s="50" t="str">
        <f t="shared" si="20"/>
        <v/>
      </c>
      <c r="BC21" s="50" t="str">
        <f t="shared" si="21"/>
        <v/>
      </c>
      <c r="BD21" s="50" t="str">
        <f t="shared" si="22"/>
        <v/>
      </c>
      <c r="BE21" s="50" t="str">
        <f t="shared" si="23"/>
        <v/>
      </c>
      <c r="BF21" s="50" t="str">
        <f t="shared" si="24"/>
        <v/>
      </c>
      <c r="BG21" s="50" t="str">
        <f t="shared" si="25"/>
        <v/>
      </c>
      <c r="BH21" s="50" t="str">
        <f t="shared" si="26"/>
        <v/>
      </c>
      <c r="BI21" s="50" t="str">
        <f t="shared" si="27"/>
        <v/>
      </c>
      <c r="BJ21" s="50" t="str">
        <f t="shared" si="28"/>
        <v/>
      </c>
      <c r="BK21" s="50" t="str">
        <f t="shared" si="29"/>
        <v/>
      </c>
    </row>
    <row r="22" spans="1:63" x14ac:dyDescent="0.3">
      <c r="A22" s="59">
        <v>20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105"/>
      <c r="AG22" s="105"/>
      <c r="AH22" s="50" t="str">
        <f t="shared" si="30"/>
        <v/>
      </c>
      <c r="AI22" s="50" t="str">
        <f t="shared" si="1"/>
        <v/>
      </c>
      <c r="AJ22" s="50" t="str">
        <f t="shared" si="2"/>
        <v/>
      </c>
      <c r="AK22" s="50" t="str">
        <f t="shared" si="3"/>
        <v/>
      </c>
      <c r="AL22" s="50" t="str">
        <f t="shared" si="4"/>
        <v/>
      </c>
      <c r="AM22" s="50" t="str">
        <f t="shared" si="5"/>
        <v/>
      </c>
      <c r="AN22" s="50" t="str">
        <f t="shared" si="6"/>
        <v/>
      </c>
      <c r="AO22" s="50" t="str">
        <f t="shared" si="7"/>
        <v/>
      </c>
      <c r="AP22" s="50" t="str">
        <f t="shared" si="8"/>
        <v/>
      </c>
      <c r="AQ22" s="50" t="str">
        <f t="shared" si="9"/>
        <v/>
      </c>
      <c r="AR22" s="50" t="str">
        <f t="shared" si="10"/>
        <v/>
      </c>
      <c r="AS22" s="50" t="str">
        <f t="shared" si="11"/>
        <v/>
      </c>
      <c r="AT22" s="50" t="str">
        <f t="shared" si="12"/>
        <v/>
      </c>
      <c r="AU22" s="50" t="str">
        <f t="shared" si="13"/>
        <v/>
      </c>
      <c r="AV22" s="50" t="str">
        <f t="shared" si="14"/>
        <v/>
      </c>
      <c r="AW22" s="50" t="str">
        <f t="shared" si="15"/>
        <v/>
      </c>
      <c r="AX22" s="50" t="str">
        <f t="shared" si="16"/>
        <v/>
      </c>
      <c r="AY22" s="50" t="str">
        <f t="shared" si="17"/>
        <v/>
      </c>
      <c r="AZ22" s="50" t="str">
        <f t="shared" si="18"/>
        <v/>
      </c>
      <c r="BA22" s="50" t="str">
        <f t="shared" si="19"/>
        <v/>
      </c>
      <c r="BB22" s="50" t="str">
        <f t="shared" si="20"/>
        <v/>
      </c>
      <c r="BC22" s="50" t="str">
        <f t="shared" si="21"/>
        <v/>
      </c>
      <c r="BD22" s="50" t="str">
        <f t="shared" si="22"/>
        <v/>
      </c>
      <c r="BE22" s="50" t="str">
        <f t="shared" si="23"/>
        <v/>
      </c>
      <c r="BF22" s="50" t="str">
        <f t="shared" si="24"/>
        <v/>
      </c>
      <c r="BG22" s="50" t="str">
        <f t="shared" si="25"/>
        <v/>
      </c>
      <c r="BH22" s="50" t="str">
        <f t="shared" si="26"/>
        <v/>
      </c>
      <c r="BI22" s="50" t="str">
        <f t="shared" si="27"/>
        <v/>
      </c>
      <c r="BJ22" s="50" t="str">
        <f t="shared" si="28"/>
        <v/>
      </c>
      <c r="BK22" s="50" t="str">
        <f t="shared" si="29"/>
        <v/>
      </c>
    </row>
    <row r="23" spans="1:63" x14ac:dyDescent="0.3">
      <c r="A23" s="59">
        <v>21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105"/>
      <c r="AG23" s="105"/>
      <c r="AH23" s="50" t="str">
        <f t="shared" si="30"/>
        <v/>
      </c>
      <c r="AI23" s="50" t="str">
        <f t="shared" si="1"/>
        <v/>
      </c>
      <c r="AJ23" s="50" t="str">
        <f t="shared" si="2"/>
        <v/>
      </c>
      <c r="AK23" s="50" t="str">
        <f t="shared" si="3"/>
        <v/>
      </c>
      <c r="AL23" s="50" t="str">
        <f t="shared" si="4"/>
        <v/>
      </c>
      <c r="AM23" s="50" t="str">
        <f t="shared" si="5"/>
        <v/>
      </c>
      <c r="AN23" s="50" t="str">
        <f t="shared" si="6"/>
        <v/>
      </c>
      <c r="AO23" s="50" t="str">
        <f t="shared" si="7"/>
        <v/>
      </c>
      <c r="AP23" s="50" t="str">
        <f t="shared" si="8"/>
        <v/>
      </c>
      <c r="AQ23" s="50" t="str">
        <f t="shared" si="9"/>
        <v/>
      </c>
      <c r="AR23" s="50" t="str">
        <f t="shared" si="10"/>
        <v/>
      </c>
      <c r="AS23" s="50" t="str">
        <f t="shared" si="11"/>
        <v/>
      </c>
      <c r="AT23" s="50" t="str">
        <f t="shared" si="12"/>
        <v/>
      </c>
      <c r="AU23" s="50" t="str">
        <f t="shared" si="13"/>
        <v/>
      </c>
      <c r="AV23" s="50" t="str">
        <f t="shared" si="14"/>
        <v/>
      </c>
      <c r="AW23" s="50" t="str">
        <f t="shared" si="15"/>
        <v/>
      </c>
      <c r="AX23" s="50" t="str">
        <f t="shared" si="16"/>
        <v/>
      </c>
      <c r="AY23" s="50" t="str">
        <f t="shared" si="17"/>
        <v/>
      </c>
      <c r="AZ23" s="50" t="str">
        <f t="shared" si="18"/>
        <v/>
      </c>
      <c r="BA23" s="50" t="str">
        <f t="shared" si="19"/>
        <v/>
      </c>
      <c r="BB23" s="50" t="str">
        <f t="shared" si="20"/>
        <v/>
      </c>
      <c r="BC23" s="50" t="str">
        <f t="shared" si="21"/>
        <v/>
      </c>
      <c r="BD23" s="50" t="str">
        <f t="shared" si="22"/>
        <v/>
      </c>
      <c r="BE23" s="50" t="str">
        <f t="shared" si="23"/>
        <v/>
      </c>
      <c r="BF23" s="50" t="str">
        <f t="shared" si="24"/>
        <v/>
      </c>
      <c r="BG23" s="50" t="str">
        <f t="shared" si="25"/>
        <v/>
      </c>
      <c r="BH23" s="50" t="str">
        <f t="shared" si="26"/>
        <v/>
      </c>
      <c r="BI23" s="50" t="str">
        <f t="shared" si="27"/>
        <v/>
      </c>
      <c r="BJ23" s="50" t="str">
        <f t="shared" si="28"/>
        <v/>
      </c>
      <c r="BK23" s="50" t="str">
        <f t="shared" si="29"/>
        <v/>
      </c>
    </row>
    <row r="24" spans="1:63" x14ac:dyDescent="0.3">
      <c r="A24" s="59">
        <v>22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105"/>
      <c r="AG24" s="105"/>
      <c r="AH24" s="50" t="str">
        <f t="shared" si="30"/>
        <v/>
      </c>
      <c r="AI24" s="50" t="str">
        <f t="shared" si="1"/>
        <v/>
      </c>
      <c r="AJ24" s="50" t="str">
        <f t="shared" si="2"/>
        <v/>
      </c>
      <c r="AK24" s="50" t="str">
        <f t="shared" si="3"/>
        <v/>
      </c>
      <c r="AL24" s="50" t="str">
        <f t="shared" si="4"/>
        <v/>
      </c>
      <c r="AM24" s="50" t="str">
        <f t="shared" si="5"/>
        <v/>
      </c>
      <c r="AN24" s="50" t="str">
        <f t="shared" si="6"/>
        <v/>
      </c>
      <c r="AO24" s="50" t="str">
        <f t="shared" si="7"/>
        <v/>
      </c>
      <c r="AP24" s="50" t="str">
        <f t="shared" si="8"/>
        <v/>
      </c>
      <c r="AQ24" s="50" t="str">
        <f t="shared" si="9"/>
        <v/>
      </c>
      <c r="AR24" s="50" t="str">
        <f t="shared" si="10"/>
        <v/>
      </c>
      <c r="AS24" s="50" t="str">
        <f t="shared" si="11"/>
        <v/>
      </c>
      <c r="AT24" s="50" t="str">
        <f t="shared" si="12"/>
        <v/>
      </c>
      <c r="AU24" s="50" t="str">
        <f t="shared" si="13"/>
        <v/>
      </c>
      <c r="AV24" s="50" t="str">
        <f t="shared" si="14"/>
        <v/>
      </c>
      <c r="AW24" s="50" t="str">
        <f t="shared" si="15"/>
        <v/>
      </c>
      <c r="AX24" s="50" t="str">
        <f t="shared" si="16"/>
        <v/>
      </c>
      <c r="AY24" s="50" t="str">
        <f t="shared" si="17"/>
        <v/>
      </c>
      <c r="AZ24" s="50" t="str">
        <f t="shared" si="18"/>
        <v/>
      </c>
      <c r="BA24" s="50" t="str">
        <f t="shared" si="19"/>
        <v/>
      </c>
      <c r="BB24" s="50" t="str">
        <f t="shared" si="20"/>
        <v/>
      </c>
      <c r="BC24" s="50" t="str">
        <f t="shared" si="21"/>
        <v/>
      </c>
      <c r="BD24" s="50" t="str">
        <f t="shared" si="22"/>
        <v/>
      </c>
      <c r="BE24" s="50" t="str">
        <f t="shared" si="23"/>
        <v/>
      </c>
      <c r="BF24" s="50" t="str">
        <f t="shared" si="24"/>
        <v/>
      </c>
      <c r="BG24" s="50" t="str">
        <f t="shared" si="25"/>
        <v/>
      </c>
      <c r="BH24" s="50" t="str">
        <f t="shared" si="26"/>
        <v/>
      </c>
      <c r="BI24" s="50" t="str">
        <f t="shared" si="27"/>
        <v/>
      </c>
      <c r="BJ24" s="50" t="str">
        <f t="shared" si="28"/>
        <v/>
      </c>
      <c r="BK24" s="50" t="str">
        <f t="shared" si="29"/>
        <v/>
      </c>
    </row>
    <row r="25" spans="1:63" x14ac:dyDescent="0.3">
      <c r="A25" s="59">
        <v>23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105"/>
      <c r="AG25" s="105"/>
      <c r="AH25" s="50" t="str">
        <f t="shared" si="30"/>
        <v/>
      </c>
      <c r="AI25" s="50" t="str">
        <f t="shared" si="1"/>
        <v/>
      </c>
      <c r="AJ25" s="50" t="str">
        <f t="shared" si="2"/>
        <v/>
      </c>
      <c r="AK25" s="50" t="str">
        <f t="shared" si="3"/>
        <v/>
      </c>
      <c r="AL25" s="50" t="str">
        <f t="shared" si="4"/>
        <v/>
      </c>
      <c r="AM25" s="50" t="str">
        <f t="shared" si="5"/>
        <v/>
      </c>
      <c r="AN25" s="50" t="str">
        <f t="shared" si="6"/>
        <v/>
      </c>
      <c r="AO25" s="50" t="str">
        <f t="shared" si="7"/>
        <v/>
      </c>
      <c r="AP25" s="50" t="str">
        <f t="shared" si="8"/>
        <v/>
      </c>
      <c r="AQ25" s="50" t="str">
        <f t="shared" si="9"/>
        <v/>
      </c>
      <c r="AR25" s="50" t="str">
        <f t="shared" si="10"/>
        <v/>
      </c>
      <c r="AS25" s="50" t="str">
        <f t="shared" si="11"/>
        <v/>
      </c>
      <c r="AT25" s="50" t="str">
        <f t="shared" si="12"/>
        <v/>
      </c>
      <c r="AU25" s="50" t="str">
        <f t="shared" si="13"/>
        <v/>
      </c>
      <c r="AV25" s="50" t="str">
        <f t="shared" si="14"/>
        <v/>
      </c>
      <c r="AW25" s="50" t="str">
        <f t="shared" si="15"/>
        <v/>
      </c>
      <c r="AX25" s="50" t="str">
        <f t="shared" si="16"/>
        <v/>
      </c>
      <c r="AY25" s="50" t="str">
        <f t="shared" si="17"/>
        <v/>
      </c>
      <c r="AZ25" s="50" t="str">
        <f t="shared" si="18"/>
        <v/>
      </c>
      <c r="BA25" s="50" t="str">
        <f t="shared" si="19"/>
        <v/>
      </c>
      <c r="BB25" s="50" t="str">
        <f t="shared" si="20"/>
        <v/>
      </c>
      <c r="BC25" s="50" t="str">
        <f t="shared" si="21"/>
        <v/>
      </c>
      <c r="BD25" s="50" t="str">
        <f t="shared" si="22"/>
        <v/>
      </c>
      <c r="BE25" s="50" t="str">
        <f t="shared" si="23"/>
        <v/>
      </c>
      <c r="BF25" s="50" t="str">
        <f t="shared" si="24"/>
        <v/>
      </c>
      <c r="BG25" s="50" t="str">
        <f t="shared" si="25"/>
        <v/>
      </c>
      <c r="BH25" s="50" t="str">
        <f t="shared" si="26"/>
        <v/>
      </c>
      <c r="BI25" s="50" t="str">
        <f t="shared" si="27"/>
        <v/>
      </c>
      <c r="BJ25" s="50" t="str">
        <f t="shared" si="28"/>
        <v/>
      </c>
      <c r="BK25" s="50" t="str">
        <f t="shared" si="29"/>
        <v/>
      </c>
    </row>
    <row r="26" spans="1:63" x14ac:dyDescent="0.3">
      <c r="A26" s="59">
        <v>24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105"/>
      <c r="AG26" s="105"/>
      <c r="AH26" s="50" t="str">
        <f t="shared" si="30"/>
        <v/>
      </c>
      <c r="AI26" s="50" t="str">
        <f t="shared" si="1"/>
        <v/>
      </c>
      <c r="AJ26" s="50" t="str">
        <f t="shared" si="2"/>
        <v/>
      </c>
      <c r="AK26" s="50" t="str">
        <f t="shared" si="3"/>
        <v/>
      </c>
      <c r="AL26" s="50" t="str">
        <f t="shared" si="4"/>
        <v/>
      </c>
      <c r="AM26" s="50" t="str">
        <f t="shared" si="5"/>
        <v/>
      </c>
      <c r="AN26" s="50" t="str">
        <f t="shared" si="6"/>
        <v/>
      </c>
      <c r="AO26" s="50" t="str">
        <f t="shared" si="7"/>
        <v/>
      </c>
      <c r="AP26" s="50" t="str">
        <f t="shared" si="8"/>
        <v/>
      </c>
      <c r="AQ26" s="50" t="str">
        <f t="shared" si="9"/>
        <v/>
      </c>
      <c r="AR26" s="50" t="str">
        <f t="shared" si="10"/>
        <v/>
      </c>
      <c r="AS26" s="50" t="str">
        <f t="shared" si="11"/>
        <v/>
      </c>
      <c r="AT26" s="50" t="str">
        <f t="shared" si="12"/>
        <v/>
      </c>
      <c r="AU26" s="50" t="str">
        <f t="shared" si="13"/>
        <v/>
      </c>
      <c r="AV26" s="50" t="str">
        <f t="shared" si="14"/>
        <v/>
      </c>
      <c r="AW26" s="50" t="str">
        <f t="shared" si="15"/>
        <v/>
      </c>
      <c r="AX26" s="50" t="str">
        <f t="shared" si="16"/>
        <v/>
      </c>
      <c r="AY26" s="50" t="str">
        <f t="shared" si="17"/>
        <v/>
      </c>
      <c r="AZ26" s="50" t="str">
        <f t="shared" si="18"/>
        <v/>
      </c>
      <c r="BA26" s="50" t="str">
        <f t="shared" si="19"/>
        <v/>
      </c>
      <c r="BB26" s="50" t="str">
        <f t="shared" si="20"/>
        <v/>
      </c>
      <c r="BC26" s="50" t="str">
        <f t="shared" si="21"/>
        <v/>
      </c>
      <c r="BD26" s="50" t="str">
        <f t="shared" si="22"/>
        <v/>
      </c>
      <c r="BE26" s="50" t="str">
        <f t="shared" si="23"/>
        <v/>
      </c>
      <c r="BF26" s="50" t="str">
        <f t="shared" si="24"/>
        <v/>
      </c>
      <c r="BG26" s="50" t="str">
        <f t="shared" si="25"/>
        <v/>
      </c>
      <c r="BH26" s="50" t="str">
        <f t="shared" si="26"/>
        <v/>
      </c>
      <c r="BI26" s="50" t="str">
        <f t="shared" si="27"/>
        <v/>
      </c>
      <c r="BJ26" s="50" t="str">
        <f t="shared" si="28"/>
        <v/>
      </c>
      <c r="BK26" s="50" t="str">
        <f t="shared" si="29"/>
        <v/>
      </c>
    </row>
    <row r="27" spans="1:63" x14ac:dyDescent="0.3">
      <c r="A27" s="59">
        <v>25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105"/>
      <c r="AG27" s="105"/>
      <c r="AH27" s="50" t="str">
        <f t="shared" si="30"/>
        <v/>
      </c>
      <c r="AI27" s="50" t="str">
        <f t="shared" si="1"/>
        <v/>
      </c>
      <c r="AJ27" s="50" t="str">
        <f t="shared" si="2"/>
        <v/>
      </c>
      <c r="AK27" s="50" t="str">
        <f t="shared" si="3"/>
        <v/>
      </c>
      <c r="AL27" s="50" t="str">
        <f t="shared" si="4"/>
        <v/>
      </c>
      <c r="AM27" s="50" t="str">
        <f t="shared" si="5"/>
        <v/>
      </c>
      <c r="AN27" s="50" t="str">
        <f t="shared" si="6"/>
        <v/>
      </c>
      <c r="AO27" s="50" t="str">
        <f t="shared" si="7"/>
        <v/>
      </c>
      <c r="AP27" s="50" t="str">
        <f t="shared" si="8"/>
        <v/>
      </c>
      <c r="AQ27" s="50" t="str">
        <f t="shared" si="9"/>
        <v/>
      </c>
      <c r="AR27" s="50" t="str">
        <f t="shared" si="10"/>
        <v/>
      </c>
      <c r="AS27" s="50" t="str">
        <f t="shared" si="11"/>
        <v/>
      </c>
      <c r="AT27" s="50" t="str">
        <f t="shared" si="12"/>
        <v/>
      </c>
      <c r="AU27" s="50" t="str">
        <f t="shared" si="13"/>
        <v/>
      </c>
      <c r="AV27" s="50" t="str">
        <f t="shared" si="14"/>
        <v/>
      </c>
      <c r="AW27" s="50" t="str">
        <f t="shared" si="15"/>
        <v/>
      </c>
      <c r="AX27" s="50" t="str">
        <f t="shared" si="16"/>
        <v/>
      </c>
      <c r="AY27" s="50" t="str">
        <f t="shared" si="17"/>
        <v/>
      </c>
      <c r="AZ27" s="50" t="str">
        <f t="shared" si="18"/>
        <v/>
      </c>
      <c r="BA27" s="50" t="str">
        <f t="shared" si="19"/>
        <v/>
      </c>
      <c r="BB27" s="50" t="str">
        <f t="shared" si="20"/>
        <v/>
      </c>
      <c r="BC27" s="50" t="str">
        <f t="shared" si="21"/>
        <v/>
      </c>
      <c r="BD27" s="50" t="str">
        <f t="shared" si="22"/>
        <v/>
      </c>
      <c r="BE27" s="50" t="str">
        <f t="shared" si="23"/>
        <v/>
      </c>
      <c r="BF27" s="50" t="str">
        <f t="shared" si="24"/>
        <v/>
      </c>
      <c r="BG27" s="50" t="str">
        <f t="shared" si="25"/>
        <v/>
      </c>
      <c r="BH27" s="50" t="str">
        <f t="shared" si="26"/>
        <v/>
      </c>
      <c r="BI27" s="50" t="str">
        <f t="shared" si="27"/>
        <v/>
      </c>
      <c r="BJ27" s="50" t="str">
        <f t="shared" si="28"/>
        <v/>
      </c>
      <c r="BK27" s="50" t="str">
        <f t="shared" si="29"/>
        <v/>
      </c>
    </row>
    <row r="28" spans="1:63" x14ac:dyDescent="0.3">
      <c r="A28" s="59">
        <v>26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105"/>
      <c r="AG28" s="105"/>
      <c r="AH28" s="50" t="str">
        <f t="shared" si="30"/>
        <v/>
      </c>
      <c r="AI28" s="50" t="str">
        <f t="shared" si="1"/>
        <v/>
      </c>
      <c r="AJ28" s="50" t="str">
        <f t="shared" si="2"/>
        <v/>
      </c>
      <c r="AK28" s="50" t="str">
        <f t="shared" si="3"/>
        <v/>
      </c>
      <c r="AL28" s="50" t="str">
        <f t="shared" si="4"/>
        <v/>
      </c>
      <c r="AM28" s="50" t="str">
        <f t="shared" si="5"/>
        <v/>
      </c>
      <c r="AN28" s="50" t="str">
        <f t="shared" si="6"/>
        <v/>
      </c>
      <c r="AO28" s="50" t="str">
        <f t="shared" si="7"/>
        <v/>
      </c>
      <c r="AP28" s="50" t="str">
        <f t="shared" si="8"/>
        <v/>
      </c>
      <c r="AQ28" s="50" t="str">
        <f t="shared" si="9"/>
        <v/>
      </c>
      <c r="AR28" s="50" t="str">
        <f t="shared" si="10"/>
        <v/>
      </c>
      <c r="AS28" s="50" t="str">
        <f t="shared" si="11"/>
        <v/>
      </c>
      <c r="AT28" s="50" t="str">
        <f t="shared" si="12"/>
        <v/>
      </c>
      <c r="AU28" s="50" t="str">
        <f t="shared" si="13"/>
        <v/>
      </c>
      <c r="AV28" s="50" t="str">
        <f t="shared" si="14"/>
        <v/>
      </c>
      <c r="AW28" s="50" t="str">
        <f t="shared" si="15"/>
        <v/>
      </c>
      <c r="AX28" s="50" t="str">
        <f t="shared" si="16"/>
        <v/>
      </c>
      <c r="AY28" s="50" t="str">
        <f t="shared" si="17"/>
        <v/>
      </c>
      <c r="AZ28" s="50" t="str">
        <f t="shared" si="18"/>
        <v/>
      </c>
      <c r="BA28" s="50" t="str">
        <f t="shared" si="19"/>
        <v/>
      </c>
      <c r="BB28" s="50" t="str">
        <f t="shared" si="20"/>
        <v/>
      </c>
      <c r="BC28" s="50" t="str">
        <f t="shared" si="21"/>
        <v/>
      </c>
      <c r="BD28" s="50" t="str">
        <f t="shared" si="22"/>
        <v/>
      </c>
      <c r="BE28" s="50" t="str">
        <f t="shared" si="23"/>
        <v/>
      </c>
      <c r="BF28" s="50" t="str">
        <f t="shared" si="24"/>
        <v/>
      </c>
      <c r="BG28" s="50" t="str">
        <f t="shared" si="25"/>
        <v/>
      </c>
      <c r="BH28" s="50" t="str">
        <f t="shared" si="26"/>
        <v/>
      </c>
      <c r="BI28" s="50" t="str">
        <f t="shared" si="27"/>
        <v/>
      </c>
      <c r="BJ28" s="50" t="str">
        <f t="shared" si="28"/>
        <v/>
      </c>
      <c r="BK28" s="50" t="str">
        <f t="shared" si="29"/>
        <v/>
      </c>
    </row>
    <row r="29" spans="1:63" x14ac:dyDescent="0.3">
      <c r="A29" s="59">
        <v>27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105"/>
      <c r="AG29" s="105"/>
      <c r="AH29" s="50" t="str">
        <f t="shared" si="30"/>
        <v/>
      </c>
      <c r="AI29" s="50" t="str">
        <f t="shared" si="1"/>
        <v/>
      </c>
      <c r="AJ29" s="50" t="str">
        <f t="shared" si="2"/>
        <v/>
      </c>
      <c r="AK29" s="50" t="str">
        <f t="shared" si="3"/>
        <v/>
      </c>
      <c r="AL29" s="50" t="str">
        <f t="shared" si="4"/>
        <v/>
      </c>
      <c r="AM29" s="50" t="str">
        <f t="shared" si="5"/>
        <v/>
      </c>
      <c r="AN29" s="50" t="str">
        <f t="shared" si="6"/>
        <v/>
      </c>
      <c r="AO29" s="50" t="str">
        <f t="shared" si="7"/>
        <v/>
      </c>
      <c r="AP29" s="50" t="str">
        <f t="shared" si="8"/>
        <v/>
      </c>
      <c r="AQ29" s="50" t="str">
        <f t="shared" si="9"/>
        <v/>
      </c>
      <c r="AR29" s="50" t="str">
        <f t="shared" si="10"/>
        <v/>
      </c>
      <c r="AS29" s="50" t="str">
        <f t="shared" si="11"/>
        <v/>
      </c>
      <c r="AT29" s="50" t="str">
        <f t="shared" si="12"/>
        <v/>
      </c>
      <c r="AU29" s="50" t="str">
        <f t="shared" si="13"/>
        <v/>
      </c>
      <c r="AV29" s="50" t="str">
        <f t="shared" si="14"/>
        <v/>
      </c>
      <c r="AW29" s="50" t="str">
        <f t="shared" si="15"/>
        <v/>
      </c>
      <c r="AX29" s="50" t="str">
        <f t="shared" si="16"/>
        <v/>
      </c>
      <c r="AY29" s="50" t="str">
        <f t="shared" si="17"/>
        <v/>
      </c>
      <c r="AZ29" s="50" t="str">
        <f t="shared" si="18"/>
        <v/>
      </c>
      <c r="BA29" s="50" t="str">
        <f t="shared" si="19"/>
        <v/>
      </c>
      <c r="BB29" s="50" t="str">
        <f t="shared" si="20"/>
        <v/>
      </c>
      <c r="BC29" s="50" t="str">
        <f t="shared" si="21"/>
        <v/>
      </c>
      <c r="BD29" s="50" t="str">
        <f t="shared" si="22"/>
        <v/>
      </c>
      <c r="BE29" s="50" t="str">
        <f t="shared" si="23"/>
        <v/>
      </c>
      <c r="BF29" s="50" t="str">
        <f t="shared" si="24"/>
        <v/>
      </c>
      <c r="BG29" s="50" t="str">
        <f t="shared" si="25"/>
        <v/>
      </c>
      <c r="BH29" s="50" t="str">
        <f t="shared" si="26"/>
        <v/>
      </c>
      <c r="BI29" s="50" t="str">
        <f t="shared" si="27"/>
        <v/>
      </c>
      <c r="BJ29" s="50" t="str">
        <f t="shared" si="28"/>
        <v/>
      </c>
      <c r="BK29" s="50" t="str">
        <f t="shared" si="29"/>
        <v/>
      </c>
    </row>
    <row r="30" spans="1:63" x14ac:dyDescent="0.3">
      <c r="A30" s="59">
        <v>28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105"/>
      <c r="AG30" s="105"/>
      <c r="AH30" s="50" t="str">
        <f t="shared" si="30"/>
        <v/>
      </c>
      <c r="AI30" s="50" t="str">
        <f t="shared" si="1"/>
        <v/>
      </c>
      <c r="AJ30" s="50" t="str">
        <f t="shared" si="2"/>
        <v/>
      </c>
      <c r="AK30" s="50" t="str">
        <f t="shared" si="3"/>
        <v/>
      </c>
      <c r="AL30" s="50" t="str">
        <f t="shared" si="4"/>
        <v/>
      </c>
      <c r="AM30" s="50" t="str">
        <f t="shared" si="5"/>
        <v/>
      </c>
      <c r="AN30" s="50" t="str">
        <f t="shared" si="6"/>
        <v/>
      </c>
      <c r="AO30" s="50" t="str">
        <f t="shared" si="7"/>
        <v/>
      </c>
      <c r="AP30" s="50" t="str">
        <f t="shared" si="8"/>
        <v/>
      </c>
      <c r="AQ30" s="50" t="str">
        <f t="shared" si="9"/>
        <v/>
      </c>
      <c r="AR30" s="50" t="str">
        <f t="shared" si="10"/>
        <v/>
      </c>
      <c r="AS30" s="50" t="str">
        <f t="shared" si="11"/>
        <v/>
      </c>
      <c r="AT30" s="50" t="str">
        <f t="shared" si="12"/>
        <v/>
      </c>
      <c r="AU30" s="50" t="str">
        <f t="shared" si="13"/>
        <v/>
      </c>
      <c r="AV30" s="50" t="str">
        <f t="shared" si="14"/>
        <v/>
      </c>
      <c r="AW30" s="50" t="str">
        <f t="shared" si="15"/>
        <v/>
      </c>
      <c r="AX30" s="50" t="str">
        <f t="shared" si="16"/>
        <v/>
      </c>
      <c r="AY30" s="50" t="str">
        <f t="shared" si="17"/>
        <v/>
      </c>
      <c r="AZ30" s="50" t="str">
        <f t="shared" si="18"/>
        <v/>
      </c>
      <c r="BA30" s="50" t="str">
        <f t="shared" si="19"/>
        <v/>
      </c>
      <c r="BB30" s="50" t="str">
        <f t="shared" si="20"/>
        <v/>
      </c>
      <c r="BC30" s="50" t="str">
        <f t="shared" si="21"/>
        <v/>
      </c>
      <c r="BD30" s="50" t="str">
        <f t="shared" si="22"/>
        <v/>
      </c>
      <c r="BE30" s="50" t="str">
        <f t="shared" si="23"/>
        <v/>
      </c>
      <c r="BF30" s="50" t="str">
        <f t="shared" si="24"/>
        <v/>
      </c>
      <c r="BG30" s="50" t="str">
        <f t="shared" si="25"/>
        <v/>
      </c>
      <c r="BH30" s="50" t="str">
        <f t="shared" si="26"/>
        <v/>
      </c>
      <c r="BI30" s="50" t="str">
        <f t="shared" si="27"/>
        <v/>
      </c>
      <c r="BJ30" s="50" t="str">
        <f t="shared" si="28"/>
        <v/>
      </c>
      <c r="BK30" s="50" t="str">
        <f t="shared" si="29"/>
        <v/>
      </c>
    </row>
    <row r="31" spans="1:63" x14ac:dyDescent="0.3">
      <c r="A31" s="59">
        <v>29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105"/>
      <c r="AG31" s="105"/>
      <c r="AH31" s="50" t="str">
        <f t="shared" si="30"/>
        <v/>
      </c>
      <c r="AI31" s="50" t="str">
        <f t="shared" si="1"/>
        <v/>
      </c>
      <c r="AJ31" s="50" t="str">
        <f t="shared" si="2"/>
        <v/>
      </c>
      <c r="AK31" s="50" t="str">
        <f t="shared" si="3"/>
        <v/>
      </c>
      <c r="AL31" s="50" t="str">
        <f t="shared" si="4"/>
        <v/>
      </c>
      <c r="AM31" s="50" t="str">
        <f t="shared" si="5"/>
        <v/>
      </c>
      <c r="AN31" s="50" t="str">
        <f t="shared" si="6"/>
        <v/>
      </c>
      <c r="AO31" s="50" t="str">
        <f t="shared" si="7"/>
        <v/>
      </c>
      <c r="AP31" s="50" t="str">
        <f t="shared" si="8"/>
        <v/>
      </c>
      <c r="AQ31" s="50" t="str">
        <f t="shared" si="9"/>
        <v/>
      </c>
      <c r="AR31" s="50" t="str">
        <f t="shared" si="10"/>
        <v/>
      </c>
      <c r="AS31" s="50" t="str">
        <f t="shared" si="11"/>
        <v/>
      </c>
      <c r="AT31" s="50" t="str">
        <f t="shared" si="12"/>
        <v/>
      </c>
      <c r="AU31" s="50" t="str">
        <f t="shared" si="13"/>
        <v/>
      </c>
      <c r="AV31" s="50" t="str">
        <f t="shared" si="14"/>
        <v/>
      </c>
      <c r="AW31" s="50" t="str">
        <f t="shared" si="15"/>
        <v/>
      </c>
      <c r="AX31" s="50" t="str">
        <f t="shared" si="16"/>
        <v/>
      </c>
      <c r="AY31" s="50" t="str">
        <f t="shared" si="17"/>
        <v/>
      </c>
      <c r="AZ31" s="50" t="str">
        <f t="shared" si="18"/>
        <v/>
      </c>
      <c r="BA31" s="50" t="str">
        <f t="shared" si="19"/>
        <v/>
      </c>
      <c r="BB31" s="50" t="str">
        <f t="shared" si="20"/>
        <v/>
      </c>
      <c r="BC31" s="50" t="str">
        <f t="shared" si="21"/>
        <v/>
      </c>
      <c r="BD31" s="50" t="str">
        <f t="shared" si="22"/>
        <v/>
      </c>
      <c r="BE31" s="50" t="str">
        <f t="shared" si="23"/>
        <v/>
      </c>
      <c r="BF31" s="50" t="str">
        <f t="shared" si="24"/>
        <v/>
      </c>
      <c r="BG31" s="50" t="str">
        <f t="shared" si="25"/>
        <v/>
      </c>
      <c r="BH31" s="50" t="str">
        <f t="shared" si="26"/>
        <v/>
      </c>
      <c r="BI31" s="50" t="str">
        <f t="shared" si="27"/>
        <v/>
      </c>
      <c r="BJ31" s="50" t="str">
        <f t="shared" si="28"/>
        <v/>
      </c>
      <c r="BK31" s="50" t="str">
        <f t="shared" si="29"/>
        <v/>
      </c>
    </row>
    <row r="32" spans="1:63" x14ac:dyDescent="0.3">
      <c r="A32" s="59">
        <v>30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105"/>
      <c r="AG32" s="105"/>
      <c r="AH32" s="50" t="str">
        <f t="shared" si="30"/>
        <v/>
      </c>
      <c r="AI32" s="50" t="str">
        <f t="shared" si="1"/>
        <v/>
      </c>
      <c r="AJ32" s="50" t="str">
        <f t="shared" si="2"/>
        <v/>
      </c>
      <c r="AK32" s="50" t="str">
        <f t="shared" si="3"/>
        <v/>
      </c>
      <c r="AL32" s="50" t="str">
        <f t="shared" si="4"/>
        <v/>
      </c>
      <c r="AM32" s="50" t="str">
        <f t="shared" si="5"/>
        <v/>
      </c>
      <c r="AN32" s="50" t="str">
        <f t="shared" si="6"/>
        <v/>
      </c>
      <c r="AO32" s="50" t="str">
        <f t="shared" si="7"/>
        <v/>
      </c>
      <c r="AP32" s="50" t="str">
        <f t="shared" si="8"/>
        <v/>
      </c>
      <c r="AQ32" s="50" t="str">
        <f t="shared" si="9"/>
        <v/>
      </c>
      <c r="AR32" s="50" t="str">
        <f t="shared" si="10"/>
        <v/>
      </c>
      <c r="AS32" s="50" t="str">
        <f t="shared" si="11"/>
        <v/>
      </c>
      <c r="AT32" s="50" t="str">
        <f t="shared" si="12"/>
        <v/>
      </c>
      <c r="AU32" s="50" t="str">
        <f t="shared" si="13"/>
        <v/>
      </c>
      <c r="AV32" s="50" t="str">
        <f t="shared" si="14"/>
        <v/>
      </c>
      <c r="AW32" s="50" t="str">
        <f t="shared" si="15"/>
        <v/>
      </c>
      <c r="AX32" s="50" t="str">
        <f t="shared" si="16"/>
        <v/>
      </c>
      <c r="AY32" s="50" t="str">
        <f t="shared" si="17"/>
        <v/>
      </c>
      <c r="AZ32" s="50" t="str">
        <f t="shared" si="18"/>
        <v/>
      </c>
      <c r="BA32" s="50" t="str">
        <f t="shared" si="19"/>
        <v/>
      </c>
      <c r="BB32" s="50" t="str">
        <f t="shared" si="20"/>
        <v/>
      </c>
      <c r="BC32" s="50" t="str">
        <f t="shared" si="21"/>
        <v/>
      </c>
      <c r="BD32" s="50" t="str">
        <f t="shared" si="22"/>
        <v/>
      </c>
      <c r="BE32" s="50" t="str">
        <f t="shared" si="23"/>
        <v/>
      </c>
      <c r="BF32" s="50" t="str">
        <f t="shared" si="24"/>
        <v/>
      </c>
      <c r="BG32" s="50" t="str">
        <f t="shared" si="25"/>
        <v/>
      </c>
      <c r="BH32" s="50" t="str">
        <f t="shared" si="26"/>
        <v/>
      </c>
      <c r="BI32" s="50" t="str">
        <f t="shared" si="27"/>
        <v/>
      </c>
      <c r="BJ32" s="50" t="str">
        <f t="shared" si="28"/>
        <v/>
      </c>
      <c r="BK32" s="50" t="str">
        <f t="shared" si="29"/>
        <v/>
      </c>
    </row>
    <row r="33" spans="1:63" x14ac:dyDescent="0.3">
      <c r="A33" s="59">
        <v>31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105"/>
      <c r="AG33" s="105"/>
      <c r="AH33" s="50" t="str">
        <f t="shared" si="30"/>
        <v/>
      </c>
      <c r="AI33" s="50" t="str">
        <f t="shared" si="1"/>
        <v/>
      </c>
      <c r="AJ33" s="50" t="str">
        <f t="shared" si="2"/>
        <v/>
      </c>
      <c r="AK33" s="50" t="str">
        <f t="shared" si="3"/>
        <v/>
      </c>
      <c r="AL33" s="50" t="str">
        <f t="shared" si="4"/>
        <v/>
      </c>
      <c r="AM33" s="50" t="str">
        <f t="shared" si="5"/>
        <v/>
      </c>
      <c r="AN33" s="50" t="str">
        <f t="shared" si="6"/>
        <v/>
      </c>
      <c r="AO33" s="50" t="str">
        <f t="shared" si="7"/>
        <v/>
      </c>
      <c r="AP33" s="50" t="str">
        <f t="shared" si="8"/>
        <v/>
      </c>
      <c r="AQ33" s="50" t="str">
        <f t="shared" si="9"/>
        <v/>
      </c>
      <c r="AR33" s="50" t="str">
        <f t="shared" si="10"/>
        <v/>
      </c>
      <c r="AS33" s="50" t="str">
        <f t="shared" si="11"/>
        <v/>
      </c>
      <c r="AT33" s="50" t="str">
        <f t="shared" si="12"/>
        <v/>
      </c>
      <c r="AU33" s="50" t="str">
        <f t="shared" si="13"/>
        <v/>
      </c>
      <c r="AV33" s="50" t="str">
        <f t="shared" si="14"/>
        <v/>
      </c>
      <c r="AW33" s="50" t="str">
        <f t="shared" si="15"/>
        <v/>
      </c>
      <c r="AX33" s="50" t="str">
        <f t="shared" si="16"/>
        <v/>
      </c>
      <c r="AY33" s="50" t="str">
        <f t="shared" si="17"/>
        <v/>
      </c>
      <c r="AZ33" s="50" t="str">
        <f t="shared" si="18"/>
        <v/>
      </c>
      <c r="BA33" s="50" t="str">
        <f t="shared" si="19"/>
        <v/>
      </c>
      <c r="BB33" s="50" t="str">
        <f t="shared" si="20"/>
        <v/>
      </c>
      <c r="BC33" s="50" t="str">
        <f t="shared" si="21"/>
        <v/>
      </c>
      <c r="BD33" s="50" t="str">
        <f t="shared" si="22"/>
        <v/>
      </c>
      <c r="BE33" s="50" t="str">
        <f t="shared" si="23"/>
        <v/>
      </c>
      <c r="BF33" s="50" t="str">
        <f t="shared" si="24"/>
        <v/>
      </c>
      <c r="BG33" s="50" t="str">
        <f t="shared" si="25"/>
        <v/>
      </c>
      <c r="BH33" s="50" t="str">
        <f t="shared" si="26"/>
        <v/>
      </c>
      <c r="BI33" s="50" t="str">
        <f t="shared" si="27"/>
        <v/>
      </c>
      <c r="BJ33" s="50" t="str">
        <f t="shared" si="28"/>
        <v/>
      </c>
      <c r="BK33" s="50" t="str">
        <f t="shared" si="29"/>
        <v/>
      </c>
    </row>
    <row r="34" spans="1:63" x14ac:dyDescent="0.3">
      <c r="A34" s="59">
        <v>32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105"/>
      <c r="AG34" s="105"/>
      <c r="AH34" s="50" t="str">
        <f t="shared" si="30"/>
        <v/>
      </c>
      <c r="AI34" s="50" t="str">
        <f t="shared" si="1"/>
        <v/>
      </c>
      <c r="AJ34" s="50" t="str">
        <f t="shared" si="2"/>
        <v/>
      </c>
      <c r="AK34" s="50" t="str">
        <f t="shared" si="3"/>
        <v/>
      </c>
      <c r="AL34" s="50" t="str">
        <f t="shared" si="4"/>
        <v/>
      </c>
      <c r="AM34" s="50" t="str">
        <f t="shared" si="5"/>
        <v/>
      </c>
      <c r="AN34" s="50" t="str">
        <f t="shared" si="6"/>
        <v/>
      </c>
      <c r="AO34" s="50" t="str">
        <f t="shared" si="7"/>
        <v/>
      </c>
      <c r="AP34" s="50" t="str">
        <f t="shared" si="8"/>
        <v/>
      </c>
      <c r="AQ34" s="50" t="str">
        <f t="shared" si="9"/>
        <v/>
      </c>
      <c r="AR34" s="50" t="str">
        <f t="shared" si="10"/>
        <v/>
      </c>
      <c r="AS34" s="50" t="str">
        <f t="shared" si="11"/>
        <v/>
      </c>
      <c r="AT34" s="50" t="str">
        <f t="shared" si="12"/>
        <v/>
      </c>
      <c r="AU34" s="50" t="str">
        <f t="shared" si="13"/>
        <v/>
      </c>
      <c r="AV34" s="50" t="str">
        <f t="shared" si="14"/>
        <v/>
      </c>
      <c r="AW34" s="50" t="str">
        <f t="shared" si="15"/>
        <v/>
      </c>
      <c r="AX34" s="50" t="str">
        <f t="shared" si="16"/>
        <v/>
      </c>
      <c r="AY34" s="50" t="str">
        <f t="shared" si="17"/>
        <v/>
      </c>
      <c r="AZ34" s="50" t="str">
        <f t="shared" si="18"/>
        <v/>
      </c>
      <c r="BA34" s="50" t="str">
        <f t="shared" si="19"/>
        <v/>
      </c>
      <c r="BB34" s="50" t="str">
        <f t="shared" si="20"/>
        <v/>
      </c>
      <c r="BC34" s="50" t="str">
        <f t="shared" si="21"/>
        <v/>
      </c>
      <c r="BD34" s="50" t="str">
        <f t="shared" si="22"/>
        <v/>
      </c>
      <c r="BE34" s="50" t="str">
        <f t="shared" si="23"/>
        <v/>
      </c>
      <c r="BF34" s="50" t="str">
        <f t="shared" si="24"/>
        <v/>
      </c>
      <c r="BG34" s="50" t="str">
        <f t="shared" si="25"/>
        <v/>
      </c>
      <c r="BH34" s="50" t="str">
        <f t="shared" si="26"/>
        <v/>
      </c>
      <c r="BI34" s="50" t="str">
        <f t="shared" si="27"/>
        <v/>
      </c>
      <c r="BJ34" s="50" t="str">
        <f t="shared" si="28"/>
        <v/>
      </c>
      <c r="BK34" s="50" t="str">
        <f t="shared" si="29"/>
        <v/>
      </c>
    </row>
    <row r="35" spans="1:63" x14ac:dyDescent="0.3">
      <c r="A35" s="59">
        <v>33</v>
      </c>
      <c r="B35" s="52"/>
      <c r="C35" s="52"/>
      <c r="D35" s="52"/>
      <c r="E35" s="52"/>
      <c r="F35" s="52"/>
      <c r="G35" s="52"/>
      <c r="H35" s="52"/>
      <c r="I35" s="52"/>
      <c r="J35" s="52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105"/>
      <c r="AG35" s="105"/>
      <c r="AH35" s="50" t="str">
        <f t="shared" si="30"/>
        <v/>
      </c>
      <c r="AI35" s="50" t="str">
        <f t="shared" si="1"/>
        <v/>
      </c>
      <c r="AJ35" s="50" t="str">
        <f t="shared" si="2"/>
        <v/>
      </c>
      <c r="AK35" s="50" t="str">
        <f t="shared" si="3"/>
        <v/>
      </c>
      <c r="AL35" s="50" t="str">
        <f t="shared" si="4"/>
        <v/>
      </c>
      <c r="AM35" s="50" t="str">
        <f t="shared" si="5"/>
        <v/>
      </c>
      <c r="AN35" s="50" t="str">
        <f t="shared" si="6"/>
        <v/>
      </c>
      <c r="AO35" s="50" t="str">
        <f t="shared" si="7"/>
        <v/>
      </c>
      <c r="AP35" s="50" t="str">
        <f t="shared" si="8"/>
        <v/>
      </c>
      <c r="AQ35" s="50" t="str">
        <f t="shared" si="9"/>
        <v/>
      </c>
      <c r="AR35" s="50" t="str">
        <f t="shared" si="10"/>
        <v/>
      </c>
      <c r="AS35" s="50" t="str">
        <f t="shared" si="11"/>
        <v/>
      </c>
      <c r="AT35" s="50" t="str">
        <f t="shared" si="12"/>
        <v/>
      </c>
      <c r="AU35" s="50" t="str">
        <f t="shared" si="13"/>
        <v/>
      </c>
      <c r="AV35" s="50" t="str">
        <f t="shared" si="14"/>
        <v/>
      </c>
      <c r="AW35" s="50" t="str">
        <f t="shared" si="15"/>
        <v/>
      </c>
      <c r="AX35" s="50" t="str">
        <f t="shared" si="16"/>
        <v/>
      </c>
      <c r="AY35" s="50" t="str">
        <f t="shared" si="17"/>
        <v/>
      </c>
      <c r="AZ35" s="50" t="str">
        <f t="shared" si="18"/>
        <v/>
      </c>
      <c r="BA35" s="50" t="str">
        <f t="shared" si="19"/>
        <v/>
      </c>
      <c r="BB35" s="50" t="str">
        <f t="shared" si="20"/>
        <v/>
      </c>
      <c r="BC35" s="50" t="str">
        <f t="shared" si="21"/>
        <v/>
      </c>
      <c r="BD35" s="50" t="str">
        <f t="shared" si="22"/>
        <v/>
      </c>
      <c r="BE35" s="50" t="str">
        <f t="shared" si="23"/>
        <v/>
      </c>
      <c r="BF35" s="50" t="str">
        <f t="shared" si="24"/>
        <v/>
      </c>
      <c r="BG35" s="50" t="str">
        <f t="shared" si="25"/>
        <v/>
      </c>
      <c r="BH35" s="50" t="str">
        <f t="shared" si="26"/>
        <v/>
      </c>
      <c r="BI35" s="50" t="str">
        <f t="shared" si="27"/>
        <v/>
      </c>
      <c r="BJ35" s="50" t="str">
        <f t="shared" si="28"/>
        <v/>
      </c>
      <c r="BK35" s="50" t="str">
        <f t="shared" si="29"/>
        <v/>
      </c>
    </row>
    <row r="36" spans="1:63" x14ac:dyDescent="0.3">
      <c r="A36" s="59">
        <v>34</v>
      </c>
      <c r="B36" s="52"/>
      <c r="C36" s="52"/>
      <c r="D36" s="52"/>
      <c r="E36" s="52"/>
      <c r="F36" s="52"/>
      <c r="G36" s="52"/>
      <c r="H36" s="52"/>
      <c r="I36" s="52"/>
      <c r="J36" s="52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105"/>
      <c r="AG36" s="105"/>
      <c r="AH36" s="50" t="str">
        <f t="shared" si="30"/>
        <v/>
      </c>
      <c r="AI36" s="50" t="str">
        <f t="shared" si="1"/>
        <v/>
      </c>
      <c r="AJ36" s="50" t="str">
        <f t="shared" si="2"/>
        <v/>
      </c>
      <c r="AK36" s="50" t="str">
        <f t="shared" si="3"/>
        <v/>
      </c>
      <c r="AL36" s="50" t="str">
        <f t="shared" si="4"/>
        <v/>
      </c>
      <c r="AM36" s="50" t="str">
        <f t="shared" si="5"/>
        <v/>
      </c>
      <c r="AN36" s="50" t="str">
        <f t="shared" si="6"/>
        <v/>
      </c>
      <c r="AO36" s="50" t="str">
        <f t="shared" si="7"/>
        <v/>
      </c>
      <c r="AP36" s="50" t="str">
        <f t="shared" si="8"/>
        <v/>
      </c>
      <c r="AQ36" s="50" t="str">
        <f t="shared" si="9"/>
        <v/>
      </c>
      <c r="AR36" s="50" t="str">
        <f t="shared" si="10"/>
        <v/>
      </c>
      <c r="AS36" s="50" t="str">
        <f t="shared" si="11"/>
        <v/>
      </c>
      <c r="AT36" s="50" t="str">
        <f t="shared" si="12"/>
        <v/>
      </c>
      <c r="AU36" s="50" t="str">
        <f t="shared" si="13"/>
        <v/>
      </c>
      <c r="AV36" s="50" t="str">
        <f t="shared" si="14"/>
        <v/>
      </c>
      <c r="AW36" s="50" t="str">
        <f t="shared" si="15"/>
        <v/>
      </c>
      <c r="AX36" s="50" t="str">
        <f t="shared" si="16"/>
        <v/>
      </c>
      <c r="AY36" s="50" t="str">
        <f t="shared" si="17"/>
        <v/>
      </c>
      <c r="AZ36" s="50" t="str">
        <f t="shared" si="18"/>
        <v/>
      </c>
      <c r="BA36" s="50" t="str">
        <f t="shared" si="19"/>
        <v/>
      </c>
      <c r="BB36" s="50" t="str">
        <f t="shared" si="20"/>
        <v/>
      </c>
      <c r="BC36" s="50" t="str">
        <f t="shared" si="21"/>
        <v/>
      </c>
      <c r="BD36" s="50" t="str">
        <f t="shared" si="22"/>
        <v/>
      </c>
      <c r="BE36" s="50" t="str">
        <f t="shared" si="23"/>
        <v/>
      </c>
      <c r="BF36" s="50" t="str">
        <f t="shared" si="24"/>
        <v/>
      </c>
      <c r="BG36" s="50" t="str">
        <f t="shared" si="25"/>
        <v/>
      </c>
      <c r="BH36" s="50" t="str">
        <f t="shared" si="26"/>
        <v/>
      </c>
      <c r="BI36" s="50" t="str">
        <f t="shared" si="27"/>
        <v/>
      </c>
      <c r="BJ36" s="50" t="str">
        <f t="shared" si="28"/>
        <v/>
      </c>
      <c r="BK36" s="50" t="str">
        <f t="shared" si="29"/>
        <v/>
      </c>
    </row>
    <row r="37" spans="1:63" x14ac:dyDescent="0.3">
      <c r="A37" s="59">
        <v>35</v>
      </c>
      <c r="B37" s="52"/>
      <c r="C37" s="52"/>
      <c r="D37" s="52"/>
      <c r="E37" s="52"/>
      <c r="F37" s="52"/>
      <c r="G37" s="52"/>
      <c r="H37" s="52"/>
      <c r="I37" s="52"/>
      <c r="J37" s="52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105"/>
      <c r="AG37" s="105"/>
      <c r="AH37" s="50" t="str">
        <f t="shared" si="30"/>
        <v/>
      </c>
      <c r="AI37" s="50" t="str">
        <f t="shared" si="1"/>
        <v/>
      </c>
      <c r="AJ37" s="50" t="str">
        <f t="shared" si="2"/>
        <v/>
      </c>
      <c r="AK37" s="50" t="str">
        <f t="shared" si="3"/>
        <v/>
      </c>
      <c r="AL37" s="50" t="str">
        <f t="shared" si="4"/>
        <v/>
      </c>
      <c r="AM37" s="50" t="str">
        <f t="shared" si="5"/>
        <v/>
      </c>
      <c r="AN37" s="50" t="str">
        <f t="shared" si="6"/>
        <v/>
      </c>
      <c r="AO37" s="50" t="str">
        <f t="shared" si="7"/>
        <v/>
      </c>
      <c r="AP37" s="50" t="str">
        <f t="shared" si="8"/>
        <v/>
      </c>
      <c r="AQ37" s="50" t="str">
        <f t="shared" si="9"/>
        <v/>
      </c>
      <c r="AR37" s="50" t="str">
        <f t="shared" si="10"/>
        <v/>
      </c>
      <c r="AS37" s="50" t="str">
        <f t="shared" si="11"/>
        <v/>
      </c>
      <c r="AT37" s="50" t="str">
        <f t="shared" si="12"/>
        <v/>
      </c>
      <c r="AU37" s="50" t="str">
        <f t="shared" si="13"/>
        <v/>
      </c>
      <c r="AV37" s="50" t="str">
        <f t="shared" si="14"/>
        <v/>
      </c>
      <c r="AW37" s="50" t="str">
        <f t="shared" si="15"/>
        <v/>
      </c>
      <c r="AX37" s="50" t="str">
        <f t="shared" si="16"/>
        <v/>
      </c>
      <c r="AY37" s="50" t="str">
        <f t="shared" si="17"/>
        <v/>
      </c>
      <c r="AZ37" s="50" t="str">
        <f t="shared" si="18"/>
        <v/>
      </c>
      <c r="BA37" s="50" t="str">
        <f t="shared" si="19"/>
        <v/>
      </c>
      <c r="BB37" s="50" t="str">
        <f t="shared" si="20"/>
        <v/>
      </c>
      <c r="BC37" s="50" t="str">
        <f t="shared" si="21"/>
        <v/>
      </c>
      <c r="BD37" s="50" t="str">
        <f t="shared" si="22"/>
        <v/>
      </c>
      <c r="BE37" s="50" t="str">
        <f t="shared" si="23"/>
        <v/>
      </c>
      <c r="BF37" s="50" t="str">
        <f t="shared" si="24"/>
        <v/>
      </c>
      <c r="BG37" s="50" t="str">
        <f t="shared" si="25"/>
        <v/>
      </c>
      <c r="BH37" s="50" t="str">
        <f t="shared" si="26"/>
        <v/>
      </c>
      <c r="BI37" s="50" t="str">
        <f t="shared" si="27"/>
        <v/>
      </c>
      <c r="BJ37" s="50" t="str">
        <f t="shared" si="28"/>
        <v/>
      </c>
      <c r="BK37" s="50" t="str">
        <f t="shared" si="29"/>
        <v/>
      </c>
    </row>
    <row r="38" spans="1:63" x14ac:dyDescent="0.3">
      <c r="A38" s="81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</row>
    <row r="39" spans="1:63" x14ac:dyDescent="0.3">
      <c r="A39" s="96" t="s">
        <v>60</v>
      </c>
      <c r="B39" s="75">
        <f t="shared" ref="B39:AE39" si="31">COUNT(B3:B37)</f>
        <v>0</v>
      </c>
      <c r="C39" s="75">
        <f t="shared" si="31"/>
        <v>0</v>
      </c>
      <c r="D39" s="75">
        <f t="shared" si="31"/>
        <v>0</v>
      </c>
      <c r="E39" s="75">
        <f t="shared" si="31"/>
        <v>0</v>
      </c>
      <c r="F39" s="75">
        <f t="shared" si="31"/>
        <v>0</v>
      </c>
      <c r="G39" s="75">
        <f t="shared" si="31"/>
        <v>0</v>
      </c>
      <c r="H39" s="75">
        <f t="shared" si="31"/>
        <v>0</v>
      </c>
      <c r="I39" s="75">
        <f t="shared" si="31"/>
        <v>0</v>
      </c>
      <c r="J39" s="75">
        <f t="shared" si="31"/>
        <v>0</v>
      </c>
      <c r="K39" s="75">
        <f t="shared" si="31"/>
        <v>0</v>
      </c>
      <c r="L39" s="75">
        <f t="shared" si="31"/>
        <v>0</v>
      </c>
      <c r="M39" s="75">
        <f t="shared" si="31"/>
        <v>0</v>
      </c>
      <c r="N39" s="75">
        <f t="shared" si="31"/>
        <v>0</v>
      </c>
      <c r="O39" s="75">
        <f t="shared" si="31"/>
        <v>0</v>
      </c>
      <c r="P39" s="75">
        <f t="shared" si="31"/>
        <v>0</v>
      </c>
      <c r="Q39" s="75">
        <f t="shared" si="31"/>
        <v>0</v>
      </c>
      <c r="R39" s="75">
        <f t="shared" si="31"/>
        <v>0</v>
      </c>
      <c r="S39" s="75">
        <f t="shared" si="31"/>
        <v>0</v>
      </c>
      <c r="T39" s="75">
        <f t="shared" si="31"/>
        <v>0</v>
      </c>
      <c r="U39" s="75">
        <f t="shared" si="31"/>
        <v>0</v>
      </c>
      <c r="V39" s="75">
        <f t="shared" si="31"/>
        <v>0</v>
      </c>
      <c r="W39" s="75">
        <f t="shared" si="31"/>
        <v>0</v>
      </c>
      <c r="X39" s="75">
        <f t="shared" si="31"/>
        <v>0</v>
      </c>
      <c r="Y39" s="75">
        <f t="shared" si="31"/>
        <v>0</v>
      </c>
      <c r="Z39" s="75">
        <f t="shared" si="31"/>
        <v>0</v>
      </c>
      <c r="AA39" s="75">
        <f t="shared" si="31"/>
        <v>0</v>
      </c>
      <c r="AB39" s="75">
        <f t="shared" si="31"/>
        <v>0</v>
      </c>
      <c r="AC39" s="75">
        <f t="shared" si="31"/>
        <v>0</v>
      </c>
      <c r="AD39" s="75">
        <f t="shared" si="31"/>
        <v>0</v>
      </c>
      <c r="AE39" s="75">
        <f t="shared" si="31"/>
        <v>0</v>
      </c>
    </row>
    <row r="40" spans="1:63" x14ac:dyDescent="0.3">
      <c r="A40" s="96" t="s">
        <v>61</v>
      </c>
      <c r="B40" s="75">
        <f>SUM(B39:AE39)</f>
        <v>0</v>
      </c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</row>
    <row r="41" spans="1:63" x14ac:dyDescent="0.3">
      <c r="A41" s="81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</row>
    <row r="42" spans="1:63" x14ac:dyDescent="0.3">
      <c r="A42" s="99" t="s">
        <v>3</v>
      </c>
      <c r="B42" s="100"/>
      <c r="C42" s="100"/>
      <c r="D42" s="100"/>
      <c r="E42" s="101"/>
      <c r="F42" s="43"/>
      <c r="G42" s="43"/>
      <c r="H42" s="43"/>
      <c r="I42" s="43"/>
      <c r="J42" s="43"/>
      <c r="K42" s="43"/>
      <c r="L42" s="43"/>
    </row>
    <row r="43" spans="1:63" x14ac:dyDescent="0.3">
      <c r="A43" s="83" t="s">
        <v>4</v>
      </c>
      <c r="B43" s="84" t="s">
        <v>0</v>
      </c>
      <c r="C43" s="84" t="s">
        <v>1</v>
      </c>
    </row>
    <row r="44" spans="1:63" x14ac:dyDescent="0.3">
      <c r="A44" s="22" t="s">
        <v>5</v>
      </c>
      <c r="B44" s="71">
        <f>COUNT(B3:AE37)</f>
        <v>0</v>
      </c>
      <c r="C44" s="71">
        <f>COUNT(AH3:BK37)</f>
        <v>0</v>
      </c>
    </row>
    <row r="45" spans="1:63" x14ac:dyDescent="0.3">
      <c r="A45" s="22" t="s">
        <v>6</v>
      </c>
      <c r="B45" s="77" t="e">
        <f>KURT(B3:AE37)</f>
        <v>#DIV/0!</v>
      </c>
      <c r="C45" s="77" t="e">
        <f>KURT(AH3:BK37)</f>
        <v>#DIV/0!</v>
      </c>
      <c r="G45" s="80" t="s">
        <v>7</v>
      </c>
    </row>
    <row r="46" spans="1:63" x14ac:dyDescent="0.3">
      <c r="A46" s="22" t="s">
        <v>8</v>
      </c>
      <c r="B46" s="71">
        <f>SQRT(24*B44*(B44^2-1)/((B44-2)*(B44+3)*(B44-3)*(B44+5)))</f>
        <v>0</v>
      </c>
      <c r="C46" s="71">
        <f>SQRT(24*C44*(C44^2-1)/((C44-2)*(C44+3)*(C44-3)*(C44+5)))</f>
        <v>0</v>
      </c>
      <c r="G46" t="s">
        <v>9</v>
      </c>
    </row>
    <row r="47" spans="1:63" x14ac:dyDescent="0.3">
      <c r="A47" s="22" t="s">
        <v>10</v>
      </c>
      <c r="B47" s="71" t="e">
        <f>IF(ABS(B45/B46)&gt;NORMSINV(1-0.05/2),"non normal","normal")</f>
        <v>#DIV/0!</v>
      </c>
      <c r="C47" s="71" t="e">
        <f>IF(ABS(C45/C46)&gt;NORMSINV(1-0.05/2),"non normal","normal")</f>
        <v>#DIV/0!</v>
      </c>
    </row>
    <row r="48" spans="1:63" x14ac:dyDescent="0.3">
      <c r="A48" s="22" t="s">
        <v>11</v>
      </c>
      <c r="B48" s="72" t="e">
        <f>SKEW(B3:AE37)</f>
        <v>#DIV/0!</v>
      </c>
      <c r="C48" s="72" t="e">
        <f>SKEW(AH3:BK37)</f>
        <v>#DIV/0!</v>
      </c>
      <c r="G48" t="s">
        <v>12</v>
      </c>
    </row>
    <row r="49" spans="1:31" x14ac:dyDescent="0.3">
      <c r="A49" s="22" t="s">
        <v>13</v>
      </c>
      <c r="B49" s="71">
        <f>SQRT((6*B44*(B44-1))/((B44-2)*(B44+1)*(B44+3)))</f>
        <v>0</v>
      </c>
      <c r="C49" s="71">
        <f>SQRT((6*C44*(C44-1))/((C44-2)*(C44+1)*(C44+3)))</f>
        <v>0</v>
      </c>
      <c r="D49" s="73" t="s">
        <v>18</v>
      </c>
      <c r="E49" s="73" t="s">
        <v>19</v>
      </c>
      <c r="F49" s="68" t="s">
        <v>20</v>
      </c>
      <c r="G49" s="127" t="s">
        <v>14</v>
      </c>
    </row>
    <row r="50" spans="1:31" x14ac:dyDescent="0.3">
      <c r="A50" s="22" t="s">
        <v>15</v>
      </c>
      <c r="B50" s="71" t="e">
        <f>IF(ABS(B48/B49)&gt;NORMSINV(1-0.05/2),"non normal","normal")</f>
        <v>#DIV/0!</v>
      </c>
      <c r="C50" s="71" t="e">
        <f>IF(ABS(C48/C49)&gt;NORMSINV(1-0.05/2),"non normal","normal")</f>
        <v>#DIV/0!</v>
      </c>
      <c r="D50" s="74" t="e">
        <f>IF(AND(B47="normal", B50="normal"),"normal", "non normal")</f>
        <v>#DIV/0!</v>
      </c>
      <c r="E50" s="74" t="e">
        <f>IF(AND(C47="normal", C50="normal"),"normal", "non normal")</f>
        <v>#DIV/0!</v>
      </c>
      <c r="F50" s="135" t="e">
        <f>IF(AND(D50="Normal",E50="Normal"),IF(B51&lt;C51,"Normal","Lognormal"),IF(D50="normal","Normal",IF(E50="normal","Lognormal","Skewed")))</f>
        <v>#DIV/0!</v>
      </c>
      <c r="G50" t="s">
        <v>16</v>
      </c>
    </row>
    <row r="51" spans="1:31" x14ac:dyDescent="0.3">
      <c r="A51" s="22" t="s">
        <v>17</v>
      </c>
      <c r="B51" s="71" t="e">
        <f>ABS(B48/B49)</f>
        <v>#DIV/0!</v>
      </c>
      <c r="C51" s="71" t="e">
        <f>ABS(C48/C49)</f>
        <v>#DIV/0!</v>
      </c>
      <c r="D51" s="43"/>
      <c r="E51" s="43"/>
      <c r="F51" s="43"/>
      <c r="G51" s="43"/>
      <c r="H51" s="43"/>
      <c r="I51" s="43"/>
      <c r="J51" s="43"/>
      <c r="K51" s="43"/>
      <c r="L51" s="43"/>
    </row>
    <row r="52" spans="1:31" x14ac:dyDescent="0.3">
      <c r="A52" s="81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</row>
    <row r="53" spans="1:31" x14ac:dyDescent="0.3">
      <c r="A53" s="102" t="s">
        <v>62</v>
      </c>
      <c r="B53" s="103"/>
      <c r="C53" s="103"/>
      <c r="D53" s="103"/>
      <c r="E53" s="104"/>
      <c r="F53" s="43"/>
      <c r="G53" s="43"/>
      <c r="H53" s="43"/>
      <c r="I53" s="43"/>
      <c r="J53" s="43"/>
      <c r="K53" s="43"/>
      <c r="L53" s="43"/>
    </row>
    <row r="54" spans="1:31" x14ac:dyDescent="0.3">
      <c r="A54" s="97" t="s">
        <v>39</v>
      </c>
      <c r="B54" s="106" t="e">
        <f>AVERAGE(B3:AE37)</f>
        <v>#DIV/0!</v>
      </c>
      <c r="C54" s="44"/>
      <c r="D54" s="44"/>
      <c r="E54" s="44"/>
      <c r="F54" s="43"/>
      <c r="H54" s="43"/>
      <c r="I54" s="43"/>
      <c r="J54" s="43"/>
      <c r="K54" s="43"/>
      <c r="L54" s="43"/>
    </row>
    <row r="55" spans="1:31" x14ac:dyDescent="0.3">
      <c r="A55" s="98" t="s">
        <v>40</v>
      </c>
      <c r="B55" s="107" t="e">
        <f>STDEV(B3:AE37)</f>
        <v>#DIV/0!</v>
      </c>
      <c r="C55" s="44"/>
      <c r="D55" s="44"/>
      <c r="E55" s="44"/>
      <c r="F55" s="43"/>
      <c r="G55" s="79" t="s">
        <v>63</v>
      </c>
      <c r="H55" s="43"/>
      <c r="I55" s="43"/>
      <c r="J55" s="43"/>
      <c r="K55" s="43"/>
      <c r="L55" s="43"/>
    </row>
    <row r="56" spans="1:31" x14ac:dyDescent="0.3">
      <c r="A56" s="63"/>
      <c r="B56" s="65" t="str">
        <f>IF(B2&gt;0,B2,"")</f>
        <v/>
      </c>
      <c r="C56" s="65" t="str">
        <f t="shared" ref="C56:AE56" si="32">IF(C2&gt;0,C2,"")</f>
        <v/>
      </c>
      <c r="D56" s="65" t="str">
        <f t="shared" si="32"/>
        <v/>
      </c>
      <c r="E56" s="65" t="str">
        <f t="shared" si="32"/>
        <v/>
      </c>
      <c r="F56" s="65" t="str">
        <f t="shared" si="32"/>
        <v/>
      </c>
      <c r="G56" s="65" t="str">
        <f t="shared" si="32"/>
        <v/>
      </c>
      <c r="H56" s="65" t="str">
        <f t="shared" si="32"/>
        <v/>
      </c>
      <c r="I56" s="65" t="str">
        <f t="shared" si="32"/>
        <v/>
      </c>
      <c r="J56" s="65" t="str">
        <f t="shared" si="32"/>
        <v/>
      </c>
      <c r="K56" s="65" t="str">
        <f t="shared" si="32"/>
        <v/>
      </c>
      <c r="L56" s="65" t="str">
        <f t="shared" si="32"/>
        <v/>
      </c>
      <c r="M56" s="65" t="str">
        <f t="shared" si="32"/>
        <v/>
      </c>
      <c r="N56" s="65" t="str">
        <f t="shared" si="32"/>
        <v/>
      </c>
      <c r="O56" s="65" t="str">
        <f t="shared" si="32"/>
        <v/>
      </c>
      <c r="P56" s="65" t="str">
        <f t="shared" si="32"/>
        <v/>
      </c>
      <c r="Q56" s="65" t="str">
        <f t="shared" si="32"/>
        <v/>
      </c>
      <c r="R56" s="65" t="str">
        <f t="shared" si="32"/>
        <v/>
      </c>
      <c r="S56" s="65" t="str">
        <f t="shared" si="32"/>
        <v/>
      </c>
      <c r="T56" s="65" t="str">
        <f t="shared" si="32"/>
        <v/>
      </c>
      <c r="U56" s="65" t="str">
        <f t="shared" si="32"/>
        <v/>
      </c>
      <c r="V56" s="65" t="str">
        <f t="shared" si="32"/>
        <v/>
      </c>
      <c r="W56" s="65" t="str">
        <f t="shared" si="32"/>
        <v/>
      </c>
      <c r="X56" s="65" t="str">
        <f t="shared" si="32"/>
        <v/>
      </c>
      <c r="Y56" s="65" t="str">
        <f t="shared" si="32"/>
        <v/>
      </c>
      <c r="Z56" s="65" t="str">
        <f t="shared" si="32"/>
        <v/>
      </c>
      <c r="AA56" s="65" t="str">
        <f t="shared" si="32"/>
        <v/>
      </c>
      <c r="AB56" s="65" t="str">
        <f t="shared" si="32"/>
        <v/>
      </c>
      <c r="AC56" s="65" t="str">
        <f t="shared" si="32"/>
        <v/>
      </c>
      <c r="AD56" s="65" t="str">
        <f t="shared" si="32"/>
        <v/>
      </c>
      <c r="AE56" s="65" t="str">
        <f t="shared" si="32"/>
        <v/>
      </c>
    </row>
    <row r="57" spans="1:31" x14ac:dyDescent="0.3">
      <c r="A57" s="59">
        <v>1</v>
      </c>
      <c r="B57" s="50" t="str">
        <f t="shared" ref="B57:AE65" si="33">IF(B3&gt;0,((B3-$B$54)/($B$55))^4,"")</f>
        <v/>
      </c>
      <c r="C57" s="50" t="str">
        <f t="shared" si="33"/>
        <v/>
      </c>
      <c r="D57" s="50" t="str">
        <f t="shared" si="33"/>
        <v/>
      </c>
      <c r="E57" s="50" t="str">
        <f t="shared" si="33"/>
        <v/>
      </c>
      <c r="F57" s="50" t="str">
        <f t="shared" si="33"/>
        <v/>
      </c>
      <c r="G57" s="50" t="str">
        <f t="shared" si="33"/>
        <v/>
      </c>
      <c r="H57" s="50" t="str">
        <f t="shared" si="33"/>
        <v/>
      </c>
      <c r="I57" s="50" t="str">
        <f t="shared" si="33"/>
        <v/>
      </c>
      <c r="J57" s="50" t="str">
        <f t="shared" si="33"/>
        <v/>
      </c>
      <c r="K57" s="50" t="str">
        <f t="shared" si="33"/>
        <v/>
      </c>
      <c r="L57" s="50" t="str">
        <f t="shared" si="33"/>
        <v/>
      </c>
      <c r="M57" s="50" t="str">
        <f t="shared" si="33"/>
        <v/>
      </c>
      <c r="N57" s="50" t="str">
        <f t="shared" si="33"/>
        <v/>
      </c>
      <c r="O57" s="50" t="str">
        <f t="shared" si="33"/>
        <v/>
      </c>
      <c r="P57" s="50" t="str">
        <f t="shared" si="33"/>
        <v/>
      </c>
      <c r="Q57" s="50" t="str">
        <f t="shared" si="33"/>
        <v/>
      </c>
      <c r="R57" s="50" t="str">
        <f t="shared" si="33"/>
        <v/>
      </c>
      <c r="S57" s="50" t="str">
        <f t="shared" si="33"/>
        <v/>
      </c>
      <c r="T57" s="50" t="str">
        <f t="shared" si="33"/>
        <v/>
      </c>
      <c r="U57" s="50" t="str">
        <f t="shared" si="33"/>
        <v/>
      </c>
      <c r="V57" s="50" t="str">
        <f t="shared" si="33"/>
        <v/>
      </c>
      <c r="W57" s="50" t="str">
        <f t="shared" si="33"/>
        <v/>
      </c>
      <c r="X57" s="50" t="str">
        <f t="shared" si="33"/>
        <v/>
      </c>
      <c r="Y57" s="50" t="str">
        <f t="shared" si="33"/>
        <v/>
      </c>
      <c r="Z57" s="50" t="str">
        <f t="shared" si="33"/>
        <v/>
      </c>
      <c r="AA57" s="50" t="str">
        <f t="shared" si="33"/>
        <v/>
      </c>
      <c r="AB57" s="50" t="str">
        <f t="shared" si="33"/>
        <v/>
      </c>
      <c r="AC57" s="50" t="str">
        <f t="shared" si="33"/>
        <v/>
      </c>
      <c r="AD57" s="50" t="str">
        <f t="shared" si="33"/>
        <v/>
      </c>
      <c r="AE57" s="50" t="str">
        <f t="shared" si="33"/>
        <v/>
      </c>
    </row>
    <row r="58" spans="1:31" x14ac:dyDescent="0.3">
      <c r="A58" s="59">
        <v>2</v>
      </c>
      <c r="B58" s="50" t="str">
        <f t="shared" si="33"/>
        <v/>
      </c>
      <c r="C58" s="50" t="str">
        <f t="shared" si="33"/>
        <v/>
      </c>
      <c r="D58" s="50" t="str">
        <f t="shared" si="33"/>
        <v/>
      </c>
      <c r="E58" s="50" t="str">
        <f t="shared" si="33"/>
        <v/>
      </c>
      <c r="F58" s="50" t="str">
        <f t="shared" si="33"/>
        <v/>
      </c>
      <c r="G58" s="50" t="str">
        <f t="shared" si="33"/>
        <v/>
      </c>
      <c r="H58" s="50" t="str">
        <f t="shared" si="33"/>
        <v/>
      </c>
      <c r="I58" s="50" t="str">
        <f t="shared" si="33"/>
        <v/>
      </c>
      <c r="J58" s="50" t="str">
        <f t="shared" si="33"/>
        <v/>
      </c>
      <c r="K58" s="50" t="str">
        <f t="shared" si="33"/>
        <v/>
      </c>
      <c r="L58" s="50" t="str">
        <f t="shared" si="33"/>
        <v/>
      </c>
      <c r="M58" s="50" t="str">
        <f t="shared" si="33"/>
        <v/>
      </c>
      <c r="N58" s="50" t="str">
        <f t="shared" si="33"/>
        <v/>
      </c>
      <c r="O58" s="50" t="str">
        <f t="shared" si="33"/>
        <v/>
      </c>
      <c r="P58" s="50" t="str">
        <f t="shared" si="33"/>
        <v/>
      </c>
      <c r="Q58" s="50" t="str">
        <f t="shared" si="33"/>
        <v/>
      </c>
      <c r="R58" s="50" t="str">
        <f t="shared" si="33"/>
        <v/>
      </c>
      <c r="S58" s="50" t="str">
        <f t="shared" si="33"/>
        <v/>
      </c>
      <c r="T58" s="50" t="str">
        <f t="shared" si="33"/>
        <v/>
      </c>
      <c r="U58" s="50" t="str">
        <f t="shared" si="33"/>
        <v/>
      </c>
      <c r="V58" s="50" t="str">
        <f t="shared" si="33"/>
        <v/>
      </c>
      <c r="W58" s="50" t="str">
        <f t="shared" si="33"/>
        <v/>
      </c>
      <c r="X58" s="50" t="str">
        <f t="shared" si="33"/>
        <v/>
      </c>
      <c r="Y58" s="50" t="str">
        <f t="shared" si="33"/>
        <v/>
      </c>
      <c r="Z58" s="50" t="str">
        <f t="shared" si="33"/>
        <v/>
      </c>
      <c r="AA58" s="50" t="str">
        <f t="shared" si="33"/>
        <v/>
      </c>
      <c r="AB58" s="50" t="str">
        <f t="shared" si="33"/>
        <v/>
      </c>
      <c r="AC58" s="50" t="str">
        <f t="shared" si="33"/>
        <v/>
      </c>
      <c r="AD58" s="50" t="str">
        <f t="shared" si="33"/>
        <v/>
      </c>
      <c r="AE58" s="50" t="str">
        <f t="shared" si="33"/>
        <v/>
      </c>
    </row>
    <row r="59" spans="1:31" x14ac:dyDescent="0.3">
      <c r="A59" s="59">
        <v>3</v>
      </c>
      <c r="B59" s="50" t="str">
        <f t="shared" si="33"/>
        <v/>
      </c>
      <c r="C59" s="50" t="str">
        <f t="shared" si="33"/>
        <v/>
      </c>
      <c r="D59" s="50" t="str">
        <f t="shared" si="33"/>
        <v/>
      </c>
      <c r="E59" s="50" t="str">
        <f t="shared" si="33"/>
        <v/>
      </c>
      <c r="F59" s="50" t="str">
        <f t="shared" si="33"/>
        <v/>
      </c>
      <c r="G59" s="50" t="str">
        <f t="shared" si="33"/>
        <v/>
      </c>
      <c r="H59" s="50" t="str">
        <f t="shared" si="33"/>
        <v/>
      </c>
      <c r="I59" s="50" t="str">
        <f t="shared" si="33"/>
        <v/>
      </c>
      <c r="J59" s="50" t="str">
        <f t="shared" si="33"/>
        <v/>
      </c>
      <c r="K59" s="50" t="str">
        <f t="shared" si="33"/>
        <v/>
      </c>
      <c r="L59" s="50" t="str">
        <f t="shared" si="33"/>
        <v/>
      </c>
      <c r="M59" s="50" t="str">
        <f t="shared" si="33"/>
        <v/>
      </c>
      <c r="N59" s="50" t="str">
        <f t="shared" si="33"/>
        <v/>
      </c>
      <c r="O59" s="50" t="str">
        <f t="shared" si="33"/>
        <v/>
      </c>
      <c r="P59" s="50" t="str">
        <f t="shared" si="33"/>
        <v/>
      </c>
      <c r="Q59" s="50" t="str">
        <f t="shared" si="33"/>
        <v/>
      </c>
      <c r="R59" s="50" t="str">
        <f t="shared" si="33"/>
        <v/>
      </c>
      <c r="S59" s="50" t="str">
        <f t="shared" si="33"/>
        <v/>
      </c>
      <c r="T59" s="50" t="str">
        <f t="shared" si="33"/>
        <v/>
      </c>
      <c r="U59" s="50" t="str">
        <f t="shared" si="33"/>
        <v/>
      </c>
      <c r="V59" s="50" t="str">
        <f t="shared" si="33"/>
        <v/>
      </c>
      <c r="W59" s="50" t="str">
        <f t="shared" si="33"/>
        <v/>
      </c>
      <c r="X59" s="50" t="str">
        <f t="shared" si="33"/>
        <v/>
      </c>
      <c r="Y59" s="50" t="str">
        <f t="shared" si="33"/>
        <v/>
      </c>
      <c r="Z59" s="50" t="str">
        <f t="shared" si="33"/>
        <v/>
      </c>
      <c r="AA59" s="50" t="str">
        <f t="shared" si="33"/>
        <v/>
      </c>
      <c r="AB59" s="50" t="str">
        <f t="shared" si="33"/>
        <v/>
      </c>
      <c r="AC59" s="50" t="str">
        <f t="shared" si="33"/>
        <v/>
      </c>
      <c r="AD59" s="50" t="str">
        <f t="shared" si="33"/>
        <v/>
      </c>
      <c r="AE59" s="50" t="str">
        <f t="shared" si="33"/>
        <v/>
      </c>
    </row>
    <row r="60" spans="1:31" x14ac:dyDescent="0.3">
      <c r="A60" s="59">
        <v>4</v>
      </c>
      <c r="B60" s="50" t="str">
        <f t="shared" si="33"/>
        <v/>
      </c>
      <c r="C60" s="50" t="str">
        <f t="shared" si="33"/>
        <v/>
      </c>
      <c r="D60" s="50" t="str">
        <f t="shared" si="33"/>
        <v/>
      </c>
      <c r="E60" s="50" t="str">
        <f t="shared" si="33"/>
        <v/>
      </c>
      <c r="F60" s="50" t="str">
        <f t="shared" si="33"/>
        <v/>
      </c>
      <c r="G60" s="50" t="str">
        <f t="shared" si="33"/>
        <v/>
      </c>
      <c r="H60" s="50" t="str">
        <f t="shared" si="33"/>
        <v/>
      </c>
      <c r="I60" s="50" t="str">
        <f t="shared" si="33"/>
        <v/>
      </c>
      <c r="J60" s="50" t="str">
        <f t="shared" si="33"/>
        <v/>
      </c>
      <c r="K60" s="50" t="str">
        <f t="shared" si="33"/>
        <v/>
      </c>
      <c r="L60" s="50" t="str">
        <f t="shared" si="33"/>
        <v/>
      </c>
      <c r="M60" s="50" t="str">
        <f t="shared" si="33"/>
        <v/>
      </c>
      <c r="N60" s="50" t="str">
        <f t="shared" si="33"/>
        <v/>
      </c>
      <c r="O60" s="50" t="str">
        <f t="shared" si="33"/>
        <v/>
      </c>
      <c r="P60" s="50" t="str">
        <f t="shared" si="33"/>
        <v/>
      </c>
      <c r="Q60" s="50" t="str">
        <f t="shared" si="33"/>
        <v/>
      </c>
      <c r="R60" s="50" t="str">
        <f t="shared" si="33"/>
        <v/>
      </c>
      <c r="S60" s="50" t="str">
        <f t="shared" si="33"/>
        <v/>
      </c>
      <c r="T60" s="50" t="str">
        <f t="shared" si="33"/>
        <v/>
      </c>
      <c r="U60" s="50" t="str">
        <f t="shared" si="33"/>
        <v/>
      </c>
      <c r="V60" s="50" t="str">
        <f t="shared" si="33"/>
        <v/>
      </c>
      <c r="W60" s="50" t="str">
        <f t="shared" si="33"/>
        <v/>
      </c>
      <c r="X60" s="50" t="str">
        <f t="shared" si="33"/>
        <v/>
      </c>
      <c r="Y60" s="50" t="str">
        <f t="shared" si="33"/>
        <v/>
      </c>
      <c r="Z60" s="50" t="str">
        <f t="shared" si="33"/>
        <v/>
      </c>
      <c r="AA60" s="50" t="str">
        <f t="shared" si="33"/>
        <v/>
      </c>
      <c r="AB60" s="50" t="str">
        <f t="shared" si="33"/>
        <v/>
      </c>
      <c r="AC60" s="50" t="str">
        <f t="shared" si="33"/>
        <v/>
      </c>
      <c r="AD60" s="50" t="str">
        <f t="shared" si="33"/>
        <v/>
      </c>
      <c r="AE60" s="50" t="str">
        <f t="shared" si="33"/>
        <v/>
      </c>
    </row>
    <row r="61" spans="1:31" x14ac:dyDescent="0.3">
      <c r="A61" s="59">
        <v>5</v>
      </c>
      <c r="B61" s="50" t="str">
        <f t="shared" si="33"/>
        <v/>
      </c>
      <c r="C61" s="50" t="str">
        <f t="shared" si="33"/>
        <v/>
      </c>
      <c r="D61" s="50" t="str">
        <f t="shared" si="33"/>
        <v/>
      </c>
      <c r="E61" s="50" t="str">
        <f t="shared" si="33"/>
        <v/>
      </c>
      <c r="F61" s="50" t="str">
        <f t="shared" si="33"/>
        <v/>
      </c>
      <c r="G61" s="50" t="str">
        <f t="shared" si="33"/>
        <v/>
      </c>
      <c r="H61" s="50" t="str">
        <f t="shared" si="33"/>
        <v/>
      </c>
      <c r="I61" s="50" t="str">
        <f t="shared" si="33"/>
        <v/>
      </c>
      <c r="J61" s="50" t="str">
        <f t="shared" si="33"/>
        <v/>
      </c>
      <c r="K61" s="50" t="str">
        <f t="shared" si="33"/>
        <v/>
      </c>
      <c r="L61" s="50" t="str">
        <f t="shared" si="33"/>
        <v/>
      </c>
      <c r="M61" s="50" t="str">
        <f t="shared" si="33"/>
        <v/>
      </c>
      <c r="N61" s="50" t="str">
        <f t="shared" si="33"/>
        <v/>
      </c>
      <c r="O61" s="50" t="str">
        <f t="shared" si="33"/>
        <v/>
      </c>
      <c r="P61" s="50" t="str">
        <f t="shared" si="33"/>
        <v/>
      </c>
      <c r="Q61" s="50" t="str">
        <f t="shared" si="33"/>
        <v/>
      </c>
      <c r="R61" s="50" t="str">
        <f t="shared" si="33"/>
        <v/>
      </c>
      <c r="S61" s="50" t="str">
        <f t="shared" si="33"/>
        <v/>
      </c>
      <c r="T61" s="50" t="str">
        <f t="shared" si="33"/>
        <v/>
      </c>
      <c r="U61" s="50" t="str">
        <f t="shared" si="33"/>
        <v/>
      </c>
      <c r="V61" s="50" t="str">
        <f t="shared" si="33"/>
        <v/>
      </c>
      <c r="W61" s="50" t="str">
        <f t="shared" si="33"/>
        <v/>
      </c>
      <c r="X61" s="50" t="str">
        <f t="shared" si="33"/>
        <v/>
      </c>
      <c r="Y61" s="50" t="str">
        <f t="shared" si="33"/>
        <v/>
      </c>
      <c r="Z61" s="50" t="str">
        <f t="shared" si="33"/>
        <v/>
      </c>
      <c r="AA61" s="50" t="str">
        <f t="shared" si="33"/>
        <v/>
      </c>
      <c r="AB61" s="50" t="str">
        <f t="shared" si="33"/>
        <v/>
      </c>
      <c r="AC61" s="50" t="str">
        <f t="shared" si="33"/>
        <v/>
      </c>
      <c r="AD61" s="50" t="str">
        <f t="shared" si="33"/>
        <v/>
      </c>
      <c r="AE61" s="50" t="str">
        <f t="shared" si="33"/>
        <v/>
      </c>
    </row>
    <row r="62" spans="1:31" x14ac:dyDescent="0.3">
      <c r="A62" s="59">
        <v>6</v>
      </c>
      <c r="B62" s="50" t="str">
        <f t="shared" si="33"/>
        <v/>
      </c>
      <c r="C62" s="50" t="str">
        <f t="shared" si="33"/>
        <v/>
      </c>
      <c r="D62" s="50" t="str">
        <f t="shared" si="33"/>
        <v/>
      </c>
      <c r="E62" s="50" t="str">
        <f t="shared" si="33"/>
        <v/>
      </c>
      <c r="F62" s="50" t="str">
        <f t="shared" si="33"/>
        <v/>
      </c>
      <c r="G62" s="50" t="str">
        <f t="shared" si="33"/>
        <v/>
      </c>
      <c r="H62" s="50" t="str">
        <f t="shared" si="33"/>
        <v/>
      </c>
      <c r="I62" s="50" t="str">
        <f t="shared" si="33"/>
        <v/>
      </c>
      <c r="J62" s="50" t="str">
        <f t="shared" si="33"/>
        <v/>
      </c>
      <c r="K62" s="50" t="str">
        <f t="shared" si="33"/>
        <v/>
      </c>
      <c r="L62" s="50" t="str">
        <f t="shared" si="33"/>
        <v/>
      </c>
      <c r="M62" s="50" t="str">
        <f t="shared" si="33"/>
        <v/>
      </c>
      <c r="N62" s="50" t="str">
        <f t="shared" si="33"/>
        <v/>
      </c>
      <c r="O62" s="50" t="str">
        <f t="shared" si="33"/>
        <v/>
      </c>
      <c r="P62" s="50" t="str">
        <f t="shared" si="33"/>
        <v/>
      </c>
      <c r="Q62" s="50" t="str">
        <f t="shared" si="33"/>
        <v/>
      </c>
      <c r="R62" s="50" t="str">
        <f t="shared" si="33"/>
        <v/>
      </c>
      <c r="S62" s="50" t="str">
        <f t="shared" si="33"/>
        <v/>
      </c>
      <c r="T62" s="50" t="str">
        <f t="shared" si="33"/>
        <v/>
      </c>
      <c r="U62" s="50" t="str">
        <f t="shared" si="33"/>
        <v/>
      </c>
      <c r="V62" s="50" t="str">
        <f t="shared" si="33"/>
        <v/>
      </c>
      <c r="W62" s="50" t="str">
        <f t="shared" si="33"/>
        <v/>
      </c>
      <c r="X62" s="50" t="str">
        <f t="shared" si="33"/>
        <v/>
      </c>
      <c r="Y62" s="50" t="str">
        <f t="shared" si="33"/>
        <v/>
      </c>
      <c r="Z62" s="50" t="str">
        <f t="shared" si="33"/>
        <v/>
      </c>
      <c r="AA62" s="50" t="str">
        <f t="shared" si="33"/>
        <v/>
      </c>
      <c r="AB62" s="50" t="str">
        <f t="shared" si="33"/>
        <v/>
      </c>
      <c r="AC62" s="50" t="str">
        <f t="shared" si="33"/>
        <v/>
      </c>
      <c r="AD62" s="50" t="str">
        <f t="shared" si="33"/>
        <v/>
      </c>
      <c r="AE62" s="50" t="str">
        <f t="shared" si="33"/>
        <v/>
      </c>
    </row>
    <row r="63" spans="1:31" x14ac:dyDescent="0.3">
      <c r="A63" s="59">
        <v>7</v>
      </c>
      <c r="B63" s="50" t="str">
        <f t="shared" si="33"/>
        <v/>
      </c>
      <c r="C63" s="50" t="str">
        <f t="shared" si="33"/>
        <v/>
      </c>
      <c r="D63" s="50" t="str">
        <f t="shared" si="33"/>
        <v/>
      </c>
      <c r="E63" s="50" t="str">
        <f t="shared" si="33"/>
        <v/>
      </c>
      <c r="F63" s="50" t="str">
        <f t="shared" si="33"/>
        <v/>
      </c>
      <c r="G63" s="50" t="str">
        <f t="shared" si="33"/>
        <v/>
      </c>
      <c r="H63" s="50" t="str">
        <f t="shared" si="33"/>
        <v/>
      </c>
      <c r="I63" s="50" t="str">
        <f t="shared" si="33"/>
        <v/>
      </c>
      <c r="J63" s="50" t="str">
        <f t="shared" si="33"/>
        <v/>
      </c>
      <c r="K63" s="50" t="str">
        <f t="shared" si="33"/>
        <v/>
      </c>
      <c r="L63" s="50" t="str">
        <f t="shared" si="33"/>
        <v/>
      </c>
      <c r="M63" s="50" t="str">
        <f t="shared" si="33"/>
        <v/>
      </c>
      <c r="N63" s="50" t="str">
        <f t="shared" si="33"/>
        <v/>
      </c>
      <c r="O63" s="50" t="str">
        <f t="shared" si="33"/>
        <v/>
      </c>
      <c r="P63" s="50" t="str">
        <f t="shared" si="33"/>
        <v/>
      </c>
      <c r="Q63" s="50" t="str">
        <f t="shared" si="33"/>
        <v/>
      </c>
      <c r="R63" s="50" t="str">
        <f t="shared" si="33"/>
        <v/>
      </c>
      <c r="S63" s="50" t="str">
        <f t="shared" si="33"/>
        <v/>
      </c>
      <c r="T63" s="50" t="str">
        <f t="shared" si="33"/>
        <v/>
      </c>
      <c r="U63" s="50" t="str">
        <f t="shared" si="33"/>
        <v/>
      </c>
      <c r="V63" s="50" t="str">
        <f t="shared" si="33"/>
        <v/>
      </c>
      <c r="W63" s="50" t="str">
        <f t="shared" si="33"/>
        <v/>
      </c>
      <c r="X63" s="50" t="str">
        <f t="shared" si="33"/>
        <v/>
      </c>
      <c r="Y63" s="50" t="str">
        <f t="shared" si="33"/>
        <v/>
      </c>
      <c r="Z63" s="50" t="str">
        <f t="shared" si="33"/>
        <v/>
      </c>
      <c r="AA63" s="50" t="str">
        <f t="shared" si="33"/>
        <v/>
      </c>
      <c r="AB63" s="50" t="str">
        <f t="shared" si="33"/>
        <v/>
      </c>
      <c r="AC63" s="50" t="str">
        <f t="shared" si="33"/>
        <v/>
      </c>
      <c r="AD63" s="50" t="str">
        <f t="shared" si="33"/>
        <v/>
      </c>
      <c r="AE63" s="50" t="str">
        <f t="shared" si="33"/>
        <v/>
      </c>
    </row>
    <row r="64" spans="1:31" x14ac:dyDescent="0.3">
      <c r="A64" s="59">
        <v>8</v>
      </c>
      <c r="B64" s="50" t="str">
        <f t="shared" si="33"/>
        <v/>
      </c>
      <c r="C64" s="50" t="str">
        <f t="shared" si="33"/>
        <v/>
      </c>
      <c r="D64" s="50" t="str">
        <f t="shared" si="33"/>
        <v/>
      </c>
      <c r="E64" s="50" t="str">
        <f t="shared" si="33"/>
        <v/>
      </c>
      <c r="F64" s="50" t="str">
        <f t="shared" si="33"/>
        <v/>
      </c>
      <c r="G64" s="50" t="str">
        <f t="shared" si="33"/>
        <v/>
      </c>
      <c r="H64" s="50" t="str">
        <f t="shared" si="33"/>
        <v/>
      </c>
      <c r="I64" s="50" t="str">
        <f t="shared" si="33"/>
        <v/>
      </c>
      <c r="J64" s="50" t="str">
        <f t="shared" si="33"/>
        <v/>
      </c>
      <c r="K64" s="50" t="str">
        <f t="shared" si="33"/>
        <v/>
      </c>
      <c r="L64" s="50" t="str">
        <f t="shared" si="33"/>
        <v/>
      </c>
      <c r="M64" s="50" t="str">
        <f t="shared" si="33"/>
        <v/>
      </c>
      <c r="N64" s="50" t="str">
        <f t="shared" si="33"/>
        <v/>
      </c>
      <c r="O64" s="50" t="str">
        <f t="shared" si="33"/>
        <v/>
      </c>
      <c r="P64" s="50" t="str">
        <f t="shared" si="33"/>
        <v/>
      </c>
      <c r="Q64" s="50" t="str">
        <f t="shared" si="33"/>
        <v/>
      </c>
      <c r="R64" s="50" t="str">
        <f t="shared" si="33"/>
        <v/>
      </c>
      <c r="S64" s="50" t="str">
        <f t="shared" si="33"/>
        <v/>
      </c>
      <c r="T64" s="50" t="str">
        <f t="shared" si="33"/>
        <v/>
      </c>
      <c r="U64" s="50" t="str">
        <f t="shared" si="33"/>
        <v/>
      </c>
      <c r="V64" s="50" t="str">
        <f t="shared" si="33"/>
        <v/>
      </c>
      <c r="W64" s="50" t="str">
        <f t="shared" si="33"/>
        <v/>
      </c>
      <c r="X64" s="50" t="str">
        <f t="shared" si="33"/>
        <v/>
      </c>
      <c r="Y64" s="50" t="str">
        <f t="shared" si="33"/>
        <v/>
      </c>
      <c r="Z64" s="50" t="str">
        <f t="shared" si="33"/>
        <v/>
      </c>
      <c r="AA64" s="50" t="str">
        <f t="shared" si="33"/>
        <v/>
      </c>
      <c r="AB64" s="50" t="str">
        <f t="shared" si="33"/>
        <v/>
      </c>
      <c r="AC64" s="50" t="str">
        <f t="shared" si="33"/>
        <v/>
      </c>
      <c r="AD64" s="50" t="str">
        <f t="shared" si="33"/>
        <v/>
      </c>
      <c r="AE64" s="50" t="str">
        <f t="shared" si="33"/>
        <v/>
      </c>
    </row>
    <row r="65" spans="1:31" x14ac:dyDescent="0.3">
      <c r="A65" s="59">
        <v>9</v>
      </c>
      <c r="B65" s="50" t="str">
        <f t="shared" si="33"/>
        <v/>
      </c>
      <c r="C65" s="50" t="str">
        <f t="shared" si="33"/>
        <v/>
      </c>
      <c r="D65" s="50" t="str">
        <f t="shared" si="33"/>
        <v/>
      </c>
      <c r="E65" s="50" t="str">
        <f t="shared" si="33"/>
        <v/>
      </c>
      <c r="F65" s="50" t="str">
        <f t="shared" si="33"/>
        <v/>
      </c>
      <c r="G65" s="50" t="str">
        <f t="shared" si="33"/>
        <v/>
      </c>
      <c r="H65" s="50" t="str">
        <f t="shared" si="33"/>
        <v/>
      </c>
      <c r="I65" s="50" t="str">
        <f t="shared" si="33"/>
        <v/>
      </c>
      <c r="J65" s="50" t="str">
        <f t="shared" si="33"/>
        <v/>
      </c>
      <c r="K65" s="50" t="str">
        <f t="shared" si="33"/>
        <v/>
      </c>
      <c r="L65" s="50" t="str">
        <f t="shared" si="33"/>
        <v/>
      </c>
      <c r="M65" s="50" t="str">
        <f t="shared" si="33"/>
        <v/>
      </c>
      <c r="N65" s="50" t="str">
        <f t="shared" si="33"/>
        <v/>
      </c>
      <c r="O65" s="50" t="str">
        <f t="shared" si="33"/>
        <v/>
      </c>
      <c r="P65" s="50" t="str">
        <f t="shared" si="33"/>
        <v/>
      </c>
      <c r="Q65" s="50" t="str">
        <f t="shared" ref="Q65:AE65" si="34">IF(Q11&gt;0,((Q11-$B$54)/($B$55))^4,"")</f>
        <v/>
      </c>
      <c r="R65" s="50" t="str">
        <f t="shared" si="34"/>
        <v/>
      </c>
      <c r="S65" s="50" t="str">
        <f t="shared" si="34"/>
        <v/>
      </c>
      <c r="T65" s="50" t="str">
        <f t="shared" si="34"/>
        <v/>
      </c>
      <c r="U65" s="50" t="str">
        <f t="shared" si="34"/>
        <v/>
      </c>
      <c r="V65" s="50" t="str">
        <f t="shared" si="34"/>
        <v/>
      </c>
      <c r="W65" s="50" t="str">
        <f t="shared" si="34"/>
        <v/>
      </c>
      <c r="X65" s="50" t="str">
        <f t="shared" si="34"/>
        <v/>
      </c>
      <c r="Y65" s="50" t="str">
        <f t="shared" si="34"/>
        <v/>
      </c>
      <c r="Z65" s="50" t="str">
        <f t="shared" si="34"/>
        <v/>
      </c>
      <c r="AA65" s="50" t="str">
        <f t="shared" si="34"/>
        <v/>
      </c>
      <c r="AB65" s="50" t="str">
        <f t="shared" si="34"/>
        <v/>
      </c>
      <c r="AC65" s="50" t="str">
        <f t="shared" si="34"/>
        <v/>
      </c>
      <c r="AD65" s="50" t="str">
        <f t="shared" si="34"/>
        <v/>
      </c>
      <c r="AE65" s="50" t="str">
        <f t="shared" si="34"/>
        <v/>
      </c>
    </row>
    <row r="66" spans="1:31" x14ac:dyDescent="0.3">
      <c r="A66" s="59">
        <v>10</v>
      </c>
      <c r="B66" s="50" t="str">
        <f t="shared" ref="B66:AE74" si="35">IF(B12&gt;0,((B12-$B$54)/($B$55))^4,"")</f>
        <v/>
      </c>
      <c r="C66" s="50" t="str">
        <f t="shared" si="35"/>
        <v/>
      </c>
      <c r="D66" s="50" t="str">
        <f t="shared" si="35"/>
        <v/>
      </c>
      <c r="E66" s="50" t="str">
        <f t="shared" si="35"/>
        <v/>
      </c>
      <c r="F66" s="50" t="str">
        <f t="shared" si="35"/>
        <v/>
      </c>
      <c r="G66" s="50" t="str">
        <f t="shared" si="35"/>
        <v/>
      </c>
      <c r="H66" s="50" t="str">
        <f t="shared" si="35"/>
        <v/>
      </c>
      <c r="I66" s="50" t="str">
        <f t="shared" si="35"/>
        <v/>
      </c>
      <c r="J66" s="50" t="str">
        <f t="shared" si="35"/>
        <v/>
      </c>
      <c r="K66" s="50" t="str">
        <f t="shared" si="35"/>
        <v/>
      </c>
      <c r="L66" s="50" t="str">
        <f t="shared" si="35"/>
        <v/>
      </c>
      <c r="M66" s="50" t="str">
        <f t="shared" si="35"/>
        <v/>
      </c>
      <c r="N66" s="50" t="str">
        <f t="shared" si="35"/>
        <v/>
      </c>
      <c r="O66" s="50" t="str">
        <f t="shared" si="35"/>
        <v/>
      </c>
      <c r="P66" s="50" t="str">
        <f t="shared" si="35"/>
        <v/>
      </c>
      <c r="Q66" s="50" t="str">
        <f t="shared" si="35"/>
        <v/>
      </c>
      <c r="R66" s="50" t="str">
        <f t="shared" si="35"/>
        <v/>
      </c>
      <c r="S66" s="50" t="str">
        <f t="shared" si="35"/>
        <v/>
      </c>
      <c r="T66" s="50" t="str">
        <f t="shared" si="35"/>
        <v/>
      </c>
      <c r="U66" s="50" t="str">
        <f t="shared" si="35"/>
        <v/>
      </c>
      <c r="V66" s="50" t="str">
        <f t="shared" si="35"/>
        <v/>
      </c>
      <c r="W66" s="50" t="str">
        <f t="shared" si="35"/>
        <v/>
      </c>
      <c r="X66" s="50" t="str">
        <f t="shared" si="35"/>
        <v/>
      </c>
      <c r="Y66" s="50" t="str">
        <f t="shared" si="35"/>
        <v/>
      </c>
      <c r="Z66" s="50" t="str">
        <f t="shared" si="35"/>
        <v/>
      </c>
      <c r="AA66" s="50" t="str">
        <f t="shared" si="35"/>
        <v/>
      </c>
      <c r="AB66" s="50" t="str">
        <f t="shared" si="35"/>
        <v/>
      </c>
      <c r="AC66" s="50" t="str">
        <f t="shared" si="35"/>
        <v/>
      </c>
      <c r="AD66" s="50" t="str">
        <f t="shared" si="35"/>
        <v/>
      </c>
      <c r="AE66" s="50" t="str">
        <f t="shared" si="35"/>
        <v/>
      </c>
    </row>
    <row r="67" spans="1:31" x14ac:dyDescent="0.3">
      <c r="A67" s="59">
        <v>11</v>
      </c>
      <c r="B67" s="50" t="str">
        <f t="shared" si="35"/>
        <v/>
      </c>
      <c r="C67" s="50" t="str">
        <f t="shared" si="35"/>
        <v/>
      </c>
      <c r="D67" s="50" t="str">
        <f t="shared" si="35"/>
        <v/>
      </c>
      <c r="E67" s="50" t="str">
        <f t="shared" si="35"/>
        <v/>
      </c>
      <c r="F67" s="50" t="str">
        <f t="shared" si="35"/>
        <v/>
      </c>
      <c r="G67" s="50" t="str">
        <f t="shared" si="35"/>
        <v/>
      </c>
      <c r="H67" s="50" t="str">
        <f t="shared" si="35"/>
        <v/>
      </c>
      <c r="I67" s="50" t="str">
        <f t="shared" si="35"/>
        <v/>
      </c>
      <c r="J67" s="50" t="str">
        <f t="shared" si="35"/>
        <v/>
      </c>
      <c r="K67" s="50" t="str">
        <f t="shared" si="35"/>
        <v/>
      </c>
      <c r="L67" s="50" t="str">
        <f t="shared" si="35"/>
        <v/>
      </c>
      <c r="M67" s="50" t="str">
        <f t="shared" si="35"/>
        <v/>
      </c>
      <c r="N67" s="50" t="str">
        <f t="shared" si="35"/>
        <v/>
      </c>
      <c r="O67" s="50" t="str">
        <f t="shared" si="35"/>
        <v/>
      </c>
      <c r="P67" s="50" t="str">
        <f t="shared" si="35"/>
        <v/>
      </c>
      <c r="Q67" s="50" t="str">
        <f t="shared" si="35"/>
        <v/>
      </c>
      <c r="R67" s="50" t="str">
        <f t="shared" si="35"/>
        <v/>
      </c>
      <c r="S67" s="50" t="str">
        <f t="shared" si="35"/>
        <v/>
      </c>
      <c r="T67" s="50" t="str">
        <f t="shared" si="35"/>
        <v/>
      </c>
      <c r="U67" s="50" t="str">
        <f t="shared" si="35"/>
        <v/>
      </c>
      <c r="V67" s="50" t="str">
        <f t="shared" si="35"/>
        <v/>
      </c>
      <c r="W67" s="50" t="str">
        <f t="shared" si="35"/>
        <v/>
      </c>
      <c r="X67" s="50" t="str">
        <f t="shared" si="35"/>
        <v/>
      </c>
      <c r="Y67" s="50" t="str">
        <f t="shared" si="35"/>
        <v/>
      </c>
      <c r="Z67" s="50" t="str">
        <f t="shared" si="35"/>
        <v/>
      </c>
      <c r="AA67" s="50" t="str">
        <f t="shared" si="35"/>
        <v/>
      </c>
      <c r="AB67" s="50" t="str">
        <f t="shared" si="35"/>
        <v/>
      </c>
      <c r="AC67" s="50" t="str">
        <f t="shared" si="35"/>
        <v/>
      </c>
      <c r="AD67" s="50" t="str">
        <f t="shared" si="35"/>
        <v/>
      </c>
      <c r="AE67" s="50" t="str">
        <f t="shared" si="35"/>
        <v/>
      </c>
    </row>
    <row r="68" spans="1:31" x14ac:dyDescent="0.3">
      <c r="A68" s="59">
        <v>12</v>
      </c>
      <c r="B68" s="50" t="str">
        <f t="shared" si="35"/>
        <v/>
      </c>
      <c r="C68" s="50" t="str">
        <f t="shared" si="35"/>
        <v/>
      </c>
      <c r="D68" s="50" t="str">
        <f t="shared" si="35"/>
        <v/>
      </c>
      <c r="E68" s="50" t="str">
        <f t="shared" si="35"/>
        <v/>
      </c>
      <c r="F68" s="50" t="str">
        <f t="shared" si="35"/>
        <v/>
      </c>
      <c r="G68" s="50" t="str">
        <f t="shared" si="35"/>
        <v/>
      </c>
      <c r="H68" s="50" t="str">
        <f t="shared" si="35"/>
        <v/>
      </c>
      <c r="I68" s="50" t="str">
        <f t="shared" si="35"/>
        <v/>
      </c>
      <c r="J68" s="50" t="str">
        <f t="shared" si="35"/>
        <v/>
      </c>
      <c r="K68" s="50" t="str">
        <f t="shared" si="35"/>
        <v/>
      </c>
      <c r="L68" s="50" t="str">
        <f t="shared" si="35"/>
        <v/>
      </c>
      <c r="M68" s="50" t="str">
        <f t="shared" si="35"/>
        <v/>
      </c>
      <c r="N68" s="50" t="str">
        <f t="shared" si="35"/>
        <v/>
      </c>
      <c r="O68" s="50" t="str">
        <f t="shared" si="35"/>
        <v/>
      </c>
      <c r="P68" s="50" t="str">
        <f t="shared" si="35"/>
        <v/>
      </c>
      <c r="Q68" s="50" t="str">
        <f t="shared" si="35"/>
        <v/>
      </c>
      <c r="R68" s="50" t="str">
        <f t="shared" si="35"/>
        <v/>
      </c>
      <c r="S68" s="50" t="str">
        <f t="shared" si="35"/>
        <v/>
      </c>
      <c r="T68" s="50" t="str">
        <f t="shared" si="35"/>
        <v/>
      </c>
      <c r="U68" s="50" t="str">
        <f t="shared" si="35"/>
        <v/>
      </c>
      <c r="V68" s="50" t="str">
        <f t="shared" si="35"/>
        <v/>
      </c>
      <c r="W68" s="50" t="str">
        <f t="shared" si="35"/>
        <v/>
      </c>
      <c r="X68" s="50" t="str">
        <f t="shared" si="35"/>
        <v/>
      </c>
      <c r="Y68" s="50" t="str">
        <f t="shared" si="35"/>
        <v/>
      </c>
      <c r="Z68" s="50" t="str">
        <f t="shared" si="35"/>
        <v/>
      </c>
      <c r="AA68" s="50" t="str">
        <f t="shared" si="35"/>
        <v/>
      </c>
      <c r="AB68" s="50" t="str">
        <f t="shared" si="35"/>
        <v/>
      </c>
      <c r="AC68" s="50" t="str">
        <f t="shared" si="35"/>
        <v/>
      </c>
      <c r="AD68" s="50" t="str">
        <f t="shared" si="35"/>
        <v/>
      </c>
      <c r="AE68" s="50" t="str">
        <f t="shared" si="35"/>
        <v/>
      </c>
    </row>
    <row r="69" spans="1:31" x14ac:dyDescent="0.3">
      <c r="A69" s="59">
        <v>13</v>
      </c>
      <c r="B69" s="50" t="str">
        <f t="shared" si="35"/>
        <v/>
      </c>
      <c r="C69" s="50" t="str">
        <f t="shared" si="35"/>
        <v/>
      </c>
      <c r="D69" s="50" t="str">
        <f t="shared" si="35"/>
        <v/>
      </c>
      <c r="E69" s="50" t="str">
        <f t="shared" si="35"/>
        <v/>
      </c>
      <c r="F69" s="50" t="str">
        <f t="shared" si="35"/>
        <v/>
      </c>
      <c r="G69" s="50" t="str">
        <f t="shared" si="35"/>
        <v/>
      </c>
      <c r="H69" s="50" t="str">
        <f t="shared" si="35"/>
        <v/>
      </c>
      <c r="I69" s="50" t="str">
        <f t="shared" si="35"/>
        <v/>
      </c>
      <c r="J69" s="50" t="str">
        <f t="shared" si="35"/>
        <v/>
      </c>
      <c r="K69" s="50" t="str">
        <f t="shared" si="35"/>
        <v/>
      </c>
      <c r="L69" s="50" t="str">
        <f t="shared" si="35"/>
        <v/>
      </c>
      <c r="M69" s="50" t="str">
        <f t="shared" si="35"/>
        <v/>
      </c>
      <c r="N69" s="50" t="str">
        <f t="shared" si="35"/>
        <v/>
      </c>
      <c r="O69" s="50" t="str">
        <f t="shared" si="35"/>
        <v/>
      </c>
      <c r="P69" s="50" t="str">
        <f t="shared" si="35"/>
        <v/>
      </c>
      <c r="Q69" s="50" t="str">
        <f t="shared" si="35"/>
        <v/>
      </c>
      <c r="R69" s="50" t="str">
        <f t="shared" si="35"/>
        <v/>
      </c>
      <c r="S69" s="50" t="str">
        <f t="shared" si="35"/>
        <v/>
      </c>
      <c r="T69" s="50" t="str">
        <f t="shared" si="35"/>
        <v/>
      </c>
      <c r="U69" s="50" t="str">
        <f t="shared" si="35"/>
        <v/>
      </c>
      <c r="V69" s="50" t="str">
        <f t="shared" si="35"/>
        <v/>
      </c>
      <c r="W69" s="50" t="str">
        <f t="shared" si="35"/>
        <v/>
      </c>
      <c r="X69" s="50" t="str">
        <f t="shared" si="35"/>
        <v/>
      </c>
      <c r="Y69" s="50" t="str">
        <f t="shared" si="35"/>
        <v/>
      </c>
      <c r="Z69" s="50" t="str">
        <f t="shared" si="35"/>
        <v/>
      </c>
      <c r="AA69" s="50" t="str">
        <f t="shared" si="35"/>
        <v/>
      </c>
      <c r="AB69" s="50" t="str">
        <f t="shared" si="35"/>
        <v/>
      </c>
      <c r="AC69" s="50" t="str">
        <f t="shared" si="35"/>
        <v/>
      </c>
      <c r="AD69" s="50" t="str">
        <f t="shared" si="35"/>
        <v/>
      </c>
      <c r="AE69" s="50" t="str">
        <f t="shared" si="35"/>
        <v/>
      </c>
    </row>
    <row r="70" spans="1:31" x14ac:dyDescent="0.3">
      <c r="A70" s="59">
        <v>14</v>
      </c>
      <c r="B70" s="50" t="str">
        <f t="shared" si="35"/>
        <v/>
      </c>
      <c r="C70" s="50" t="str">
        <f t="shared" si="35"/>
        <v/>
      </c>
      <c r="D70" s="50" t="str">
        <f t="shared" si="35"/>
        <v/>
      </c>
      <c r="E70" s="50" t="str">
        <f t="shared" si="35"/>
        <v/>
      </c>
      <c r="F70" s="50" t="str">
        <f t="shared" si="35"/>
        <v/>
      </c>
      <c r="G70" s="50" t="str">
        <f t="shared" si="35"/>
        <v/>
      </c>
      <c r="H70" s="50" t="str">
        <f t="shared" si="35"/>
        <v/>
      </c>
      <c r="I70" s="50" t="str">
        <f t="shared" si="35"/>
        <v/>
      </c>
      <c r="J70" s="50" t="str">
        <f t="shared" si="35"/>
        <v/>
      </c>
      <c r="K70" s="50" t="str">
        <f t="shared" si="35"/>
        <v/>
      </c>
      <c r="L70" s="50" t="str">
        <f t="shared" si="35"/>
        <v/>
      </c>
      <c r="M70" s="50" t="str">
        <f t="shared" si="35"/>
        <v/>
      </c>
      <c r="N70" s="50" t="str">
        <f t="shared" si="35"/>
        <v/>
      </c>
      <c r="O70" s="50" t="str">
        <f t="shared" si="35"/>
        <v/>
      </c>
      <c r="P70" s="50" t="str">
        <f t="shared" si="35"/>
        <v/>
      </c>
      <c r="Q70" s="50" t="str">
        <f t="shared" si="35"/>
        <v/>
      </c>
      <c r="R70" s="50" t="str">
        <f t="shared" si="35"/>
        <v/>
      </c>
      <c r="S70" s="50" t="str">
        <f t="shared" si="35"/>
        <v/>
      </c>
      <c r="T70" s="50" t="str">
        <f t="shared" si="35"/>
        <v/>
      </c>
      <c r="U70" s="50" t="str">
        <f t="shared" si="35"/>
        <v/>
      </c>
      <c r="V70" s="50" t="str">
        <f t="shared" si="35"/>
        <v/>
      </c>
      <c r="W70" s="50" t="str">
        <f t="shared" si="35"/>
        <v/>
      </c>
      <c r="X70" s="50" t="str">
        <f t="shared" si="35"/>
        <v/>
      </c>
      <c r="Y70" s="50" t="str">
        <f t="shared" si="35"/>
        <v/>
      </c>
      <c r="Z70" s="50" t="str">
        <f t="shared" si="35"/>
        <v/>
      </c>
      <c r="AA70" s="50" t="str">
        <f t="shared" si="35"/>
        <v/>
      </c>
      <c r="AB70" s="50" t="str">
        <f t="shared" si="35"/>
        <v/>
      </c>
      <c r="AC70" s="50" t="str">
        <f t="shared" si="35"/>
        <v/>
      </c>
      <c r="AD70" s="50" t="str">
        <f t="shared" si="35"/>
        <v/>
      </c>
      <c r="AE70" s="50" t="str">
        <f t="shared" si="35"/>
        <v/>
      </c>
    </row>
    <row r="71" spans="1:31" x14ac:dyDescent="0.3">
      <c r="A71" s="59">
        <v>15</v>
      </c>
      <c r="B71" s="50" t="str">
        <f t="shared" si="35"/>
        <v/>
      </c>
      <c r="C71" s="50" t="str">
        <f t="shared" si="35"/>
        <v/>
      </c>
      <c r="D71" s="50" t="str">
        <f t="shared" si="35"/>
        <v/>
      </c>
      <c r="E71" s="50" t="str">
        <f t="shared" si="35"/>
        <v/>
      </c>
      <c r="F71" s="50" t="str">
        <f t="shared" si="35"/>
        <v/>
      </c>
      <c r="G71" s="50" t="str">
        <f t="shared" si="35"/>
        <v/>
      </c>
      <c r="H71" s="50" t="str">
        <f t="shared" si="35"/>
        <v/>
      </c>
      <c r="I71" s="50" t="str">
        <f t="shared" si="35"/>
        <v/>
      </c>
      <c r="J71" s="50" t="str">
        <f t="shared" si="35"/>
        <v/>
      </c>
      <c r="K71" s="50" t="str">
        <f t="shared" si="35"/>
        <v/>
      </c>
      <c r="L71" s="50" t="str">
        <f t="shared" si="35"/>
        <v/>
      </c>
      <c r="M71" s="50" t="str">
        <f t="shared" si="35"/>
        <v/>
      </c>
      <c r="N71" s="50" t="str">
        <f t="shared" si="35"/>
        <v/>
      </c>
      <c r="O71" s="50" t="str">
        <f t="shared" si="35"/>
        <v/>
      </c>
      <c r="P71" s="50" t="str">
        <f t="shared" si="35"/>
        <v/>
      </c>
      <c r="Q71" s="50" t="str">
        <f t="shared" si="35"/>
        <v/>
      </c>
      <c r="R71" s="50" t="str">
        <f t="shared" si="35"/>
        <v/>
      </c>
      <c r="S71" s="50" t="str">
        <f t="shared" si="35"/>
        <v/>
      </c>
      <c r="T71" s="50" t="str">
        <f t="shared" si="35"/>
        <v/>
      </c>
      <c r="U71" s="50" t="str">
        <f t="shared" si="35"/>
        <v/>
      </c>
      <c r="V71" s="50" t="str">
        <f t="shared" si="35"/>
        <v/>
      </c>
      <c r="W71" s="50" t="str">
        <f t="shared" si="35"/>
        <v/>
      </c>
      <c r="X71" s="50" t="str">
        <f t="shared" si="35"/>
        <v/>
      </c>
      <c r="Y71" s="50" t="str">
        <f t="shared" si="35"/>
        <v/>
      </c>
      <c r="Z71" s="50" t="str">
        <f t="shared" si="35"/>
        <v/>
      </c>
      <c r="AA71" s="50" t="str">
        <f t="shared" si="35"/>
        <v/>
      </c>
      <c r="AB71" s="50" t="str">
        <f t="shared" si="35"/>
        <v/>
      </c>
      <c r="AC71" s="50" t="str">
        <f t="shared" si="35"/>
        <v/>
      </c>
      <c r="AD71" s="50" t="str">
        <f t="shared" si="35"/>
        <v/>
      </c>
      <c r="AE71" s="50" t="str">
        <f t="shared" si="35"/>
        <v/>
      </c>
    </row>
    <row r="72" spans="1:31" x14ac:dyDescent="0.3">
      <c r="A72" s="59">
        <v>16</v>
      </c>
      <c r="B72" s="50" t="str">
        <f t="shared" si="35"/>
        <v/>
      </c>
      <c r="C72" s="50" t="str">
        <f t="shared" si="35"/>
        <v/>
      </c>
      <c r="D72" s="50" t="str">
        <f t="shared" si="35"/>
        <v/>
      </c>
      <c r="E72" s="50" t="str">
        <f t="shared" si="35"/>
        <v/>
      </c>
      <c r="F72" s="50" t="str">
        <f t="shared" si="35"/>
        <v/>
      </c>
      <c r="G72" s="50" t="str">
        <f t="shared" si="35"/>
        <v/>
      </c>
      <c r="H72" s="50" t="str">
        <f t="shared" si="35"/>
        <v/>
      </c>
      <c r="I72" s="50" t="str">
        <f t="shared" si="35"/>
        <v/>
      </c>
      <c r="J72" s="50" t="str">
        <f t="shared" si="35"/>
        <v/>
      </c>
      <c r="K72" s="50" t="str">
        <f t="shared" si="35"/>
        <v/>
      </c>
      <c r="L72" s="50" t="str">
        <f t="shared" si="35"/>
        <v/>
      </c>
      <c r="M72" s="50" t="str">
        <f t="shared" si="35"/>
        <v/>
      </c>
      <c r="N72" s="50" t="str">
        <f t="shared" si="35"/>
        <v/>
      </c>
      <c r="O72" s="50" t="str">
        <f t="shared" si="35"/>
        <v/>
      </c>
      <c r="P72" s="50" t="str">
        <f t="shared" si="35"/>
        <v/>
      </c>
      <c r="Q72" s="50" t="str">
        <f t="shared" si="35"/>
        <v/>
      </c>
      <c r="R72" s="50" t="str">
        <f t="shared" si="35"/>
        <v/>
      </c>
      <c r="S72" s="50" t="str">
        <f t="shared" si="35"/>
        <v/>
      </c>
      <c r="T72" s="50" t="str">
        <f t="shared" si="35"/>
        <v/>
      </c>
      <c r="U72" s="50" t="str">
        <f t="shared" si="35"/>
        <v/>
      </c>
      <c r="V72" s="50" t="str">
        <f t="shared" si="35"/>
        <v/>
      </c>
      <c r="W72" s="50" t="str">
        <f t="shared" si="35"/>
        <v/>
      </c>
      <c r="X72" s="50" t="str">
        <f t="shared" si="35"/>
        <v/>
      </c>
      <c r="Y72" s="50" t="str">
        <f t="shared" si="35"/>
        <v/>
      </c>
      <c r="Z72" s="50" t="str">
        <f t="shared" si="35"/>
        <v/>
      </c>
      <c r="AA72" s="50" t="str">
        <f t="shared" si="35"/>
        <v/>
      </c>
      <c r="AB72" s="50" t="str">
        <f t="shared" si="35"/>
        <v/>
      </c>
      <c r="AC72" s="50" t="str">
        <f t="shared" si="35"/>
        <v/>
      </c>
      <c r="AD72" s="50" t="str">
        <f t="shared" si="35"/>
        <v/>
      </c>
      <c r="AE72" s="50" t="str">
        <f t="shared" si="35"/>
        <v/>
      </c>
    </row>
    <row r="73" spans="1:31" x14ac:dyDescent="0.3">
      <c r="A73" s="59">
        <v>17</v>
      </c>
      <c r="B73" s="50" t="str">
        <f t="shared" si="35"/>
        <v/>
      </c>
      <c r="C73" s="50" t="str">
        <f t="shared" si="35"/>
        <v/>
      </c>
      <c r="D73" s="50" t="str">
        <f t="shared" si="35"/>
        <v/>
      </c>
      <c r="E73" s="50" t="str">
        <f t="shared" si="35"/>
        <v/>
      </c>
      <c r="F73" s="50" t="str">
        <f t="shared" si="35"/>
        <v/>
      </c>
      <c r="G73" s="50" t="str">
        <f t="shared" si="35"/>
        <v/>
      </c>
      <c r="H73" s="50" t="str">
        <f t="shared" si="35"/>
        <v/>
      </c>
      <c r="I73" s="50" t="str">
        <f t="shared" si="35"/>
        <v/>
      </c>
      <c r="J73" s="50" t="str">
        <f t="shared" si="35"/>
        <v/>
      </c>
      <c r="K73" s="50" t="str">
        <f t="shared" si="35"/>
        <v/>
      </c>
      <c r="L73" s="50" t="str">
        <f t="shared" si="35"/>
        <v/>
      </c>
      <c r="M73" s="50" t="str">
        <f t="shared" si="35"/>
        <v/>
      </c>
      <c r="N73" s="50" t="str">
        <f t="shared" si="35"/>
        <v/>
      </c>
      <c r="O73" s="50" t="str">
        <f t="shared" si="35"/>
        <v/>
      </c>
      <c r="P73" s="50" t="str">
        <f t="shared" si="35"/>
        <v/>
      </c>
      <c r="Q73" s="50" t="str">
        <f t="shared" si="35"/>
        <v/>
      </c>
      <c r="R73" s="50" t="str">
        <f t="shared" si="35"/>
        <v/>
      </c>
      <c r="S73" s="50" t="str">
        <f t="shared" si="35"/>
        <v/>
      </c>
      <c r="T73" s="50" t="str">
        <f t="shared" si="35"/>
        <v/>
      </c>
      <c r="U73" s="50" t="str">
        <f t="shared" si="35"/>
        <v/>
      </c>
      <c r="V73" s="50" t="str">
        <f t="shared" si="35"/>
        <v/>
      </c>
      <c r="W73" s="50" t="str">
        <f t="shared" si="35"/>
        <v/>
      </c>
      <c r="X73" s="50" t="str">
        <f t="shared" si="35"/>
        <v/>
      </c>
      <c r="Y73" s="50" t="str">
        <f t="shared" si="35"/>
        <v/>
      </c>
      <c r="Z73" s="50" t="str">
        <f t="shared" si="35"/>
        <v/>
      </c>
      <c r="AA73" s="50" t="str">
        <f t="shared" si="35"/>
        <v/>
      </c>
      <c r="AB73" s="50" t="str">
        <f t="shared" si="35"/>
        <v/>
      </c>
      <c r="AC73" s="50" t="str">
        <f t="shared" si="35"/>
        <v/>
      </c>
      <c r="AD73" s="50" t="str">
        <f t="shared" si="35"/>
        <v/>
      </c>
      <c r="AE73" s="50" t="str">
        <f t="shared" si="35"/>
        <v/>
      </c>
    </row>
    <row r="74" spans="1:31" x14ac:dyDescent="0.3">
      <c r="A74" s="59">
        <v>18</v>
      </c>
      <c r="B74" s="50" t="str">
        <f t="shared" si="35"/>
        <v/>
      </c>
      <c r="C74" s="50" t="str">
        <f t="shared" si="35"/>
        <v/>
      </c>
      <c r="D74" s="50" t="str">
        <f t="shared" si="35"/>
        <v/>
      </c>
      <c r="E74" s="50" t="str">
        <f t="shared" si="35"/>
        <v/>
      </c>
      <c r="F74" s="50" t="str">
        <f t="shared" si="35"/>
        <v/>
      </c>
      <c r="G74" s="50" t="str">
        <f t="shared" si="35"/>
        <v/>
      </c>
      <c r="H74" s="50" t="str">
        <f t="shared" si="35"/>
        <v/>
      </c>
      <c r="I74" s="50" t="str">
        <f t="shared" si="35"/>
        <v/>
      </c>
      <c r="J74" s="50" t="str">
        <f t="shared" si="35"/>
        <v/>
      </c>
      <c r="K74" s="50" t="str">
        <f t="shared" si="35"/>
        <v/>
      </c>
      <c r="L74" s="50" t="str">
        <f t="shared" si="35"/>
        <v/>
      </c>
      <c r="M74" s="50" t="str">
        <f t="shared" si="35"/>
        <v/>
      </c>
      <c r="N74" s="50" t="str">
        <f t="shared" si="35"/>
        <v/>
      </c>
      <c r="O74" s="50" t="str">
        <f t="shared" si="35"/>
        <v/>
      </c>
      <c r="P74" s="50" t="str">
        <f t="shared" si="35"/>
        <v/>
      </c>
      <c r="Q74" s="50" t="str">
        <f t="shared" ref="Q74:AE74" si="36">IF(Q20&gt;0,((Q20-$B$54)/($B$55))^4,"")</f>
        <v/>
      </c>
      <c r="R74" s="50" t="str">
        <f t="shared" si="36"/>
        <v/>
      </c>
      <c r="S74" s="50" t="str">
        <f t="shared" si="36"/>
        <v/>
      </c>
      <c r="T74" s="50" t="str">
        <f t="shared" si="36"/>
        <v/>
      </c>
      <c r="U74" s="50" t="str">
        <f t="shared" si="36"/>
        <v/>
      </c>
      <c r="V74" s="50" t="str">
        <f t="shared" si="36"/>
        <v/>
      </c>
      <c r="W74" s="50" t="str">
        <f t="shared" si="36"/>
        <v/>
      </c>
      <c r="X74" s="50" t="str">
        <f t="shared" si="36"/>
        <v/>
      </c>
      <c r="Y74" s="50" t="str">
        <f t="shared" si="36"/>
        <v/>
      </c>
      <c r="Z74" s="50" t="str">
        <f t="shared" si="36"/>
        <v/>
      </c>
      <c r="AA74" s="50" t="str">
        <f t="shared" si="36"/>
        <v/>
      </c>
      <c r="AB74" s="50" t="str">
        <f t="shared" si="36"/>
        <v/>
      </c>
      <c r="AC74" s="50" t="str">
        <f t="shared" si="36"/>
        <v/>
      </c>
      <c r="AD74" s="50" t="str">
        <f t="shared" si="36"/>
        <v/>
      </c>
      <c r="AE74" s="50" t="str">
        <f t="shared" si="36"/>
        <v/>
      </c>
    </row>
    <row r="75" spans="1:31" x14ac:dyDescent="0.3">
      <c r="A75" s="59">
        <v>19</v>
      </c>
      <c r="B75" s="50" t="str">
        <f t="shared" ref="B75:AE83" si="37">IF(B21&gt;0,((B21-$B$54)/($B$55))^4,"")</f>
        <v/>
      </c>
      <c r="C75" s="50" t="str">
        <f t="shared" si="37"/>
        <v/>
      </c>
      <c r="D75" s="50" t="str">
        <f t="shared" si="37"/>
        <v/>
      </c>
      <c r="E75" s="50" t="str">
        <f t="shared" si="37"/>
        <v/>
      </c>
      <c r="F75" s="50" t="str">
        <f t="shared" si="37"/>
        <v/>
      </c>
      <c r="G75" s="50" t="str">
        <f t="shared" si="37"/>
        <v/>
      </c>
      <c r="H75" s="50" t="str">
        <f t="shared" si="37"/>
        <v/>
      </c>
      <c r="I75" s="50" t="str">
        <f t="shared" si="37"/>
        <v/>
      </c>
      <c r="J75" s="50" t="str">
        <f t="shared" si="37"/>
        <v/>
      </c>
      <c r="K75" s="50" t="str">
        <f t="shared" si="37"/>
        <v/>
      </c>
      <c r="L75" s="50" t="str">
        <f t="shared" si="37"/>
        <v/>
      </c>
      <c r="M75" s="50" t="str">
        <f t="shared" si="37"/>
        <v/>
      </c>
      <c r="N75" s="50" t="str">
        <f t="shared" si="37"/>
        <v/>
      </c>
      <c r="O75" s="50" t="str">
        <f t="shared" si="37"/>
        <v/>
      </c>
      <c r="P75" s="50" t="str">
        <f t="shared" si="37"/>
        <v/>
      </c>
      <c r="Q75" s="50" t="str">
        <f t="shared" si="37"/>
        <v/>
      </c>
      <c r="R75" s="50" t="str">
        <f t="shared" si="37"/>
        <v/>
      </c>
      <c r="S75" s="50" t="str">
        <f t="shared" si="37"/>
        <v/>
      </c>
      <c r="T75" s="50" t="str">
        <f t="shared" si="37"/>
        <v/>
      </c>
      <c r="U75" s="50" t="str">
        <f t="shared" si="37"/>
        <v/>
      </c>
      <c r="V75" s="50" t="str">
        <f t="shared" si="37"/>
        <v/>
      </c>
      <c r="W75" s="50" t="str">
        <f t="shared" si="37"/>
        <v/>
      </c>
      <c r="X75" s="50" t="str">
        <f t="shared" si="37"/>
        <v/>
      </c>
      <c r="Y75" s="50" t="str">
        <f t="shared" si="37"/>
        <v/>
      </c>
      <c r="Z75" s="50" t="str">
        <f t="shared" si="37"/>
        <v/>
      </c>
      <c r="AA75" s="50" t="str">
        <f t="shared" si="37"/>
        <v/>
      </c>
      <c r="AB75" s="50" t="str">
        <f t="shared" si="37"/>
        <v/>
      </c>
      <c r="AC75" s="50" t="str">
        <f t="shared" si="37"/>
        <v/>
      </c>
      <c r="AD75" s="50" t="str">
        <f t="shared" si="37"/>
        <v/>
      </c>
      <c r="AE75" s="50" t="str">
        <f t="shared" si="37"/>
        <v/>
      </c>
    </row>
    <row r="76" spans="1:31" x14ac:dyDescent="0.3">
      <c r="A76" s="59">
        <v>20</v>
      </c>
      <c r="B76" s="50" t="str">
        <f t="shared" si="37"/>
        <v/>
      </c>
      <c r="C76" s="50" t="str">
        <f t="shared" si="37"/>
        <v/>
      </c>
      <c r="D76" s="50" t="str">
        <f t="shared" si="37"/>
        <v/>
      </c>
      <c r="E76" s="50" t="str">
        <f t="shared" si="37"/>
        <v/>
      </c>
      <c r="F76" s="50" t="str">
        <f t="shared" si="37"/>
        <v/>
      </c>
      <c r="G76" s="50" t="str">
        <f t="shared" si="37"/>
        <v/>
      </c>
      <c r="H76" s="50" t="str">
        <f t="shared" si="37"/>
        <v/>
      </c>
      <c r="I76" s="50" t="str">
        <f t="shared" si="37"/>
        <v/>
      </c>
      <c r="J76" s="50" t="str">
        <f t="shared" si="37"/>
        <v/>
      </c>
      <c r="K76" s="50" t="str">
        <f t="shared" si="37"/>
        <v/>
      </c>
      <c r="L76" s="50" t="str">
        <f t="shared" si="37"/>
        <v/>
      </c>
      <c r="M76" s="50" t="str">
        <f t="shared" si="37"/>
        <v/>
      </c>
      <c r="N76" s="50" t="str">
        <f t="shared" si="37"/>
        <v/>
      </c>
      <c r="O76" s="50" t="str">
        <f t="shared" si="37"/>
        <v/>
      </c>
      <c r="P76" s="50" t="str">
        <f t="shared" si="37"/>
        <v/>
      </c>
      <c r="Q76" s="50" t="str">
        <f t="shared" si="37"/>
        <v/>
      </c>
      <c r="R76" s="50" t="str">
        <f t="shared" si="37"/>
        <v/>
      </c>
      <c r="S76" s="50" t="str">
        <f t="shared" si="37"/>
        <v/>
      </c>
      <c r="T76" s="50" t="str">
        <f t="shared" si="37"/>
        <v/>
      </c>
      <c r="U76" s="50" t="str">
        <f t="shared" si="37"/>
        <v/>
      </c>
      <c r="V76" s="50" t="str">
        <f t="shared" si="37"/>
        <v/>
      </c>
      <c r="W76" s="50" t="str">
        <f t="shared" si="37"/>
        <v/>
      </c>
      <c r="X76" s="50" t="str">
        <f t="shared" si="37"/>
        <v/>
      </c>
      <c r="Y76" s="50" t="str">
        <f t="shared" si="37"/>
        <v/>
      </c>
      <c r="Z76" s="50" t="str">
        <f t="shared" si="37"/>
        <v/>
      </c>
      <c r="AA76" s="50" t="str">
        <f t="shared" si="37"/>
        <v/>
      </c>
      <c r="AB76" s="50" t="str">
        <f t="shared" si="37"/>
        <v/>
      </c>
      <c r="AC76" s="50" t="str">
        <f t="shared" si="37"/>
        <v/>
      </c>
      <c r="AD76" s="50" t="str">
        <f t="shared" si="37"/>
        <v/>
      </c>
      <c r="AE76" s="50" t="str">
        <f t="shared" si="37"/>
        <v/>
      </c>
    </row>
    <row r="77" spans="1:31" x14ac:dyDescent="0.3">
      <c r="A77" s="59">
        <v>21</v>
      </c>
      <c r="B77" s="50" t="str">
        <f t="shared" si="37"/>
        <v/>
      </c>
      <c r="C77" s="50" t="str">
        <f t="shared" si="37"/>
        <v/>
      </c>
      <c r="D77" s="50" t="str">
        <f t="shared" si="37"/>
        <v/>
      </c>
      <c r="E77" s="50" t="str">
        <f t="shared" si="37"/>
        <v/>
      </c>
      <c r="F77" s="50" t="str">
        <f t="shared" si="37"/>
        <v/>
      </c>
      <c r="G77" s="50" t="str">
        <f t="shared" si="37"/>
        <v/>
      </c>
      <c r="H77" s="50" t="str">
        <f t="shared" si="37"/>
        <v/>
      </c>
      <c r="I77" s="50" t="str">
        <f t="shared" si="37"/>
        <v/>
      </c>
      <c r="J77" s="50" t="str">
        <f t="shared" si="37"/>
        <v/>
      </c>
      <c r="K77" s="50" t="str">
        <f t="shared" si="37"/>
        <v/>
      </c>
      <c r="L77" s="50" t="str">
        <f t="shared" si="37"/>
        <v/>
      </c>
      <c r="M77" s="50" t="str">
        <f t="shared" si="37"/>
        <v/>
      </c>
      <c r="N77" s="50" t="str">
        <f t="shared" si="37"/>
        <v/>
      </c>
      <c r="O77" s="50" t="str">
        <f t="shared" si="37"/>
        <v/>
      </c>
      <c r="P77" s="50" t="str">
        <f t="shared" si="37"/>
        <v/>
      </c>
      <c r="Q77" s="50" t="str">
        <f t="shared" si="37"/>
        <v/>
      </c>
      <c r="R77" s="50" t="str">
        <f t="shared" si="37"/>
        <v/>
      </c>
      <c r="S77" s="50" t="str">
        <f t="shared" si="37"/>
        <v/>
      </c>
      <c r="T77" s="50" t="str">
        <f t="shared" si="37"/>
        <v/>
      </c>
      <c r="U77" s="50" t="str">
        <f t="shared" si="37"/>
        <v/>
      </c>
      <c r="V77" s="50" t="str">
        <f t="shared" si="37"/>
        <v/>
      </c>
      <c r="W77" s="50" t="str">
        <f t="shared" si="37"/>
        <v/>
      </c>
      <c r="X77" s="50" t="str">
        <f t="shared" si="37"/>
        <v/>
      </c>
      <c r="Y77" s="50" t="str">
        <f t="shared" si="37"/>
        <v/>
      </c>
      <c r="Z77" s="50" t="str">
        <f t="shared" si="37"/>
        <v/>
      </c>
      <c r="AA77" s="50" t="str">
        <f t="shared" si="37"/>
        <v/>
      </c>
      <c r="AB77" s="50" t="str">
        <f t="shared" si="37"/>
        <v/>
      </c>
      <c r="AC77" s="50" t="str">
        <f t="shared" si="37"/>
        <v/>
      </c>
      <c r="AD77" s="50" t="str">
        <f t="shared" si="37"/>
        <v/>
      </c>
      <c r="AE77" s="50" t="str">
        <f t="shared" si="37"/>
        <v/>
      </c>
    </row>
    <row r="78" spans="1:31" x14ac:dyDescent="0.3">
      <c r="A78" s="59">
        <v>22</v>
      </c>
      <c r="B78" s="50" t="str">
        <f t="shared" si="37"/>
        <v/>
      </c>
      <c r="C78" s="50" t="str">
        <f t="shared" si="37"/>
        <v/>
      </c>
      <c r="D78" s="50" t="str">
        <f t="shared" si="37"/>
        <v/>
      </c>
      <c r="E78" s="50" t="str">
        <f t="shared" si="37"/>
        <v/>
      </c>
      <c r="F78" s="50" t="str">
        <f t="shared" si="37"/>
        <v/>
      </c>
      <c r="G78" s="50" t="str">
        <f t="shared" si="37"/>
        <v/>
      </c>
      <c r="H78" s="50" t="str">
        <f t="shared" si="37"/>
        <v/>
      </c>
      <c r="I78" s="50" t="str">
        <f t="shared" si="37"/>
        <v/>
      </c>
      <c r="J78" s="50" t="str">
        <f t="shared" si="37"/>
        <v/>
      </c>
      <c r="K78" s="50" t="str">
        <f t="shared" si="37"/>
        <v/>
      </c>
      <c r="L78" s="50" t="str">
        <f t="shared" si="37"/>
        <v/>
      </c>
      <c r="M78" s="50" t="str">
        <f t="shared" si="37"/>
        <v/>
      </c>
      <c r="N78" s="50" t="str">
        <f t="shared" si="37"/>
        <v/>
      </c>
      <c r="O78" s="50" t="str">
        <f t="shared" si="37"/>
        <v/>
      </c>
      <c r="P78" s="50" t="str">
        <f t="shared" si="37"/>
        <v/>
      </c>
      <c r="Q78" s="50" t="str">
        <f t="shared" si="37"/>
        <v/>
      </c>
      <c r="R78" s="50" t="str">
        <f t="shared" si="37"/>
        <v/>
      </c>
      <c r="S78" s="50" t="str">
        <f t="shared" si="37"/>
        <v/>
      </c>
      <c r="T78" s="50" t="str">
        <f t="shared" si="37"/>
        <v/>
      </c>
      <c r="U78" s="50" t="str">
        <f t="shared" si="37"/>
        <v/>
      </c>
      <c r="V78" s="50" t="str">
        <f t="shared" si="37"/>
        <v/>
      </c>
      <c r="W78" s="50" t="str">
        <f t="shared" si="37"/>
        <v/>
      </c>
      <c r="X78" s="50" t="str">
        <f t="shared" si="37"/>
        <v/>
      </c>
      <c r="Y78" s="50" t="str">
        <f t="shared" si="37"/>
        <v/>
      </c>
      <c r="Z78" s="50" t="str">
        <f t="shared" si="37"/>
        <v/>
      </c>
      <c r="AA78" s="50" t="str">
        <f t="shared" si="37"/>
        <v/>
      </c>
      <c r="AB78" s="50" t="str">
        <f t="shared" si="37"/>
        <v/>
      </c>
      <c r="AC78" s="50" t="str">
        <f t="shared" si="37"/>
        <v/>
      </c>
      <c r="AD78" s="50" t="str">
        <f t="shared" si="37"/>
        <v/>
      </c>
      <c r="AE78" s="50" t="str">
        <f t="shared" si="37"/>
        <v/>
      </c>
    </row>
    <row r="79" spans="1:31" x14ac:dyDescent="0.3">
      <c r="A79" s="59">
        <v>23</v>
      </c>
      <c r="B79" s="50" t="str">
        <f t="shared" si="37"/>
        <v/>
      </c>
      <c r="C79" s="50" t="str">
        <f t="shared" si="37"/>
        <v/>
      </c>
      <c r="D79" s="50" t="str">
        <f t="shared" si="37"/>
        <v/>
      </c>
      <c r="E79" s="50" t="str">
        <f t="shared" si="37"/>
        <v/>
      </c>
      <c r="F79" s="50" t="str">
        <f t="shared" si="37"/>
        <v/>
      </c>
      <c r="G79" s="50" t="str">
        <f t="shared" si="37"/>
        <v/>
      </c>
      <c r="H79" s="50" t="str">
        <f t="shared" si="37"/>
        <v/>
      </c>
      <c r="I79" s="50" t="str">
        <f t="shared" si="37"/>
        <v/>
      </c>
      <c r="J79" s="50" t="str">
        <f t="shared" si="37"/>
        <v/>
      </c>
      <c r="K79" s="50" t="str">
        <f t="shared" si="37"/>
        <v/>
      </c>
      <c r="L79" s="50" t="str">
        <f t="shared" si="37"/>
        <v/>
      </c>
      <c r="M79" s="50" t="str">
        <f t="shared" si="37"/>
        <v/>
      </c>
      <c r="N79" s="50" t="str">
        <f t="shared" si="37"/>
        <v/>
      </c>
      <c r="O79" s="50" t="str">
        <f t="shared" si="37"/>
        <v/>
      </c>
      <c r="P79" s="50" t="str">
        <f t="shared" si="37"/>
        <v/>
      </c>
      <c r="Q79" s="50" t="str">
        <f t="shared" si="37"/>
        <v/>
      </c>
      <c r="R79" s="50" t="str">
        <f t="shared" si="37"/>
        <v/>
      </c>
      <c r="S79" s="50" t="str">
        <f t="shared" si="37"/>
        <v/>
      </c>
      <c r="T79" s="50" t="str">
        <f t="shared" si="37"/>
        <v/>
      </c>
      <c r="U79" s="50" t="str">
        <f t="shared" si="37"/>
        <v/>
      </c>
      <c r="V79" s="50" t="str">
        <f t="shared" si="37"/>
        <v/>
      </c>
      <c r="W79" s="50" t="str">
        <f t="shared" si="37"/>
        <v/>
      </c>
      <c r="X79" s="50" t="str">
        <f t="shared" si="37"/>
        <v/>
      </c>
      <c r="Y79" s="50" t="str">
        <f t="shared" si="37"/>
        <v/>
      </c>
      <c r="Z79" s="50" t="str">
        <f t="shared" si="37"/>
        <v/>
      </c>
      <c r="AA79" s="50" t="str">
        <f t="shared" si="37"/>
        <v/>
      </c>
      <c r="AB79" s="50" t="str">
        <f t="shared" si="37"/>
        <v/>
      </c>
      <c r="AC79" s="50" t="str">
        <f t="shared" si="37"/>
        <v/>
      </c>
      <c r="AD79" s="50" t="str">
        <f t="shared" si="37"/>
        <v/>
      </c>
      <c r="AE79" s="50" t="str">
        <f t="shared" si="37"/>
        <v/>
      </c>
    </row>
    <row r="80" spans="1:31" x14ac:dyDescent="0.3">
      <c r="A80" s="59">
        <v>24</v>
      </c>
      <c r="B80" s="50" t="str">
        <f t="shared" si="37"/>
        <v/>
      </c>
      <c r="C80" s="50" t="str">
        <f t="shared" si="37"/>
        <v/>
      </c>
      <c r="D80" s="50" t="str">
        <f t="shared" si="37"/>
        <v/>
      </c>
      <c r="E80" s="50" t="str">
        <f t="shared" si="37"/>
        <v/>
      </c>
      <c r="F80" s="50" t="str">
        <f t="shared" si="37"/>
        <v/>
      </c>
      <c r="G80" s="50" t="str">
        <f t="shared" si="37"/>
        <v/>
      </c>
      <c r="H80" s="50" t="str">
        <f t="shared" si="37"/>
        <v/>
      </c>
      <c r="I80" s="50" t="str">
        <f t="shared" si="37"/>
        <v/>
      </c>
      <c r="J80" s="50" t="str">
        <f t="shared" si="37"/>
        <v/>
      </c>
      <c r="K80" s="50" t="str">
        <f t="shared" si="37"/>
        <v/>
      </c>
      <c r="L80" s="50" t="str">
        <f t="shared" si="37"/>
        <v/>
      </c>
      <c r="M80" s="50" t="str">
        <f t="shared" si="37"/>
        <v/>
      </c>
      <c r="N80" s="50" t="str">
        <f t="shared" si="37"/>
        <v/>
      </c>
      <c r="O80" s="50" t="str">
        <f t="shared" si="37"/>
        <v/>
      </c>
      <c r="P80" s="50" t="str">
        <f t="shared" si="37"/>
        <v/>
      </c>
      <c r="Q80" s="50" t="str">
        <f t="shared" si="37"/>
        <v/>
      </c>
      <c r="R80" s="50" t="str">
        <f t="shared" si="37"/>
        <v/>
      </c>
      <c r="S80" s="50" t="str">
        <f t="shared" si="37"/>
        <v/>
      </c>
      <c r="T80" s="50" t="str">
        <f t="shared" si="37"/>
        <v/>
      </c>
      <c r="U80" s="50" t="str">
        <f t="shared" si="37"/>
        <v/>
      </c>
      <c r="V80" s="50" t="str">
        <f t="shared" si="37"/>
        <v/>
      </c>
      <c r="W80" s="50" t="str">
        <f t="shared" si="37"/>
        <v/>
      </c>
      <c r="X80" s="50" t="str">
        <f t="shared" si="37"/>
        <v/>
      </c>
      <c r="Y80" s="50" t="str">
        <f t="shared" si="37"/>
        <v/>
      </c>
      <c r="Z80" s="50" t="str">
        <f t="shared" si="37"/>
        <v/>
      </c>
      <c r="AA80" s="50" t="str">
        <f t="shared" si="37"/>
        <v/>
      </c>
      <c r="AB80" s="50" t="str">
        <f t="shared" si="37"/>
        <v/>
      </c>
      <c r="AC80" s="50" t="str">
        <f t="shared" si="37"/>
        <v/>
      </c>
      <c r="AD80" s="50" t="str">
        <f t="shared" si="37"/>
        <v/>
      </c>
      <c r="AE80" s="50" t="str">
        <f t="shared" si="37"/>
        <v/>
      </c>
    </row>
    <row r="81" spans="1:31" x14ac:dyDescent="0.3">
      <c r="A81" s="59">
        <v>25</v>
      </c>
      <c r="B81" s="50" t="str">
        <f t="shared" si="37"/>
        <v/>
      </c>
      <c r="C81" s="50" t="str">
        <f t="shared" si="37"/>
        <v/>
      </c>
      <c r="D81" s="50" t="str">
        <f t="shared" si="37"/>
        <v/>
      </c>
      <c r="E81" s="50" t="str">
        <f t="shared" si="37"/>
        <v/>
      </c>
      <c r="F81" s="50" t="str">
        <f t="shared" si="37"/>
        <v/>
      </c>
      <c r="G81" s="50" t="str">
        <f t="shared" si="37"/>
        <v/>
      </c>
      <c r="H81" s="50" t="str">
        <f t="shared" si="37"/>
        <v/>
      </c>
      <c r="I81" s="50" t="str">
        <f t="shared" si="37"/>
        <v/>
      </c>
      <c r="J81" s="50" t="str">
        <f t="shared" si="37"/>
        <v/>
      </c>
      <c r="K81" s="50" t="str">
        <f t="shared" si="37"/>
        <v/>
      </c>
      <c r="L81" s="50" t="str">
        <f t="shared" si="37"/>
        <v/>
      </c>
      <c r="M81" s="50" t="str">
        <f t="shared" si="37"/>
        <v/>
      </c>
      <c r="N81" s="50" t="str">
        <f t="shared" si="37"/>
        <v/>
      </c>
      <c r="O81" s="50" t="str">
        <f t="shared" si="37"/>
        <v/>
      </c>
      <c r="P81" s="50" t="str">
        <f t="shared" si="37"/>
        <v/>
      </c>
      <c r="Q81" s="50" t="str">
        <f t="shared" si="37"/>
        <v/>
      </c>
      <c r="R81" s="50" t="str">
        <f t="shared" si="37"/>
        <v/>
      </c>
      <c r="S81" s="50" t="str">
        <f t="shared" si="37"/>
        <v/>
      </c>
      <c r="T81" s="50" t="str">
        <f t="shared" si="37"/>
        <v/>
      </c>
      <c r="U81" s="50" t="str">
        <f t="shared" si="37"/>
        <v/>
      </c>
      <c r="V81" s="50" t="str">
        <f t="shared" si="37"/>
        <v/>
      </c>
      <c r="W81" s="50" t="str">
        <f t="shared" si="37"/>
        <v/>
      </c>
      <c r="X81" s="50" t="str">
        <f t="shared" si="37"/>
        <v/>
      </c>
      <c r="Y81" s="50" t="str">
        <f t="shared" si="37"/>
        <v/>
      </c>
      <c r="Z81" s="50" t="str">
        <f t="shared" si="37"/>
        <v/>
      </c>
      <c r="AA81" s="50" t="str">
        <f t="shared" si="37"/>
        <v/>
      </c>
      <c r="AB81" s="50" t="str">
        <f t="shared" si="37"/>
        <v/>
      </c>
      <c r="AC81" s="50" t="str">
        <f t="shared" si="37"/>
        <v/>
      </c>
      <c r="AD81" s="50" t="str">
        <f t="shared" si="37"/>
        <v/>
      </c>
      <c r="AE81" s="50" t="str">
        <f t="shared" si="37"/>
        <v/>
      </c>
    </row>
    <row r="82" spans="1:31" x14ac:dyDescent="0.3">
      <c r="A82" s="59">
        <v>26</v>
      </c>
      <c r="B82" s="50" t="str">
        <f t="shared" si="37"/>
        <v/>
      </c>
      <c r="C82" s="50" t="str">
        <f t="shared" si="37"/>
        <v/>
      </c>
      <c r="D82" s="50" t="str">
        <f t="shared" si="37"/>
        <v/>
      </c>
      <c r="E82" s="50" t="str">
        <f t="shared" si="37"/>
        <v/>
      </c>
      <c r="F82" s="50" t="str">
        <f t="shared" si="37"/>
        <v/>
      </c>
      <c r="G82" s="50" t="str">
        <f t="shared" si="37"/>
        <v/>
      </c>
      <c r="H82" s="50" t="str">
        <f t="shared" si="37"/>
        <v/>
      </c>
      <c r="I82" s="50" t="str">
        <f t="shared" si="37"/>
        <v/>
      </c>
      <c r="J82" s="50" t="str">
        <f t="shared" si="37"/>
        <v/>
      </c>
      <c r="K82" s="50" t="str">
        <f t="shared" si="37"/>
        <v/>
      </c>
      <c r="L82" s="50" t="str">
        <f t="shared" si="37"/>
        <v/>
      </c>
      <c r="M82" s="50" t="str">
        <f t="shared" si="37"/>
        <v/>
      </c>
      <c r="N82" s="50" t="str">
        <f t="shared" si="37"/>
        <v/>
      </c>
      <c r="O82" s="50" t="str">
        <f t="shared" si="37"/>
        <v/>
      </c>
      <c r="P82" s="50" t="str">
        <f t="shared" si="37"/>
        <v/>
      </c>
      <c r="Q82" s="50" t="str">
        <f t="shared" si="37"/>
        <v/>
      </c>
      <c r="R82" s="50" t="str">
        <f t="shared" si="37"/>
        <v/>
      </c>
      <c r="S82" s="50" t="str">
        <f t="shared" si="37"/>
        <v/>
      </c>
      <c r="T82" s="50" t="str">
        <f t="shared" si="37"/>
        <v/>
      </c>
      <c r="U82" s="50" t="str">
        <f t="shared" si="37"/>
        <v/>
      </c>
      <c r="V82" s="50" t="str">
        <f t="shared" si="37"/>
        <v/>
      </c>
      <c r="W82" s="50" t="str">
        <f t="shared" si="37"/>
        <v/>
      </c>
      <c r="X82" s="50" t="str">
        <f t="shared" si="37"/>
        <v/>
      </c>
      <c r="Y82" s="50" t="str">
        <f t="shared" si="37"/>
        <v/>
      </c>
      <c r="Z82" s="50" t="str">
        <f t="shared" si="37"/>
        <v/>
      </c>
      <c r="AA82" s="50" t="str">
        <f t="shared" si="37"/>
        <v/>
      </c>
      <c r="AB82" s="50" t="str">
        <f t="shared" si="37"/>
        <v/>
      </c>
      <c r="AC82" s="50" t="str">
        <f t="shared" si="37"/>
        <v/>
      </c>
      <c r="AD82" s="50" t="str">
        <f t="shared" si="37"/>
        <v/>
      </c>
      <c r="AE82" s="50" t="str">
        <f t="shared" si="37"/>
        <v/>
      </c>
    </row>
    <row r="83" spans="1:31" x14ac:dyDescent="0.3">
      <c r="A83" s="59">
        <v>27</v>
      </c>
      <c r="B83" s="50" t="str">
        <f t="shared" si="37"/>
        <v/>
      </c>
      <c r="C83" s="50" t="str">
        <f t="shared" si="37"/>
        <v/>
      </c>
      <c r="D83" s="50" t="str">
        <f t="shared" si="37"/>
        <v/>
      </c>
      <c r="E83" s="50" t="str">
        <f t="shared" si="37"/>
        <v/>
      </c>
      <c r="F83" s="50" t="str">
        <f t="shared" si="37"/>
        <v/>
      </c>
      <c r="G83" s="50" t="str">
        <f t="shared" si="37"/>
        <v/>
      </c>
      <c r="H83" s="50" t="str">
        <f t="shared" si="37"/>
        <v/>
      </c>
      <c r="I83" s="50" t="str">
        <f t="shared" si="37"/>
        <v/>
      </c>
      <c r="J83" s="50" t="str">
        <f t="shared" si="37"/>
        <v/>
      </c>
      <c r="K83" s="50" t="str">
        <f t="shared" si="37"/>
        <v/>
      </c>
      <c r="L83" s="50" t="str">
        <f t="shared" si="37"/>
        <v/>
      </c>
      <c r="M83" s="50" t="str">
        <f t="shared" si="37"/>
        <v/>
      </c>
      <c r="N83" s="50" t="str">
        <f t="shared" si="37"/>
        <v/>
      </c>
      <c r="O83" s="50" t="str">
        <f t="shared" si="37"/>
        <v/>
      </c>
      <c r="P83" s="50" t="str">
        <f t="shared" si="37"/>
        <v/>
      </c>
      <c r="Q83" s="50" t="str">
        <f t="shared" ref="Q83:AE83" si="38">IF(Q29&gt;0,((Q29-$B$54)/($B$55))^4,"")</f>
        <v/>
      </c>
      <c r="R83" s="50" t="str">
        <f t="shared" si="38"/>
        <v/>
      </c>
      <c r="S83" s="50" t="str">
        <f t="shared" si="38"/>
        <v/>
      </c>
      <c r="T83" s="50" t="str">
        <f t="shared" si="38"/>
        <v/>
      </c>
      <c r="U83" s="50" t="str">
        <f t="shared" si="38"/>
        <v/>
      </c>
      <c r="V83" s="50" t="str">
        <f t="shared" si="38"/>
        <v/>
      </c>
      <c r="W83" s="50" t="str">
        <f t="shared" si="38"/>
        <v/>
      </c>
      <c r="X83" s="50" t="str">
        <f t="shared" si="38"/>
        <v/>
      </c>
      <c r="Y83" s="50" t="str">
        <f t="shared" si="38"/>
        <v/>
      </c>
      <c r="Z83" s="50" t="str">
        <f t="shared" si="38"/>
        <v/>
      </c>
      <c r="AA83" s="50" t="str">
        <f t="shared" si="38"/>
        <v/>
      </c>
      <c r="AB83" s="50" t="str">
        <f t="shared" si="38"/>
        <v/>
      </c>
      <c r="AC83" s="50" t="str">
        <f t="shared" si="38"/>
        <v/>
      </c>
      <c r="AD83" s="50" t="str">
        <f t="shared" si="38"/>
        <v/>
      </c>
      <c r="AE83" s="50" t="str">
        <f t="shared" si="38"/>
        <v/>
      </c>
    </row>
    <row r="84" spans="1:31" x14ac:dyDescent="0.3">
      <c r="A84" s="59">
        <v>28</v>
      </c>
      <c r="B84" s="50" t="str">
        <f t="shared" ref="B84:AE91" si="39">IF(B30&gt;0,((B30-$B$54)/($B$55))^4,"")</f>
        <v/>
      </c>
      <c r="C84" s="50" t="str">
        <f t="shared" si="39"/>
        <v/>
      </c>
      <c r="D84" s="50" t="str">
        <f t="shared" si="39"/>
        <v/>
      </c>
      <c r="E84" s="50" t="str">
        <f t="shared" si="39"/>
        <v/>
      </c>
      <c r="F84" s="50" t="str">
        <f t="shared" si="39"/>
        <v/>
      </c>
      <c r="G84" s="50" t="str">
        <f t="shared" si="39"/>
        <v/>
      </c>
      <c r="H84" s="50" t="str">
        <f t="shared" si="39"/>
        <v/>
      </c>
      <c r="I84" s="50" t="str">
        <f t="shared" si="39"/>
        <v/>
      </c>
      <c r="J84" s="50" t="str">
        <f t="shared" si="39"/>
        <v/>
      </c>
      <c r="K84" s="50" t="str">
        <f t="shared" si="39"/>
        <v/>
      </c>
      <c r="L84" s="50" t="str">
        <f t="shared" si="39"/>
        <v/>
      </c>
      <c r="M84" s="50" t="str">
        <f t="shared" si="39"/>
        <v/>
      </c>
      <c r="N84" s="50" t="str">
        <f t="shared" si="39"/>
        <v/>
      </c>
      <c r="O84" s="50" t="str">
        <f t="shared" si="39"/>
        <v/>
      </c>
      <c r="P84" s="50" t="str">
        <f t="shared" si="39"/>
        <v/>
      </c>
      <c r="Q84" s="50" t="str">
        <f t="shared" si="39"/>
        <v/>
      </c>
      <c r="R84" s="50" t="str">
        <f t="shared" si="39"/>
        <v/>
      </c>
      <c r="S84" s="50" t="str">
        <f t="shared" si="39"/>
        <v/>
      </c>
      <c r="T84" s="50" t="str">
        <f t="shared" si="39"/>
        <v/>
      </c>
      <c r="U84" s="50" t="str">
        <f t="shared" si="39"/>
        <v/>
      </c>
      <c r="V84" s="50" t="str">
        <f t="shared" si="39"/>
        <v/>
      </c>
      <c r="W84" s="50" t="str">
        <f t="shared" si="39"/>
        <v/>
      </c>
      <c r="X84" s="50" t="str">
        <f t="shared" si="39"/>
        <v/>
      </c>
      <c r="Y84" s="50" t="str">
        <f t="shared" si="39"/>
        <v/>
      </c>
      <c r="Z84" s="50" t="str">
        <f t="shared" si="39"/>
        <v/>
      </c>
      <c r="AA84" s="50" t="str">
        <f t="shared" si="39"/>
        <v/>
      </c>
      <c r="AB84" s="50" t="str">
        <f t="shared" si="39"/>
        <v/>
      </c>
      <c r="AC84" s="50" t="str">
        <f t="shared" si="39"/>
        <v/>
      </c>
      <c r="AD84" s="50" t="str">
        <f t="shared" si="39"/>
        <v/>
      </c>
      <c r="AE84" s="50" t="str">
        <f t="shared" si="39"/>
        <v/>
      </c>
    </row>
    <row r="85" spans="1:31" x14ac:dyDescent="0.3">
      <c r="A85" s="59">
        <v>29</v>
      </c>
      <c r="B85" s="50" t="str">
        <f t="shared" si="39"/>
        <v/>
      </c>
      <c r="C85" s="50" t="str">
        <f t="shared" si="39"/>
        <v/>
      </c>
      <c r="D85" s="50" t="str">
        <f t="shared" si="39"/>
        <v/>
      </c>
      <c r="E85" s="50" t="str">
        <f t="shared" si="39"/>
        <v/>
      </c>
      <c r="F85" s="50" t="str">
        <f t="shared" si="39"/>
        <v/>
      </c>
      <c r="G85" s="50" t="str">
        <f t="shared" si="39"/>
        <v/>
      </c>
      <c r="H85" s="50" t="str">
        <f t="shared" si="39"/>
        <v/>
      </c>
      <c r="I85" s="50" t="str">
        <f t="shared" si="39"/>
        <v/>
      </c>
      <c r="J85" s="50" t="str">
        <f t="shared" si="39"/>
        <v/>
      </c>
      <c r="K85" s="50" t="str">
        <f t="shared" si="39"/>
        <v/>
      </c>
      <c r="L85" s="50" t="str">
        <f t="shared" si="39"/>
        <v/>
      </c>
      <c r="M85" s="50" t="str">
        <f t="shared" si="39"/>
        <v/>
      </c>
      <c r="N85" s="50" t="str">
        <f t="shared" si="39"/>
        <v/>
      </c>
      <c r="O85" s="50" t="str">
        <f t="shared" si="39"/>
        <v/>
      </c>
      <c r="P85" s="50" t="str">
        <f t="shared" si="39"/>
        <v/>
      </c>
      <c r="Q85" s="50" t="str">
        <f t="shared" si="39"/>
        <v/>
      </c>
      <c r="R85" s="50" t="str">
        <f t="shared" si="39"/>
        <v/>
      </c>
      <c r="S85" s="50" t="str">
        <f t="shared" si="39"/>
        <v/>
      </c>
      <c r="T85" s="50" t="str">
        <f t="shared" si="39"/>
        <v/>
      </c>
      <c r="U85" s="50" t="str">
        <f t="shared" si="39"/>
        <v/>
      </c>
      <c r="V85" s="50" t="str">
        <f t="shared" si="39"/>
        <v/>
      </c>
      <c r="W85" s="50" t="str">
        <f t="shared" si="39"/>
        <v/>
      </c>
      <c r="X85" s="50" t="str">
        <f t="shared" si="39"/>
        <v/>
      </c>
      <c r="Y85" s="50" t="str">
        <f t="shared" si="39"/>
        <v/>
      </c>
      <c r="Z85" s="50" t="str">
        <f t="shared" si="39"/>
        <v/>
      </c>
      <c r="AA85" s="50" t="str">
        <f t="shared" si="39"/>
        <v/>
      </c>
      <c r="AB85" s="50" t="str">
        <f t="shared" si="39"/>
        <v/>
      </c>
      <c r="AC85" s="50" t="str">
        <f t="shared" si="39"/>
        <v/>
      </c>
      <c r="AD85" s="50" t="str">
        <f t="shared" si="39"/>
        <v/>
      </c>
      <c r="AE85" s="50" t="str">
        <f t="shared" si="39"/>
        <v/>
      </c>
    </row>
    <row r="86" spans="1:31" x14ac:dyDescent="0.3">
      <c r="A86" s="59">
        <v>30</v>
      </c>
      <c r="B86" s="50" t="str">
        <f t="shared" si="39"/>
        <v/>
      </c>
      <c r="C86" s="50" t="str">
        <f t="shared" si="39"/>
        <v/>
      </c>
      <c r="D86" s="50" t="str">
        <f t="shared" si="39"/>
        <v/>
      </c>
      <c r="E86" s="50" t="str">
        <f t="shared" si="39"/>
        <v/>
      </c>
      <c r="F86" s="50" t="str">
        <f t="shared" si="39"/>
        <v/>
      </c>
      <c r="G86" s="50" t="str">
        <f t="shared" si="39"/>
        <v/>
      </c>
      <c r="H86" s="50" t="str">
        <f t="shared" si="39"/>
        <v/>
      </c>
      <c r="I86" s="50" t="str">
        <f t="shared" si="39"/>
        <v/>
      </c>
      <c r="J86" s="50" t="str">
        <f t="shared" si="39"/>
        <v/>
      </c>
      <c r="K86" s="50" t="str">
        <f t="shared" si="39"/>
        <v/>
      </c>
      <c r="L86" s="50" t="str">
        <f t="shared" si="39"/>
        <v/>
      </c>
      <c r="M86" s="50" t="str">
        <f t="shared" si="39"/>
        <v/>
      </c>
      <c r="N86" s="50" t="str">
        <f t="shared" si="39"/>
        <v/>
      </c>
      <c r="O86" s="50" t="str">
        <f t="shared" si="39"/>
        <v/>
      </c>
      <c r="P86" s="50" t="str">
        <f t="shared" si="39"/>
        <v/>
      </c>
      <c r="Q86" s="50" t="str">
        <f t="shared" si="39"/>
        <v/>
      </c>
      <c r="R86" s="50" t="str">
        <f t="shared" si="39"/>
        <v/>
      </c>
      <c r="S86" s="50" t="str">
        <f t="shared" si="39"/>
        <v/>
      </c>
      <c r="T86" s="50" t="str">
        <f t="shared" si="39"/>
        <v/>
      </c>
      <c r="U86" s="50" t="str">
        <f t="shared" si="39"/>
        <v/>
      </c>
      <c r="V86" s="50" t="str">
        <f t="shared" si="39"/>
        <v/>
      </c>
      <c r="W86" s="50" t="str">
        <f t="shared" si="39"/>
        <v/>
      </c>
      <c r="X86" s="50" t="str">
        <f t="shared" si="39"/>
        <v/>
      </c>
      <c r="Y86" s="50" t="str">
        <f t="shared" si="39"/>
        <v/>
      </c>
      <c r="Z86" s="50" t="str">
        <f t="shared" si="39"/>
        <v/>
      </c>
      <c r="AA86" s="50" t="str">
        <f t="shared" si="39"/>
        <v/>
      </c>
      <c r="AB86" s="50" t="str">
        <f t="shared" si="39"/>
        <v/>
      </c>
      <c r="AC86" s="50" t="str">
        <f t="shared" si="39"/>
        <v/>
      </c>
      <c r="AD86" s="50" t="str">
        <f t="shared" si="39"/>
        <v/>
      </c>
      <c r="AE86" s="50" t="str">
        <f t="shared" si="39"/>
        <v/>
      </c>
    </row>
    <row r="87" spans="1:31" x14ac:dyDescent="0.3">
      <c r="A87" s="59">
        <v>31</v>
      </c>
      <c r="B87" s="50" t="str">
        <f t="shared" si="39"/>
        <v/>
      </c>
      <c r="C87" s="50" t="str">
        <f t="shared" si="39"/>
        <v/>
      </c>
      <c r="D87" s="50" t="str">
        <f t="shared" si="39"/>
        <v/>
      </c>
      <c r="E87" s="50" t="str">
        <f t="shared" si="39"/>
        <v/>
      </c>
      <c r="F87" s="50" t="str">
        <f t="shared" si="39"/>
        <v/>
      </c>
      <c r="G87" s="50" t="str">
        <f t="shared" si="39"/>
        <v/>
      </c>
      <c r="H87" s="50" t="str">
        <f t="shared" si="39"/>
        <v/>
      </c>
      <c r="I87" s="50" t="str">
        <f t="shared" si="39"/>
        <v/>
      </c>
      <c r="J87" s="50" t="str">
        <f t="shared" si="39"/>
        <v/>
      </c>
      <c r="K87" s="50" t="str">
        <f t="shared" si="39"/>
        <v/>
      </c>
      <c r="L87" s="50" t="str">
        <f t="shared" si="39"/>
        <v/>
      </c>
      <c r="M87" s="50" t="str">
        <f t="shared" si="39"/>
        <v/>
      </c>
      <c r="N87" s="50" t="str">
        <f t="shared" si="39"/>
        <v/>
      </c>
      <c r="O87" s="50" t="str">
        <f t="shared" si="39"/>
        <v/>
      </c>
      <c r="P87" s="50" t="str">
        <f t="shared" si="39"/>
        <v/>
      </c>
      <c r="Q87" s="50" t="str">
        <f t="shared" si="39"/>
        <v/>
      </c>
      <c r="R87" s="50" t="str">
        <f t="shared" si="39"/>
        <v/>
      </c>
      <c r="S87" s="50" t="str">
        <f t="shared" si="39"/>
        <v/>
      </c>
      <c r="T87" s="50" t="str">
        <f t="shared" si="39"/>
        <v/>
      </c>
      <c r="U87" s="50" t="str">
        <f t="shared" si="39"/>
        <v/>
      </c>
      <c r="V87" s="50" t="str">
        <f t="shared" si="39"/>
        <v/>
      </c>
      <c r="W87" s="50" t="str">
        <f t="shared" si="39"/>
        <v/>
      </c>
      <c r="X87" s="50" t="str">
        <f t="shared" si="39"/>
        <v/>
      </c>
      <c r="Y87" s="50" t="str">
        <f t="shared" si="39"/>
        <v/>
      </c>
      <c r="Z87" s="50" t="str">
        <f t="shared" si="39"/>
        <v/>
      </c>
      <c r="AA87" s="50" t="str">
        <f t="shared" si="39"/>
        <v/>
      </c>
      <c r="AB87" s="50" t="str">
        <f t="shared" si="39"/>
        <v/>
      </c>
      <c r="AC87" s="50" t="str">
        <f t="shared" si="39"/>
        <v/>
      </c>
      <c r="AD87" s="50" t="str">
        <f t="shared" si="39"/>
        <v/>
      </c>
      <c r="AE87" s="50" t="str">
        <f t="shared" si="39"/>
        <v/>
      </c>
    </row>
    <row r="88" spans="1:31" x14ac:dyDescent="0.3">
      <c r="A88" s="59">
        <v>32</v>
      </c>
      <c r="B88" s="50" t="str">
        <f t="shared" si="39"/>
        <v/>
      </c>
      <c r="C88" s="50" t="str">
        <f t="shared" si="39"/>
        <v/>
      </c>
      <c r="D88" s="50" t="str">
        <f t="shared" si="39"/>
        <v/>
      </c>
      <c r="E88" s="50" t="str">
        <f t="shared" si="39"/>
        <v/>
      </c>
      <c r="F88" s="50" t="str">
        <f t="shared" si="39"/>
        <v/>
      </c>
      <c r="G88" s="50" t="str">
        <f t="shared" si="39"/>
        <v/>
      </c>
      <c r="H88" s="50" t="str">
        <f t="shared" si="39"/>
        <v/>
      </c>
      <c r="I88" s="50" t="str">
        <f t="shared" si="39"/>
        <v/>
      </c>
      <c r="J88" s="50" t="str">
        <f t="shared" si="39"/>
        <v/>
      </c>
      <c r="K88" s="50" t="str">
        <f t="shared" si="39"/>
        <v/>
      </c>
      <c r="L88" s="50" t="str">
        <f t="shared" si="39"/>
        <v/>
      </c>
      <c r="M88" s="50" t="str">
        <f t="shared" si="39"/>
        <v/>
      </c>
      <c r="N88" s="50" t="str">
        <f t="shared" si="39"/>
        <v/>
      </c>
      <c r="O88" s="50" t="str">
        <f t="shared" si="39"/>
        <v/>
      </c>
      <c r="P88" s="50" t="str">
        <f t="shared" si="39"/>
        <v/>
      </c>
      <c r="Q88" s="50" t="str">
        <f t="shared" si="39"/>
        <v/>
      </c>
      <c r="R88" s="50" t="str">
        <f t="shared" si="39"/>
        <v/>
      </c>
      <c r="S88" s="50" t="str">
        <f t="shared" si="39"/>
        <v/>
      </c>
      <c r="T88" s="50" t="str">
        <f t="shared" si="39"/>
        <v/>
      </c>
      <c r="U88" s="50" t="str">
        <f t="shared" si="39"/>
        <v/>
      </c>
      <c r="V88" s="50" t="str">
        <f t="shared" si="39"/>
        <v/>
      </c>
      <c r="W88" s="50" t="str">
        <f t="shared" si="39"/>
        <v/>
      </c>
      <c r="X88" s="50" t="str">
        <f t="shared" si="39"/>
        <v/>
      </c>
      <c r="Y88" s="50" t="str">
        <f t="shared" si="39"/>
        <v/>
      </c>
      <c r="Z88" s="50" t="str">
        <f t="shared" si="39"/>
        <v/>
      </c>
      <c r="AA88" s="50" t="str">
        <f t="shared" si="39"/>
        <v/>
      </c>
      <c r="AB88" s="50" t="str">
        <f t="shared" si="39"/>
        <v/>
      </c>
      <c r="AC88" s="50" t="str">
        <f t="shared" si="39"/>
        <v/>
      </c>
      <c r="AD88" s="50" t="str">
        <f t="shared" si="39"/>
        <v/>
      </c>
      <c r="AE88" s="50" t="str">
        <f t="shared" si="39"/>
        <v/>
      </c>
    </row>
    <row r="89" spans="1:31" x14ac:dyDescent="0.3">
      <c r="A89" s="59">
        <v>33</v>
      </c>
      <c r="B89" s="50" t="str">
        <f t="shared" si="39"/>
        <v/>
      </c>
      <c r="C89" s="50" t="str">
        <f t="shared" si="39"/>
        <v/>
      </c>
      <c r="D89" s="50" t="str">
        <f t="shared" si="39"/>
        <v/>
      </c>
      <c r="E89" s="50" t="str">
        <f t="shared" si="39"/>
        <v/>
      </c>
      <c r="F89" s="50" t="str">
        <f t="shared" si="39"/>
        <v/>
      </c>
      <c r="G89" s="50" t="str">
        <f t="shared" si="39"/>
        <v/>
      </c>
      <c r="H89" s="50" t="str">
        <f t="shared" si="39"/>
        <v/>
      </c>
      <c r="I89" s="50" t="str">
        <f t="shared" si="39"/>
        <v/>
      </c>
      <c r="J89" s="50" t="str">
        <f t="shared" si="39"/>
        <v/>
      </c>
      <c r="K89" s="50" t="str">
        <f t="shared" si="39"/>
        <v/>
      </c>
      <c r="L89" s="50" t="str">
        <f t="shared" si="39"/>
        <v/>
      </c>
      <c r="M89" s="50" t="str">
        <f t="shared" si="39"/>
        <v/>
      </c>
      <c r="N89" s="50" t="str">
        <f t="shared" si="39"/>
        <v/>
      </c>
      <c r="O89" s="50" t="str">
        <f t="shared" si="39"/>
        <v/>
      </c>
      <c r="P89" s="50" t="str">
        <f t="shared" si="39"/>
        <v/>
      </c>
      <c r="Q89" s="50" t="str">
        <f t="shared" si="39"/>
        <v/>
      </c>
      <c r="R89" s="50" t="str">
        <f t="shared" si="39"/>
        <v/>
      </c>
      <c r="S89" s="50" t="str">
        <f t="shared" si="39"/>
        <v/>
      </c>
      <c r="T89" s="50" t="str">
        <f t="shared" si="39"/>
        <v/>
      </c>
      <c r="U89" s="50" t="str">
        <f t="shared" si="39"/>
        <v/>
      </c>
      <c r="V89" s="50" t="str">
        <f t="shared" si="39"/>
        <v/>
      </c>
      <c r="W89" s="50" t="str">
        <f t="shared" si="39"/>
        <v/>
      </c>
      <c r="X89" s="50" t="str">
        <f t="shared" si="39"/>
        <v/>
      </c>
      <c r="Y89" s="50" t="str">
        <f t="shared" si="39"/>
        <v/>
      </c>
      <c r="Z89" s="50" t="str">
        <f t="shared" si="39"/>
        <v/>
      </c>
      <c r="AA89" s="50" t="str">
        <f t="shared" si="39"/>
        <v/>
      </c>
      <c r="AB89" s="50" t="str">
        <f t="shared" si="39"/>
        <v/>
      </c>
      <c r="AC89" s="50" t="str">
        <f t="shared" si="39"/>
        <v/>
      </c>
      <c r="AD89" s="50" t="str">
        <f t="shared" si="39"/>
        <v/>
      </c>
      <c r="AE89" s="50" t="str">
        <f t="shared" si="39"/>
        <v/>
      </c>
    </row>
    <row r="90" spans="1:31" x14ac:dyDescent="0.3">
      <c r="A90" s="59">
        <v>34</v>
      </c>
      <c r="B90" s="50" t="str">
        <f t="shared" si="39"/>
        <v/>
      </c>
      <c r="C90" s="50" t="str">
        <f t="shared" si="39"/>
        <v/>
      </c>
      <c r="D90" s="50" t="str">
        <f t="shared" si="39"/>
        <v/>
      </c>
      <c r="E90" s="50" t="str">
        <f t="shared" si="39"/>
        <v/>
      </c>
      <c r="F90" s="50" t="str">
        <f t="shared" si="39"/>
        <v/>
      </c>
      <c r="G90" s="50" t="str">
        <f t="shared" si="39"/>
        <v/>
      </c>
      <c r="H90" s="50" t="str">
        <f t="shared" si="39"/>
        <v/>
      </c>
      <c r="I90" s="50" t="str">
        <f t="shared" si="39"/>
        <v/>
      </c>
      <c r="J90" s="50" t="str">
        <f t="shared" si="39"/>
        <v/>
      </c>
      <c r="K90" s="50" t="str">
        <f t="shared" si="39"/>
        <v/>
      </c>
      <c r="L90" s="50" t="str">
        <f t="shared" si="39"/>
        <v/>
      </c>
      <c r="M90" s="50" t="str">
        <f t="shared" si="39"/>
        <v/>
      </c>
      <c r="N90" s="50" t="str">
        <f t="shared" si="39"/>
        <v/>
      </c>
      <c r="O90" s="50" t="str">
        <f t="shared" si="39"/>
        <v/>
      </c>
      <c r="P90" s="50" t="str">
        <f t="shared" si="39"/>
        <v/>
      </c>
      <c r="Q90" s="50" t="str">
        <f t="shared" si="39"/>
        <v/>
      </c>
      <c r="R90" s="50" t="str">
        <f t="shared" si="39"/>
        <v/>
      </c>
      <c r="S90" s="50" t="str">
        <f t="shared" si="39"/>
        <v/>
      </c>
      <c r="T90" s="50" t="str">
        <f t="shared" si="39"/>
        <v/>
      </c>
      <c r="U90" s="50" t="str">
        <f t="shared" si="39"/>
        <v/>
      </c>
      <c r="V90" s="50" t="str">
        <f t="shared" si="39"/>
        <v/>
      </c>
      <c r="W90" s="50" t="str">
        <f t="shared" si="39"/>
        <v/>
      </c>
      <c r="X90" s="50" t="str">
        <f t="shared" si="39"/>
        <v/>
      </c>
      <c r="Y90" s="50" t="str">
        <f t="shared" si="39"/>
        <v/>
      </c>
      <c r="Z90" s="50" t="str">
        <f t="shared" si="39"/>
        <v/>
      </c>
      <c r="AA90" s="50" t="str">
        <f t="shared" si="39"/>
        <v/>
      </c>
      <c r="AB90" s="50" t="str">
        <f t="shared" si="39"/>
        <v/>
      </c>
      <c r="AC90" s="50" t="str">
        <f t="shared" si="39"/>
        <v/>
      </c>
      <c r="AD90" s="50" t="str">
        <f t="shared" si="39"/>
        <v/>
      </c>
      <c r="AE90" s="50" t="str">
        <f t="shared" si="39"/>
        <v/>
      </c>
    </row>
    <row r="91" spans="1:31" x14ac:dyDescent="0.3">
      <c r="A91" s="59">
        <v>35</v>
      </c>
      <c r="B91" s="50" t="str">
        <f t="shared" si="39"/>
        <v/>
      </c>
      <c r="C91" s="50" t="str">
        <f t="shared" si="39"/>
        <v/>
      </c>
      <c r="D91" s="50" t="str">
        <f t="shared" si="39"/>
        <v/>
      </c>
      <c r="E91" s="50" t="str">
        <f t="shared" si="39"/>
        <v/>
      </c>
      <c r="F91" s="50" t="str">
        <f t="shared" si="39"/>
        <v/>
      </c>
      <c r="G91" s="50" t="str">
        <f t="shared" si="39"/>
        <v/>
      </c>
      <c r="H91" s="50" t="str">
        <f t="shared" si="39"/>
        <v/>
      </c>
      <c r="I91" s="50" t="str">
        <f t="shared" si="39"/>
        <v/>
      </c>
      <c r="J91" s="50" t="str">
        <f t="shared" si="39"/>
        <v/>
      </c>
      <c r="K91" s="50" t="str">
        <f t="shared" si="39"/>
        <v/>
      </c>
      <c r="L91" s="50" t="str">
        <f t="shared" si="39"/>
        <v/>
      </c>
      <c r="M91" s="50" t="str">
        <f t="shared" si="39"/>
        <v/>
      </c>
      <c r="N91" s="50" t="str">
        <f t="shared" si="39"/>
        <v/>
      </c>
      <c r="O91" s="50" t="str">
        <f t="shared" si="39"/>
        <v/>
      </c>
      <c r="P91" s="50" t="str">
        <f t="shared" si="39"/>
        <v/>
      </c>
      <c r="Q91" s="50" t="str">
        <f t="shared" si="39"/>
        <v/>
      </c>
      <c r="R91" s="50" t="str">
        <f t="shared" si="39"/>
        <v/>
      </c>
      <c r="S91" s="50" t="str">
        <f t="shared" si="39"/>
        <v/>
      </c>
      <c r="T91" s="50" t="str">
        <f t="shared" si="39"/>
        <v/>
      </c>
      <c r="U91" s="50" t="str">
        <f t="shared" si="39"/>
        <v/>
      </c>
      <c r="V91" s="50" t="str">
        <f t="shared" si="39"/>
        <v/>
      </c>
      <c r="W91" s="50" t="str">
        <f t="shared" si="39"/>
        <v/>
      </c>
      <c r="X91" s="50" t="str">
        <f t="shared" si="39"/>
        <v/>
      </c>
      <c r="Y91" s="50" t="str">
        <f t="shared" si="39"/>
        <v/>
      </c>
      <c r="Z91" s="50" t="str">
        <f t="shared" si="39"/>
        <v/>
      </c>
      <c r="AA91" s="50" t="str">
        <f t="shared" si="39"/>
        <v/>
      </c>
      <c r="AB91" s="50" t="str">
        <f t="shared" si="39"/>
        <v/>
      </c>
      <c r="AC91" s="50" t="str">
        <f t="shared" si="39"/>
        <v/>
      </c>
      <c r="AD91" s="50" t="str">
        <f t="shared" si="39"/>
        <v/>
      </c>
      <c r="AE91" s="50" t="str">
        <f t="shared" si="39"/>
        <v/>
      </c>
    </row>
    <row r="93" spans="1:31" x14ac:dyDescent="0.3">
      <c r="A93" s="22" t="s">
        <v>4</v>
      </c>
      <c r="B93" s="70" t="s">
        <v>0</v>
      </c>
      <c r="C93" s="76"/>
    </row>
    <row r="94" spans="1:31" x14ac:dyDescent="0.3">
      <c r="A94" s="22" t="s">
        <v>5</v>
      </c>
      <c r="B94" s="71">
        <f>COUNT(B3:AE37)</f>
        <v>0</v>
      </c>
      <c r="C94" s="76"/>
    </row>
    <row r="95" spans="1:31" x14ac:dyDescent="0.3">
      <c r="A95" s="22" t="s">
        <v>6</v>
      </c>
      <c r="B95" s="77">
        <f>SUM(B57:AE91)/($B$94-1)-3</f>
        <v>-3</v>
      </c>
      <c r="C95" s="76"/>
      <c r="G95" t="s">
        <v>12</v>
      </c>
    </row>
    <row r="96" spans="1:31" x14ac:dyDescent="0.3">
      <c r="A96" s="22" t="s">
        <v>8</v>
      </c>
      <c r="B96" s="71" t="e">
        <f>SQRT(24/B94)</f>
        <v>#DIV/0!</v>
      </c>
      <c r="C96" s="76"/>
      <c r="G96" s="128" t="s">
        <v>64</v>
      </c>
    </row>
    <row r="97" spans="1:31" x14ac:dyDescent="0.3">
      <c r="A97" s="22" t="s">
        <v>10</v>
      </c>
      <c r="B97" s="71" t="e">
        <f>IF(ABS(B95/B96)&gt;NORMSINV(1-0.05/2),"non normal","normal")</f>
        <v>#DIV/0!</v>
      </c>
      <c r="C97" s="76"/>
      <c r="G97" t="s">
        <v>65</v>
      </c>
    </row>
    <row r="98" spans="1:31" x14ac:dyDescent="0.3">
      <c r="A98" s="22" t="s">
        <v>11</v>
      </c>
      <c r="B98" s="72" t="e">
        <f>SKEW(B3:AE37)</f>
        <v>#DIV/0!</v>
      </c>
      <c r="C98" s="76"/>
    </row>
    <row r="99" spans="1:31" x14ac:dyDescent="0.3">
      <c r="A99" s="22" t="s">
        <v>13</v>
      </c>
      <c r="B99" s="71">
        <f>SQRT((6*B94*(B94-1))/((B94-2)*(B94+1)*(B94+3)))</f>
        <v>0</v>
      </c>
      <c r="C99" s="73" t="s">
        <v>18</v>
      </c>
    </row>
    <row r="100" spans="1:31" x14ac:dyDescent="0.3">
      <c r="A100" s="22" t="s">
        <v>15</v>
      </c>
      <c r="B100" s="71" t="e">
        <f>IF(ABS(B98/B99)&gt;NORMSINV(1-0.05/2),"non normal","normal")</f>
        <v>#DIV/0!</v>
      </c>
      <c r="C100" s="74" t="e">
        <f>IF(AND(B97="normal", B100="normal"),"normal", "non normal")</f>
        <v>#DIV/0!</v>
      </c>
    </row>
    <row r="101" spans="1:31" ht="15" thickBot="1" x14ac:dyDescent="0.35">
      <c r="A101" s="21"/>
      <c r="B101" s="23"/>
      <c r="C101" s="23"/>
      <c r="D101" s="37"/>
    </row>
    <row r="102" spans="1:31" x14ac:dyDescent="0.3">
      <c r="A102" s="108" t="s">
        <v>66</v>
      </c>
      <c r="B102" s="109"/>
      <c r="C102" s="109"/>
      <c r="D102" s="109"/>
      <c r="E102" s="109"/>
      <c r="F102" s="109"/>
      <c r="G102" s="109"/>
      <c r="H102" s="109"/>
      <c r="I102" s="109"/>
      <c r="J102" s="109"/>
      <c r="K102" s="110"/>
    </row>
    <row r="103" spans="1:31" x14ac:dyDescent="0.3">
      <c r="A103" s="87" t="s">
        <v>67</v>
      </c>
      <c r="B103" s="93" t="e">
        <f>IF(B40=3,B95,B45)</f>
        <v>#DIV/0!</v>
      </c>
      <c r="C103" s="85" t="s">
        <v>68</v>
      </c>
      <c r="D103" s="85"/>
      <c r="E103" s="85"/>
      <c r="F103" s="85"/>
      <c r="G103" s="85"/>
      <c r="H103" s="85"/>
      <c r="I103" s="85"/>
      <c r="J103" s="85"/>
      <c r="K103" s="88"/>
    </row>
    <row r="104" spans="1:31" x14ac:dyDescent="0.3">
      <c r="A104" s="87"/>
      <c r="B104" s="94"/>
      <c r="C104" s="85"/>
      <c r="D104" s="86"/>
      <c r="E104" s="85"/>
      <c r="F104" s="85"/>
      <c r="G104" s="85"/>
      <c r="H104" s="85"/>
      <c r="I104" s="85"/>
      <c r="J104" s="85"/>
      <c r="K104" s="88"/>
    </row>
    <row r="105" spans="1:31" ht="15" thickBot="1" x14ac:dyDescent="0.35">
      <c r="A105" s="89" t="s">
        <v>69</v>
      </c>
      <c r="B105" s="95" t="e">
        <f>IF(B40=3,B98,B48)</f>
        <v>#DIV/0!</v>
      </c>
      <c r="C105" s="90" t="s">
        <v>70</v>
      </c>
      <c r="D105" s="90"/>
      <c r="E105" s="91"/>
      <c r="F105" s="91"/>
      <c r="G105" s="91"/>
      <c r="H105" s="91"/>
      <c r="I105" s="91"/>
      <c r="J105" s="91"/>
      <c r="K105" s="92"/>
    </row>
    <row r="106" spans="1:31" x14ac:dyDescent="0.3">
      <c r="A106" s="21"/>
      <c r="B106" s="23"/>
      <c r="C106" s="23"/>
      <c r="D106" s="37"/>
    </row>
    <row r="107" spans="1:31" x14ac:dyDescent="0.3">
      <c r="A107" s="12" t="s">
        <v>45</v>
      </c>
      <c r="B107" s="13">
        <f>COUNT(B3:B37)</f>
        <v>0</v>
      </c>
      <c r="C107" s="13">
        <f t="shared" ref="C107:AE107" si="40">COUNT(C3:C37)</f>
        <v>0</v>
      </c>
      <c r="D107" s="13">
        <f t="shared" si="40"/>
        <v>0</v>
      </c>
      <c r="E107" s="13">
        <f t="shared" si="40"/>
        <v>0</v>
      </c>
      <c r="F107" s="13">
        <f t="shared" si="40"/>
        <v>0</v>
      </c>
      <c r="G107" s="13">
        <f t="shared" si="40"/>
        <v>0</v>
      </c>
      <c r="H107" s="13">
        <f t="shared" si="40"/>
        <v>0</v>
      </c>
      <c r="I107" s="13">
        <f t="shared" si="40"/>
        <v>0</v>
      </c>
      <c r="J107" s="13">
        <f t="shared" si="40"/>
        <v>0</v>
      </c>
      <c r="K107" s="13">
        <f t="shared" si="40"/>
        <v>0</v>
      </c>
      <c r="L107" s="13">
        <f t="shared" si="40"/>
        <v>0</v>
      </c>
      <c r="M107" s="13">
        <f t="shared" si="40"/>
        <v>0</v>
      </c>
      <c r="N107" s="13">
        <f t="shared" si="40"/>
        <v>0</v>
      </c>
      <c r="O107" s="13">
        <f t="shared" si="40"/>
        <v>0</v>
      </c>
      <c r="P107" s="13">
        <f t="shared" si="40"/>
        <v>0</v>
      </c>
      <c r="Q107" s="13">
        <f t="shared" si="40"/>
        <v>0</v>
      </c>
      <c r="R107" s="13">
        <f t="shared" si="40"/>
        <v>0</v>
      </c>
      <c r="S107" s="13">
        <f t="shared" si="40"/>
        <v>0</v>
      </c>
      <c r="T107" s="13">
        <f t="shared" si="40"/>
        <v>0</v>
      </c>
      <c r="U107" s="13">
        <f t="shared" si="40"/>
        <v>0</v>
      </c>
      <c r="V107" s="13">
        <f t="shared" si="40"/>
        <v>0</v>
      </c>
      <c r="W107" s="13">
        <f t="shared" si="40"/>
        <v>0</v>
      </c>
      <c r="X107" s="13">
        <f t="shared" si="40"/>
        <v>0</v>
      </c>
      <c r="Y107" s="13">
        <f t="shared" si="40"/>
        <v>0</v>
      </c>
      <c r="Z107" s="13">
        <f t="shared" si="40"/>
        <v>0</v>
      </c>
      <c r="AA107" s="13">
        <f t="shared" si="40"/>
        <v>0</v>
      </c>
      <c r="AB107" s="13">
        <f t="shared" si="40"/>
        <v>0</v>
      </c>
      <c r="AC107" s="13">
        <f t="shared" si="40"/>
        <v>0</v>
      </c>
      <c r="AD107" s="13">
        <f t="shared" si="40"/>
        <v>0</v>
      </c>
      <c r="AE107" s="13">
        <f t="shared" si="40"/>
        <v>0</v>
      </c>
    </row>
    <row r="108" spans="1:31" x14ac:dyDescent="0.3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31" x14ac:dyDescent="0.3">
      <c r="A109" s="12" t="s">
        <v>46</v>
      </c>
      <c r="B109" s="14">
        <f>COUNTA(B2:AE2)</f>
        <v>0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1:31" x14ac:dyDescent="0.3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1:31" x14ac:dyDescent="0.3">
      <c r="A111" s="13"/>
      <c r="B111" s="13"/>
      <c r="C111" s="13"/>
      <c r="D111" s="13"/>
      <c r="E111" s="13"/>
      <c r="F111" s="13"/>
      <c r="G111" s="13"/>
      <c r="H111" s="13"/>
      <c r="I111" s="15"/>
      <c r="J111" s="15"/>
      <c r="K111" s="2"/>
      <c r="L111" s="2"/>
    </row>
    <row r="112" spans="1:31" x14ac:dyDescent="0.3">
      <c r="A112" s="12" t="s">
        <v>47</v>
      </c>
      <c r="B112" s="66">
        <f>COUNT(B3:AE37)</f>
        <v>0</v>
      </c>
      <c r="C112" s="13"/>
      <c r="D112" s="13"/>
      <c r="E112" s="13"/>
      <c r="F112" s="13"/>
      <c r="G112" s="13"/>
      <c r="H112" s="13"/>
      <c r="I112" s="13"/>
      <c r="J112" s="13"/>
      <c r="K112" s="2"/>
      <c r="L112" s="2"/>
    </row>
    <row r="113" spans="1:31" x14ac:dyDescent="0.3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2"/>
      <c r="L113" s="2"/>
    </row>
    <row r="114" spans="1:31" x14ac:dyDescent="0.3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2"/>
      <c r="L114" s="2"/>
    </row>
    <row r="115" spans="1:31" x14ac:dyDescent="0.3">
      <c r="A115" s="13"/>
      <c r="B115" s="13"/>
      <c r="C115" s="13"/>
      <c r="D115" s="13"/>
      <c r="E115" s="13"/>
      <c r="F115" s="13"/>
      <c r="G115" s="13"/>
      <c r="H115" s="13"/>
      <c r="I115" s="15"/>
      <c r="J115" s="15"/>
      <c r="K115" s="2"/>
      <c r="L115" s="2"/>
    </row>
    <row r="116" spans="1:31" x14ac:dyDescent="0.3">
      <c r="A116" s="13"/>
      <c r="B116" s="13"/>
      <c r="C116" s="13"/>
      <c r="D116" s="13"/>
      <c r="E116" s="13"/>
      <c r="F116" s="13"/>
      <c r="G116" s="13"/>
      <c r="H116" s="13"/>
      <c r="I116" s="15"/>
      <c r="J116" s="15"/>
      <c r="K116" s="2"/>
      <c r="L116" s="2"/>
    </row>
    <row r="117" spans="1:31" x14ac:dyDescent="0.3">
      <c r="A117" s="13"/>
      <c r="B117" s="16">
        <f>B112-1</f>
        <v>-1</v>
      </c>
      <c r="C117" s="13"/>
      <c r="D117" s="13"/>
      <c r="E117" s="13"/>
      <c r="F117" s="13"/>
      <c r="G117" s="13"/>
      <c r="H117" s="13"/>
      <c r="I117" s="15"/>
      <c r="J117" s="15"/>
      <c r="K117" s="2"/>
      <c r="L117" s="2"/>
    </row>
    <row r="118" spans="1:31" x14ac:dyDescent="0.3">
      <c r="A118" s="13"/>
      <c r="B118" s="13"/>
      <c r="C118" s="13"/>
      <c r="D118" s="13"/>
      <c r="E118" s="13"/>
      <c r="F118" s="13"/>
      <c r="G118" s="13"/>
      <c r="H118" s="13"/>
      <c r="I118" s="15"/>
      <c r="J118" s="15"/>
      <c r="K118" s="2"/>
      <c r="L118" s="2"/>
    </row>
    <row r="119" spans="1:31" x14ac:dyDescent="0.3">
      <c r="A119" s="13"/>
      <c r="B119" s="13"/>
      <c r="C119" s="13"/>
      <c r="D119" s="13"/>
      <c r="E119" s="13"/>
      <c r="F119" s="13"/>
      <c r="G119" s="13"/>
      <c r="H119" s="13"/>
      <c r="I119" s="15"/>
      <c r="J119" s="15"/>
      <c r="K119" s="2"/>
      <c r="L119" s="2"/>
    </row>
    <row r="120" spans="1:31" x14ac:dyDescent="0.3">
      <c r="A120" s="13"/>
      <c r="B120" s="13"/>
      <c r="C120" s="13"/>
      <c r="D120" s="13"/>
      <c r="E120" s="13"/>
      <c r="F120" s="13"/>
      <c r="G120" s="13"/>
      <c r="H120" s="13"/>
      <c r="I120" s="15"/>
      <c r="J120" s="15"/>
      <c r="K120" s="2"/>
      <c r="L120" s="2"/>
    </row>
    <row r="121" spans="1:31" x14ac:dyDescent="0.3">
      <c r="A121" s="13"/>
      <c r="B121" s="13"/>
      <c r="C121" s="13"/>
      <c r="D121" s="13"/>
      <c r="E121" s="13"/>
      <c r="F121" s="13"/>
      <c r="G121" s="17"/>
      <c r="H121" s="13"/>
      <c r="I121" s="15"/>
      <c r="J121" s="15"/>
      <c r="K121" s="2"/>
      <c r="L121" s="2"/>
    </row>
    <row r="122" spans="1:31" x14ac:dyDescent="0.3">
      <c r="A122" s="12" t="s">
        <v>48</v>
      </c>
      <c r="B122" s="13"/>
      <c r="C122" s="13"/>
      <c r="D122" s="13"/>
      <c r="E122" s="13"/>
      <c r="F122" s="13"/>
      <c r="G122" s="13"/>
      <c r="H122" s="13"/>
      <c r="I122" s="15"/>
      <c r="J122" s="15"/>
      <c r="K122" s="2"/>
      <c r="L122" s="2"/>
    </row>
    <row r="123" spans="1:31" x14ac:dyDescent="0.3">
      <c r="A123" s="13"/>
      <c r="B123" s="13"/>
      <c r="C123" s="13"/>
      <c r="D123" s="13"/>
      <c r="E123" s="13"/>
      <c r="F123" s="13"/>
      <c r="G123" s="13"/>
      <c r="H123" s="13"/>
      <c r="I123" s="15"/>
      <c r="J123" s="15"/>
      <c r="K123" s="2"/>
      <c r="L123" s="2"/>
    </row>
    <row r="124" spans="1:31" x14ac:dyDescent="0.3">
      <c r="A124" s="13" t="s">
        <v>49</v>
      </c>
      <c r="B124" s="24" t="e">
        <f>AVERAGE(B3:B37)</f>
        <v>#DIV/0!</v>
      </c>
      <c r="C124" s="24" t="e">
        <f>AVERAGE(C3:C37)</f>
        <v>#DIV/0!</v>
      </c>
      <c r="D124" s="24" t="e">
        <f t="shared" ref="D124:AE124" si="41">AVERAGE(D3:D37)</f>
        <v>#DIV/0!</v>
      </c>
      <c r="E124" s="24" t="e">
        <f t="shared" si="41"/>
        <v>#DIV/0!</v>
      </c>
      <c r="F124" s="24" t="e">
        <f t="shared" si="41"/>
        <v>#DIV/0!</v>
      </c>
      <c r="G124" s="24" t="e">
        <f t="shared" si="41"/>
        <v>#DIV/0!</v>
      </c>
      <c r="H124" s="24" t="e">
        <f t="shared" si="41"/>
        <v>#DIV/0!</v>
      </c>
      <c r="I124" s="24" t="e">
        <f t="shared" si="41"/>
        <v>#DIV/0!</v>
      </c>
      <c r="J124" s="24" t="e">
        <f t="shared" si="41"/>
        <v>#DIV/0!</v>
      </c>
      <c r="K124" s="24" t="e">
        <f t="shared" si="41"/>
        <v>#DIV/0!</v>
      </c>
      <c r="L124" s="24" t="e">
        <f t="shared" si="41"/>
        <v>#DIV/0!</v>
      </c>
      <c r="M124" s="24" t="e">
        <f t="shared" si="41"/>
        <v>#DIV/0!</v>
      </c>
      <c r="N124" s="24" t="e">
        <f t="shared" si="41"/>
        <v>#DIV/0!</v>
      </c>
      <c r="O124" s="24" t="e">
        <f t="shared" si="41"/>
        <v>#DIV/0!</v>
      </c>
      <c r="P124" s="24" t="e">
        <f t="shared" si="41"/>
        <v>#DIV/0!</v>
      </c>
      <c r="Q124" s="24" t="e">
        <f t="shared" si="41"/>
        <v>#DIV/0!</v>
      </c>
      <c r="R124" s="24" t="e">
        <f t="shared" si="41"/>
        <v>#DIV/0!</v>
      </c>
      <c r="S124" s="24" t="e">
        <f t="shared" si="41"/>
        <v>#DIV/0!</v>
      </c>
      <c r="T124" s="24" t="e">
        <f t="shared" si="41"/>
        <v>#DIV/0!</v>
      </c>
      <c r="U124" s="24" t="e">
        <f t="shared" si="41"/>
        <v>#DIV/0!</v>
      </c>
      <c r="V124" s="24" t="e">
        <f t="shared" si="41"/>
        <v>#DIV/0!</v>
      </c>
      <c r="W124" s="24" t="e">
        <f t="shared" si="41"/>
        <v>#DIV/0!</v>
      </c>
      <c r="X124" s="24" t="e">
        <f t="shared" si="41"/>
        <v>#DIV/0!</v>
      </c>
      <c r="Y124" s="24" t="e">
        <f t="shared" si="41"/>
        <v>#DIV/0!</v>
      </c>
      <c r="Z124" s="24" t="e">
        <f t="shared" si="41"/>
        <v>#DIV/0!</v>
      </c>
      <c r="AA124" s="24" t="e">
        <f t="shared" si="41"/>
        <v>#DIV/0!</v>
      </c>
      <c r="AB124" s="24" t="e">
        <f t="shared" si="41"/>
        <v>#DIV/0!</v>
      </c>
      <c r="AC124" s="24" t="e">
        <f t="shared" si="41"/>
        <v>#DIV/0!</v>
      </c>
      <c r="AD124" s="24" t="e">
        <f t="shared" si="41"/>
        <v>#DIV/0!</v>
      </c>
      <c r="AE124" s="24" t="e">
        <f t="shared" si="41"/>
        <v>#DIV/0!</v>
      </c>
    </row>
    <row r="125" spans="1:31" x14ac:dyDescent="0.3">
      <c r="A125" s="13"/>
      <c r="B125" s="13"/>
      <c r="C125" s="15"/>
      <c r="D125" s="13"/>
      <c r="E125" s="13"/>
      <c r="F125" s="13"/>
      <c r="G125" s="17"/>
      <c r="H125" s="13"/>
      <c r="I125" s="15"/>
      <c r="J125" s="13"/>
      <c r="K125" s="2"/>
      <c r="L125" s="2"/>
    </row>
    <row r="126" spans="1:31" x14ac:dyDescent="0.3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2"/>
      <c r="L126" s="2"/>
    </row>
    <row r="127" spans="1:31" x14ac:dyDescent="0.3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2"/>
      <c r="L127" s="2"/>
    </row>
    <row r="128" spans="1:31" x14ac:dyDescent="0.3">
      <c r="A128" s="13"/>
      <c r="B128" s="17"/>
      <c r="C128" s="17"/>
      <c r="D128" s="17"/>
      <c r="E128" s="17"/>
      <c r="F128" s="17"/>
      <c r="G128" s="17"/>
      <c r="H128" s="17"/>
      <c r="I128" s="17"/>
      <c r="J128" s="17"/>
      <c r="K128" s="18"/>
      <c r="L128" s="2"/>
    </row>
    <row r="129" spans="1:12" x14ac:dyDescent="0.3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2"/>
      <c r="L129" s="2"/>
    </row>
    <row r="130" spans="1:12" x14ac:dyDescent="0.3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2"/>
      <c r="L130" s="2"/>
    </row>
    <row r="131" spans="1:12" x14ac:dyDescent="0.3">
      <c r="A131" s="12" t="s">
        <v>50</v>
      </c>
      <c r="B131" s="48" t="e">
        <f>AVERAGE(B3:AE37)</f>
        <v>#DIV/0!</v>
      </c>
      <c r="C131" s="13"/>
      <c r="D131" s="17"/>
      <c r="E131" s="13"/>
      <c r="F131" s="13"/>
      <c r="G131" s="13"/>
      <c r="H131" s="13"/>
      <c r="I131" s="13"/>
      <c r="J131" s="13"/>
      <c r="K131" s="2"/>
      <c r="L131" s="2"/>
    </row>
    <row r="132" spans="1:12" x14ac:dyDescent="0.3">
      <c r="B132" s="13"/>
      <c r="C132" s="17"/>
      <c r="D132" s="13"/>
      <c r="E132" s="13"/>
      <c r="F132" s="13"/>
      <c r="G132" s="13"/>
      <c r="H132" s="13"/>
      <c r="I132" s="13"/>
      <c r="J132" s="13"/>
      <c r="K132" s="2"/>
      <c r="L132" s="2"/>
    </row>
    <row r="133" spans="1:12" x14ac:dyDescent="0.3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2"/>
      <c r="L133" s="2"/>
    </row>
    <row r="134" spans="1:12" x14ac:dyDescent="0.3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2"/>
      <c r="L134" s="2"/>
    </row>
    <row r="135" spans="1:12" x14ac:dyDescent="0.3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2"/>
      <c r="L135" s="2"/>
    </row>
    <row r="136" spans="1:12" x14ac:dyDescent="0.3">
      <c r="A136" s="12" t="s">
        <v>51</v>
      </c>
      <c r="B136" s="17"/>
      <c r="C136" s="17"/>
      <c r="D136" s="45" t="e">
        <f>VAR(B3:AE37)</f>
        <v>#DIV/0!</v>
      </c>
      <c r="E136" s="17"/>
      <c r="F136" s="17"/>
      <c r="G136" s="17"/>
      <c r="H136" s="17"/>
      <c r="I136" s="17"/>
      <c r="J136" s="17"/>
      <c r="K136" s="18"/>
      <c r="L136" s="2"/>
    </row>
    <row r="137" spans="1:12" x14ac:dyDescent="0.3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2"/>
      <c r="L137" s="2"/>
    </row>
    <row r="138" spans="1:12" x14ac:dyDescent="0.3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2"/>
      <c r="L138" s="2"/>
    </row>
    <row r="139" spans="1:12" x14ac:dyDescent="0.3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2"/>
      <c r="L139" s="2"/>
    </row>
    <row r="140" spans="1:12" x14ac:dyDescent="0.3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</row>
    <row r="141" spans="1:12" x14ac:dyDescent="0.3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</row>
    <row r="142" spans="1:12" x14ac:dyDescent="0.3">
      <c r="A142" s="13" t="s">
        <v>52</v>
      </c>
      <c r="B142" s="55">
        <v>3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</row>
    <row r="143" spans="1:12" x14ac:dyDescent="0.3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</row>
    <row r="144" spans="1:12" x14ac:dyDescent="0.3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</row>
    <row r="145" spans="1:12" x14ac:dyDescent="0.3">
      <c r="A145" s="13" t="s">
        <v>53</v>
      </c>
      <c r="B145" s="19" t="e">
        <f>1/B112+1/B142</f>
        <v>#DIV/0!</v>
      </c>
      <c r="C145" s="19"/>
      <c r="D145" s="19"/>
      <c r="E145" s="19"/>
      <c r="F145" s="19"/>
      <c r="G145" s="19"/>
      <c r="H145" s="19"/>
      <c r="I145" s="19"/>
      <c r="J145" s="19"/>
      <c r="K145" s="19"/>
      <c r="L145" s="13"/>
    </row>
    <row r="146" spans="1:12" x14ac:dyDescent="0.3">
      <c r="A146" s="13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3"/>
    </row>
    <row r="147" spans="1:12" x14ac:dyDescent="0.3">
      <c r="A147" s="13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3"/>
    </row>
    <row r="148" spans="1:12" x14ac:dyDescent="0.3">
      <c r="A148" s="13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3"/>
    </row>
    <row r="149" spans="1:12" x14ac:dyDescent="0.3">
      <c r="A149" s="13" t="s">
        <v>54</v>
      </c>
      <c r="B149" s="45" t="e">
        <f>D136*B145</f>
        <v>#DIV/0!</v>
      </c>
      <c r="C149" s="19"/>
      <c r="D149" s="19"/>
      <c r="E149" s="19"/>
      <c r="F149" s="19"/>
      <c r="G149" s="19"/>
      <c r="H149" s="19"/>
      <c r="I149" s="19"/>
      <c r="J149" s="19"/>
      <c r="K149" s="19"/>
      <c r="L149" s="13"/>
    </row>
    <row r="150" spans="1:12" x14ac:dyDescent="0.3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</row>
    <row r="151" spans="1:12" x14ac:dyDescent="0.3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</row>
    <row r="152" spans="1:12" x14ac:dyDescent="0.3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</row>
    <row r="153" spans="1:12" x14ac:dyDescent="0.3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2"/>
      <c r="L153" s="2"/>
    </row>
    <row r="154" spans="1:12" x14ac:dyDescent="0.3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2"/>
      <c r="L154" s="2"/>
    </row>
    <row r="155" spans="1:12" x14ac:dyDescent="0.3">
      <c r="A155" s="12" t="s">
        <v>55</v>
      </c>
      <c r="B155" s="13"/>
      <c r="C155" s="13" t="e">
        <f>SQRT(B149)</f>
        <v>#DIV/0!</v>
      </c>
      <c r="D155" s="13"/>
      <c r="E155" s="13"/>
      <c r="F155" s="13"/>
      <c r="G155" s="13"/>
      <c r="H155" s="13"/>
      <c r="I155" s="13"/>
      <c r="J155" s="13"/>
      <c r="K155" s="2"/>
      <c r="L155" s="2"/>
    </row>
    <row r="156" spans="1:12" x14ac:dyDescent="0.3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</row>
    <row r="157" spans="1:12" x14ac:dyDescent="0.3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</row>
    <row r="158" spans="1:12" x14ac:dyDescent="0.3">
      <c r="A158" s="12" t="s">
        <v>56</v>
      </c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</row>
    <row r="159" spans="1:12" x14ac:dyDescent="0.3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</row>
    <row r="160" spans="1:12" x14ac:dyDescent="0.3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</row>
    <row r="161" spans="1:12" x14ac:dyDescent="0.3">
      <c r="A161" s="13" t="s">
        <v>57</v>
      </c>
      <c r="B161" s="20" t="s">
        <v>58</v>
      </c>
      <c r="C161" s="13"/>
      <c r="D161" s="13"/>
      <c r="E161" s="13"/>
      <c r="F161" s="13"/>
      <c r="G161" s="13"/>
      <c r="H161" s="12" t="e">
        <f>TINV(2*0.01,B117)</f>
        <v>#NUM!</v>
      </c>
      <c r="I161" s="13"/>
      <c r="J161" s="13"/>
      <c r="K161" s="14"/>
      <c r="L161" s="13"/>
    </row>
    <row r="162" spans="1:12" x14ac:dyDescent="0.3">
      <c r="A162" s="13" t="s">
        <v>71</v>
      </c>
      <c r="B162" s="13"/>
      <c r="C162" s="13"/>
      <c r="D162" s="13"/>
      <c r="E162" s="13"/>
      <c r="F162" s="13"/>
      <c r="G162" s="13"/>
      <c r="H162" s="64" t="e">
        <f>B131+H161*C155</f>
        <v>#DIV/0!</v>
      </c>
      <c r="I162" s="13"/>
      <c r="J162" s="13"/>
      <c r="K162" s="13"/>
      <c r="L162" s="13"/>
    </row>
    <row r="163" spans="1:12" x14ac:dyDescent="0.3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</row>
    <row r="164" spans="1:12" x14ac:dyDescent="0.3">
      <c r="A164" s="213" t="s">
        <v>72</v>
      </c>
      <c r="B164" s="213"/>
      <c r="C164" s="213"/>
      <c r="D164" s="213"/>
      <c r="E164" s="213"/>
      <c r="F164" s="213"/>
      <c r="G164" s="213"/>
      <c r="H164" s="213"/>
      <c r="I164" s="213"/>
      <c r="J164" s="213"/>
      <c r="K164" s="13"/>
      <c r="L164" s="13"/>
    </row>
    <row r="165" spans="1:12" x14ac:dyDescent="0.3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</row>
    <row r="166" spans="1:12" x14ac:dyDescent="0.3">
      <c r="A166" s="214" t="s">
        <v>73</v>
      </c>
      <c r="B166" s="214"/>
      <c r="C166" s="214"/>
      <c r="D166" s="214"/>
      <c r="E166" s="214"/>
      <c r="F166" s="214"/>
      <c r="G166" s="214"/>
      <c r="H166" s="214"/>
      <c r="I166" s="13"/>
      <c r="J166" s="13">
        <f>B112</f>
        <v>0</v>
      </c>
      <c r="K166" s="2"/>
      <c r="L166" s="2"/>
    </row>
    <row r="167" spans="1:12" x14ac:dyDescent="0.3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2"/>
      <c r="L167" s="2"/>
    </row>
    <row r="168" spans="1:12" x14ac:dyDescent="0.3">
      <c r="A168" s="214" t="s">
        <v>74</v>
      </c>
      <c r="B168" s="214"/>
      <c r="C168" s="214"/>
      <c r="D168" s="214"/>
      <c r="E168" s="214"/>
      <c r="F168" s="214"/>
      <c r="G168" s="214"/>
      <c r="H168" s="214"/>
      <c r="J168" t="e">
        <f>1/(1+$H$161^2/($J$166-1))</f>
        <v>#NUM!</v>
      </c>
    </row>
    <row r="173" spans="1:12" x14ac:dyDescent="0.3">
      <c r="B173" s="212" t="s">
        <v>75</v>
      </c>
      <c r="C173" s="212"/>
      <c r="E173" s="30" t="e">
        <f>(1-'Calculations for Template skew'!J139)</f>
        <v>#NUM!</v>
      </c>
      <c r="F173" s="122" t="s">
        <v>76</v>
      </c>
    </row>
    <row r="174" spans="1:12" x14ac:dyDescent="0.3">
      <c r="A174" s="28" t="s">
        <v>77</v>
      </c>
      <c r="B174" s="123" t="e">
        <f>IF( ABS(('Recalculations1 skew'!J143) -0.01)&lt;0.0001, "Confidence Level is 99%","Confidence Level is not 99%, Go to Recalculate t-stat n=3 tab to fix the Confidence Level")</f>
        <v>#NUM!</v>
      </c>
      <c r="C174" s="121"/>
      <c r="D174" s="121"/>
      <c r="E174" s="121"/>
      <c r="F174" s="122" t="s">
        <v>78</v>
      </c>
      <c r="G174" s="121"/>
    </row>
    <row r="176" spans="1:12" x14ac:dyDescent="0.3">
      <c r="B176" s="28" t="s">
        <v>79</v>
      </c>
      <c r="C176" s="28"/>
      <c r="D176" s="28"/>
      <c r="E176" s="124"/>
    </row>
    <row r="178" spans="1:5" x14ac:dyDescent="0.3">
      <c r="B178" s="212" t="s">
        <v>80</v>
      </c>
      <c r="C178" s="212"/>
      <c r="D178" s="212"/>
      <c r="E178" s="125"/>
    </row>
    <row r="181" spans="1:5" x14ac:dyDescent="0.3">
      <c r="A181" s="133" t="s">
        <v>81</v>
      </c>
      <c r="B181" s="133"/>
      <c r="C181" s="133"/>
      <c r="D181" s="133"/>
      <c r="E181" s="67" t="e">
        <f>B131+E178*C155</f>
        <v>#DIV/0!</v>
      </c>
    </row>
  </sheetData>
  <mergeCells count="5">
    <mergeCell ref="B173:C173"/>
    <mergeCell ref="B178:D178"/>
    <mergeCell ref="A164:J164"/>
    <mergeCell ref="A166:H166"/>
    <mergeCell ref="A168:H168"/>
  </mergeCells>
  <hyperlinks>
    <hyperlink ref="G55" r:id="rId1" xr:uid="{00000000-0004-0000-0600-000000000000}"/>
    <hyperlink ref="G45" r:id="rId2" xr:uid="{00000000-0004-0000-0600-000001000000}"/>
  </hyperlinks>
  <pageMargins left="0.7" right="0.7" top="0.75" bottom="0.75" header="0.3" footer="0.3"/>
  <pageSetup scale="60" orientation="landscape" r:id="rId3"/>
  <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/>
  </sheetPr>
  <dimension ref="A3:AM139"/>
  <sheetViews>
    <sheetView zoomScale="90" zoomScaleNormal="90" workbookViewId="0"/>
  </sheetViews>
  <sheetFormatPr defaultRowHeight="14.4" x14ac:dyDescent="0.3"/>
  <cols>
    <col min="3" max="3" width="12" bestFit="1" customWidth="1"/>
    <col min="11" max="11" width="12" bestFit="1" customWidth="1"/>
    <col min="18" max="18" width="12" bestFit="1" customWidth="1"/>
    <col min="24" max="24" width="12" bestFit="1" customWidth="1"/>
  </cols>
  <sheetData>
    <row r="3" spans="1:8" x14ac:dyDescent="0.3">
      <c r="A3" s="215" t="s">
        <v>82</v>
      </c>
      <c r="B3" s="215"/>
      <c r="C3" s="215"/>
      <c r="D3" s="215"/>
      <c r="E3" s="215"/>
      <c r="F3" s="215"/>
      <c r="G3" s="215"/>
      <c r="H3" s="215"/>
    </row>
    <row r="5" spans="1:8" x14ac:dyDescent="0.3">
      <c r="A5" s="134" t="s">
        <v>83</v>
      </c>
      <c r="B5" s="134"/>
      <c r="C5" s="134"/>
      <c r="D5" s="134"/>
      <c r="E5" s="134"/>
      <c r="F5" s="134"/>
      <c r="G5" s="134"/>
      <c r="H5" s="134"/>
    </row>
    <row r="9" spans="1:8" x14ac:dyDescent="0.3">
      <c r="A9" s="35" t="s">
        <v>84</v>
      </c>
    </row>
    <row r="12" spans="1:8" x14ac:dyDescent="0.3">
      <c r="A12" s="28" t="s">
        <v>85</v>
      </c>
      <c r="F12" t="s">
        <v>67</v>
      </c>
      <c r="H12" s="46" t="e">
        <f>Template_skewed!$B$103</f>
        <v>#DIV/0!</v>
      </c>
    </row>
    <row r="14" spans="1:8" x14ac:dyDescent="0.3">
      <c r="A14" s="28" t="s">
        <v>86</v>
      </c>
      <c r="C14" t="e">
        <f>Template_skewed!$J$168</f>
        <v>#NUM!</v>
      </c>
      <c r="F14" t="s">
        <v>69</v>
      </c>
      <c r="H14" s="47" t="e">
        <f>Template_skewed!$B$105</f>
        <v>#DIV/0!</v>
      </c>
    </row>
    <row r="16" spans="1:8" x14ac:dyDescent="0.3">
      <c r="A16" s="28" t="s">
        <v>87</v>
      </c>
      <c r="C16">
        <f>Template_skewed!$J$166</f>
        <v>0</v>
      </c>
    </row>
    <row r="18" spans="1:39" x14ac:dyDescent="0.3">
      <c r="A18" t="s">
        <v>88</v>
      </c>
      <c r="C18" t="e">
        <f>Template_skewed!H161</f>
        <v>#NUM!</v>
      </c>
    </row>
    <row r="20" spans="1:39" x14ac:dyDescent="0.3">
      <c r="A20" s="215" t="s">
        <v>89</v>
      </c>
      <c r="B20" s="215"/>
      <c r="I20" s="215" t="s">
        <v>90</v>
      </c>
      <c r="J20" s="215"/>
      <c r="P20" s="215" t="s">
        <v>91</v>
      </c>
      <c r="Q20" s="215"/>
      <c r="V20" s="215" t="s">
        <v>92</v>
      </c>
      <c r="W20" s="215"/>
      <c r="AB20" s="215" t="s">
        <v>93</v>
      </c>
      <c r="AC20" s="215"/>
      <c r="AI20" s="215" t="s">
        <v>94</v>
      </c>
      <c r="AJ20" s="215"/>
    </row>
    <row r="22" spans="1:39" x14ac:dyDescent="0.3">
      <c r="A22" s="28" t="s">
        <v>95</v>
      </c>
      <c r="B22">
        <f>($C$16-1)/2</f>
        <v>-0.5</v>
      </c>
      <c r="I22" s="28" t="s">
        <v>95</v>
      </c>
      <c r="J22">
        <f>($C$16+1)/2</f>
        <v>0.5</v>
      </c>
      <c r="P22" s="28" t="s">
        <v>95</v>
      </c>
      <c r="Q22">
        <f>($C$16+3)/2</f>
        <v>1.5</v>
      </c>
      <c r="V22" s="28" t="s">
        <v>95</v>
      </c>
      <c r="W22" s="111">
        <f>($C$16+5)/2</f>
        <v>2.5</v>
      </c>
      <c r="X22" s="111" t="s">
        <v>96</v>
      </c>
      <c r="AB22" s="28" t="s">
        <v>95</v>
      </c>
      <c r="AC22">
        <f>($C$16-1)/2</f>
        <v>-0.5</v>
      </c>
      <c r="AI22" s="28" t="s">
        <v>95</v>
      </c>
      <c r="AJ22">
        <f>($C$16+1)/2</f>
        <v>0.5</v>
      </c>
    </row>
    <row r="24" spans="1:39" x14ac:dyDescent="0.3">
      <c r="A24" s="28" t="s">
        <v>97</v>
      </c>
      <c r="B24">
        <f>1/2</f>
        <v>0.5</v>
      </c>
      <c r="C24" s="36"/>
      <c r="I24" s="28" t="s">
        <v>97</v>
      </c>
      <c r="J24">
        <f>1/2</f>
        <v>0.5</v>
      </c>
      <c r="P24" s="28" t="s">
        <v>97</v>
      </c>
      <c r="Q24">
        <f>1/2</f>
        <v>0.5</v>
      </c>
      <c r="V24" s="28" t="s">
        <v>97</v>
      </c>
      <c r="W24">
        <f>1/2</f>
        <v>0.5</v>
      </c>
      <c r="AB24" s="28" t="s">
        <v>97</v>
      </c>
      <c r="AC24">
        <v>1</v>
      </c>
      <c r="AI24" s="28" t="s">
        <v>97</v>
      </c>
      <c r="AJ24">
        <v>1</v>
      </c>
    </row>
    <row r="25" spans="1:39" x14ac:dyDescent="0.3">
      <c r="A25" s="37"/>
      <c r="B25" s="37"/>
      <c r="C25" s="38"/>
      <c r="I25" s="37"/>
      <c r="J25" s="37"/>
      <c r="P25" s="37"/>
      <c r="Q25" s="37"/>
      <c r="V25" s="37"/>
      <c r="W25" s="37"/>
      <c r="AB25" s="37"/>
      <c r="AC25" s="37"/>
      <c r="AI25" s="37"/>
      <c r="AJ25" s="37"/>
    </row>
    <row r="26" spans="1:39" x14ac:dyDescent="0.3">
      <c r="A26" s="28" t="s">
        <v>98</v>
      </c>
      <c r="B26" s="37" t="e">
        <f>B24*($C$14/(1-$C$14))</f>
        <v>#NUM!</v>
      </c>
      <c r="C26" s="38"/>
      <c r="I26" s="28" t="s">
        <v>98</v>
      </c>
      <c r="J26" s="37" t="e">
        <f>J24*($C$14/(1-$C$14))</f>
        <v>#NUM!</v>
      </c>
      <c r="P26" s="28" t="s">
        <v>98</v>
      </c>
      <c r="Q26" s="37" t="e">
        <f>Q24*($C$14/(1-$C$14))</f>
        <v>#NUM!</v>
      </c>
      <c r="V26" s="28" t="s">
        <v>98</v>
      </c>
      <c r="W26" s="37" t="e">
        <f>W24*($C$14/(1-$C$14))</f>
        <v>#NUM!</v>
      </c>
      <c r="AB26" s="28" t="s">
        <v>98</v>
      </c>
      <c r="AC26" s="37" t="e">
        <f>AC24*($C$14/(1-$C$14))</f>
        <v>#NUM!</v>
      </c>
      <c r="AI26" s="28" t="s">
        <v>98</v>
      </c>
      <c r="AJ26" s="37" t="e">
        <f>AJ24*($C$14/(1-$C$14))</f>
        <v>#NUM!</v>
      </c>
    </row>
    <row r="28" spans="1:39" x14ac:dyDescent="0.3">
      <c r="A28" s="215" t="s">
        <v>99</v>
      </c>
      <c r="B28" s="215"/>
      <c r="C28" s="215"/>
      <c r="D28" s="215"/>
      <c r="E28" s="215"/>
      <c r="I28" s="215" t="s">
        <v>99</v>
      </c>
      <c r="J28" s="215"/>
      <c r="K28" s="215"/>
      <c r="L28" s="215"/>
      <c r="M28" s="215"/>
      <c r="P28" s="215" t="s">
        <v>99</v>
      </c>
      <c r="Q28" s="215"/>
      <c r="R28" s="215"/>
      <c r="S28" s="215"/>
      <c r="T28" s="215"/>
      <c r="V28" s="215" t="s">
        <v>99</v>
      </c>
      <c r="W28" s="215"/>
      <c r="X28" s="215"/>
      <c r="Y28" s="215"/>
      <c r="Z28" s="215"/>
      <c r="AB28" s="215" t="s">
        <v>99</v>
      </c>
      <c r="AC28" s="215"/>
      <c r="AD28" s="215"/>
      <c r="AE28" s="215"/>
      <c r="AF28" s="215"/>
      <c r="AI28" s="215" t="s">
        <v>99</v>
      </c>
      <c r="AJ28" s="215"/>
      <c r="AK28" s="215"/>
      <c r="AL28" s="215"/>
      <c r="AM28" s="215"/>
    </row>
    <row r="30" spans="1:39" x14ac:dyDescent="0.3">
      <c r="A30" t="s">
        <v>100</v>
      </c>
      <c r="C30" s="39" t="e">
        <f>GAMMADIST($B$26,$B$22, 1, TRUE)</f>
        <v>#NUM!</v>
      </c>
      <c r="I30" t="s">
        <v>101</v>
      </c>
      <c r="K30" s="39" t="e">
        <f>GAMMADIST($J$26,$J$22, 1, TRUE)</f>
        <v>#NUM!</v>
      </c>
      <c r="P30" t="s">
        <v>102</v>
      </c>
      <c r="R30" s="39" t="e">
        <f>GAMMADIST($Q$26,$Q$22, 1, TRUE)</f>
        <v>#NUM!</v>
      </c>
      <c r="V30" t="s">
        <v>103</v>
      </c>
      <c r="X30" s="39" t="e">
        <f>GAMMADIST($W$26,$W$22, 1, TRUE)</f>
        <v>#NUM!</v>
      </c>
      <c r="AB30" t="s">
        <v>104</v>
      </c>
      <c r="AD30" s="39" t="e">
        <f>GAMMADIST($AC$26,$AC$22, 1, TRUE)</f>
        <v>#NUM!</v>
      </c>
      <c r="AI30" t="s">
        <v>105</v>
      </c>
      <c r="AK30" s="39" t="e">
        <f>GAMMADIST($AJ$26,$AJ$22, 1, TRUE)</f>
        <v>#NUM!</v>
      </c>
    </row>
    <row r="32" spans="1:39" x14ac:dyDescent="0.3">
      <c r="A32" t="s">
        <v>106</v>
      </c>
      <c r="C32" t="e">
        <f>EXP(GAMMALN($B$22))</f>
        <v>#NUM!</v>
      </c>
      <c r="I32" t="s">
        <v>107</v>
      </c>
      <c r="K32">
        <f>EXP(GAMMALN($J$22))</f>
        <v>1.7724538509055161</v>
      </c>
      <c r="P32" t="s">
        <v>108</v>
      </c>
      <c r="R32">
        <f>EXP(GAMMALN($Q$22))</f>
        <v>0.88622692545275805</v>
      </c>
      <c r="V32" t="s">
        <v>109</v>
      </c>
      <c r="X32">
        <f>EXP(GAMMALN($W$22))</f>
        <v>1.329340388179137</v>
      </c>
      <c r="AB32" t="s">
        <v>110</v>
      </c>
      <c r="AD32" t="e">
        <f>EXP(GAMMALN($AC$22))</f>
        <v>#NUM!</v>
      </c>
      <c r="AI32" t="s">
        <v>111</v>
      </c>
      <c r="AK32">
        <f>EXP(GAMMALN($AJ$22))</f>
        <v>1.7724538509055161</v>
      </c>
    </row>
    <row r="34" spans="1:39" x14ac:dyDescent="0.3">
      <c r="A34" t="s">
        <v>112</v>
      </c>
      <c r="C34" t="e">
        <f>EXP(-$B$26)*$B$26^$B$22/$C$32</f>
        <v>#NUM!</v>
      </c>
      <c r="I34" t="s">
        <v>113</v>
      </c>
      <c r="K34" t="e">
        <f>EXP(-$J$26)*$J$26^$J$22/$K$32</f>
        <v>#NUM!</v>
      </c>
      <c r="P34" t="s">
        <v>114</v>
      </c>
      <c r="R34" t="e">
        <f>EXP(-$Q$26)*$Q$26^$Q$22/$R$32</f>
        <v>#NUM!</v>
      </c>
      <c r="V34" t="s">
        <v>115</v>
      </c>
      <c r="X34" t="e">
        <f>EXP(-$W$26)*$W$26^$W$22/$X$32</f>
        <v>#NUM!</v>
      </c>
      <c r="AB34" t="s">
        <v>116</v>
      </c>
      <c r="AD34" t="e">
        <f>EXP(-$AC$26)*$AC$26^$AC$22/$AD$32</f>
        <v>#NUM!</v>
      </c>
      <c r="AI34" t="s">
        <v>117</v>
      </c>
      <c r="AK34" t="e">
        <f>EXP(-$AJ$26)*$AJ$26^$AJ$22/$AK$32</f>
        <v>#NUM!</v>
      </c>
    </row>
    <row r="37" spans="1:39" x14ac:dyDescent="0.3">
      <c r="A37" t="s">
        <v>118</v>
      </c>
      <c r="C37" t="e">
        <f>($B$22-1-$B$26)/(2*$B$24)</f>
        <v>#NUM!</v>
      </c>
      <c r="I37" t="s">
        <v>119</v>
      </c>
      <c r="K37" t="e">
        <f>($J$22-1-$J$26)/(2*$J$24)</f>
        <v>#NUM!</v>
      </c>
      <c r="P37" t="s">
        <v>120</v>
      </c>
      <c r="R37" t="e">
        <f>($Q$22-1-$Q$26)/(2*$Q$24)</f>
        <v>#NUM!</v>
      </c>
      <c r="V37" t="s">
        <v>121</v>
      </c>
      <c r="X37" t="e">
        <f>($W$22-1-$W$26)/(2*$W$24)</f>
        <v>#NUM!</v>
      </c>
      <c r="AB37" t="s">
        <v>122</v>
      </c>
      <c r="AD37" t="e">
        <f>($AC$22-1-$AC$26)/(2*$AC$24)</f>
        <v>#NUM!</v>
      </c>
      <c r="AI37" t="s">
        <v>123</v>
      </c>
      <c r="AK37" t="e">
        <f>($AJ$22-1-$AJ$26)/(2*$AJ$24)</f>
        <v>#NUM!</v>
      </c>
    </row>
    <row r="39" spans="1:39" x14ac:dyDescent="0.3">
      <c r="A39" t="s">
        <v>124</v>
      </c>
      <c r="E39">
        <f>($B$22^3/2-5*$B$22^2/3+3*$B$22/2-(1/3))</f>
        <v>-1.5625</v>
      </c>
      <c r="I39" t="s">
        <v>125</v>
      </c>
      <c r="M39">
        <f>($J$22^3/2-5*$J$22^2/3+3*$J$22/2-(1/3))</f>
        <v>6.25E-2</v>
      </c>
      <c r="P39" t="s">
        <v>126</v>
      </c>
      <c r="T39">
        <f>($Q$22^3/2-5*$Q$22^2/3+3*$Q$22/2-(1/3))</f>
        <v>-0.14583333333333331</v>
      </c>
      <c r="V39" t="s">
        <v>127</v>
      </c>
      <c r="Z39">
        <f>($W$22^3/2-5*$W$22^2/3+3*$W$22/2-(1/3))</f>
        <v>0.81250000000000067</v>
      </c>
      <c r="AB39" t="s">
        <v>128</v>
      </c>
      <c r="AF39">
        <f>($AC$22^3/2-5*$AC$22^2/3+3*$AC$22/2-(1/3))</f>
        <v>-1.5625</v>
      </c>
      <c r="AI39" t="s">
        <v>129</v>
      </c>
      <c r="AM39">
        <f>($AJ$22^3/2-5*$AJ$22^2/3+3*$AJ$22/2-(1/3))</f>
        <v>6.25E-2</v>
      </c>
    </row>
    <row r="43" spans="1:39" x14ac:dyDescent="0.3">
      <c r="A43" t="s">
        <v>130</v>
      </c>
      <c r="E43" t="e">
        <f>B26*(3*$B$22^2/2-11*$B$22/6+(1/3))</f>
        <v>#NUM!</v>
      </c>
      <c r="I43" t="s">
        <v>131</v>
      </c>
      <c r="M43" t="e">
        <f>$J$26*(3*$J$22^2/2-11*$J$22/6+(1/3))</f>
        <v>#NUM!</v>
      </c>
      <c r="P43" t="s">
        <v>132</v>
      </c>
      <c r="T43" t="e">
        <f>$Q$26*(3*$Q$22^2/2-11*$Q$22/6+(1/3))</f>
        <v>#NUM!</v>
      </c>
      <c r="V43" t="s">
        <v>133</v>
      </c>
      <c r="Z43" t="e">
        <f>$W$26*(3*$W$22^2/2-11*$W$22/6+(1/3))</f>
        <v>#NUM!</v>
      </c>
      <c r="AB43" t="s">
        <v>134</v>
      </c>
      <c r="AF43" t="e">
        <f>$AC$26*(3*$AC$22^2/2-11*$AC$22/6+(1/3))</f>
        <v>#NUM!</v>
      </c>
      <c r="AI43" t="s">
        <v>135</v>
      </c>
      <c r="AM43" t="e">
        <f>$AJ$26*(3*$AJ$22^2/2-11*$AJ$22/6+(1/3))</f>
        <v>#NUM!</v>
      </c>
    </row>
    <row r="46" spans="1:39" x14ac:dyDescent="0.3">
      <c r="A46" t="s">
        <v>136</v>
      </c>
      <c r="E46" s="40" t="e">
        <f>B26^2*(3*$B$22/2-(1/6))</f>
        <v>#NUM!</v>
      </c>
      <c r="I46" t="s">
        <v>137</v>
      </c>
      <c r="M46" s="40" t="e">
        <f>J26^2*(3*$J$22/2-(1/6))</f>
        <v>#NUM!</v>
      </c>
      <c r="P46" t="s">
        <v>138</v>
      </c>
      <c r="T46" s="40" t="e">
        <f>Q26^2*(3*$Q$22/2-(1/6))</f>
        <v>#NUM!</v>
      </c>
      <c r="V46" t="s">
        <v>139</v>
      </c>
      <c r="Z46" s="40" t="e">
        <f>W26^2*(3*$W$22/2-(1/6))</f>
        <v>#NUM!</v>
      </c>
      <c r="AB46" t="s">
        <v>140</v>
      </c>
      <c r="AF46" s="40" t="e">
        <f>AC26^2*(3*$AC$22/2-(1/6))</f>
        <v>#NUM!</v>
      </c>
      <c r="AI46" t="s">
        <v>141</v>
      </c>
      <c r="AM46" s="40" t="e">
        <f>AJ26^2*(3*$AJ$22/2-(1/6))</f>
        <v>#NUM!</v>
      </c>
    </row>
    <row r="50" spans="1:39" x14ac:dyDescent="0.3">
      <c r="A50" t="s">
        <v>142</v>
      </c>
      <c r="E50" s="40" t="e">
        <f>C30/C32+C34*(C37+(1/(2*$B$24)^2)*(E39-E43+E46-B26^3/2))</f>
        <v>#NUM!</v>
      </c>
      <c r="I50" t="s">
        <v>143</v>
      </c>
      <c r="M50" s="40" t="e">
        <f>K30/K32+K34*(K37+(1/(2*$J$24)^2)*(M39-M43+M46-J26^3/2))</f>
        <v>#NUM!</v>
      </c>
      <c r="P50" t="s">
        <v>144</v>
      </c>
      <c r="T50" s="40" t="e">
        <f>R30/R32+R34*(R37+(1/(2*$Q$24)^2)*(T39-T43+T46-Q26^3/2))</f>
        <v>#NUM!</v>
      </c>
      <c r="V50" t="s">
        <v>145</v>
      </c>
      <c r="Z50" s="40" t="e">
        <f>X30/X32+X34*(X37+(1/(2*$W$24)^2)*(Z39-Z43+Z46-W26^3/2))</f>
        <v>#NUM!</v>
      </c>
      <c r="AB50" t="s">
        <v>146</v>
      </c>
      <c r="AF50" s="40" t="e">
        <f>AD30/AD32+AD34*(AD37+(1/(2*$AC$24)^2)*(AF39-AF43+AF46-AC26^3/2))</f>
        <v>#NUM!</v>
      </c>
      <c r="AI50" t="s">
        <v>147</v>
      </c>
      <c r="AM50" s="40" t="e">
        <f>AK30/AK32+AK34*(AK37+(1/(2*$AJ$24)^2)*(AM39-AM43+AM46-AJ26^3/2))</f>
        <v>#NUM!</v>
      </c>
    </row>
    <row r="53" spans="1:39" x14ac:dyDescent="0.3">
      <c r="A53" t="s">
        <v>148</v>
      </c>
      <c r="F53" s="40" t="e">
        <f>(1/2)*$E$50</f>
        <v>#NUM!</v>
      </c>
    </row>
    <row r="57" spans="1:39" x14ac:dyDescent="0.3">
      <c r="A57" t="s">
        <v>149</v>
      </c>
    </row>
    <row r="63" spans="1:39" x14ac:dyDescent="0.3">
      <c r="A63" t="s">
        <v>150</v>
      </c>
      <c r="D63" t="e">
        <f>1/(6*SQRT(2*$C$16*PI()))</f>
        <v>#DIV/0!</v>
      </c>
    </row>
    <row r="67" spans="1:5" x14ac:dyDescent="0.3">
      <c r="A67" t="s">
        <v>151</v>
      </c>
      <c r="D67" t="e">
        <f>1+(2*C16-1)*C18/(C16-1)</f>
        <v>#NUM!</v>
      </c>
    </row>
    <row r="71" spans="1:5" x14ac:dyDescent="0.3">
      <c r="A71" t="s">
        <v>152</v>
      </c>
      <c r="E71" t="e">
        <f>(1+C18^2/(C16-1))^((C16+1)/2)</f>
        <v>#NUM!</v>
      </c>
    </row>
    <row r="75" spans="1:5" x14ac:dyDescent="0.3">
      <c r="A75" t="s">
        <v>153</v>
      </c>
      <c r="E75" t="e">
        <f>D63*D67/E71</f>
        <v>#DIV/0!</v>
      </c>
    </row>
    <row r="79" spans="1:5" x14ac:dyDescent="0.3">
      <c r="A79" t="s">
        <v>154</v>
      </c>
    </row>
    <row r="84" spans="1:5" x14ac:dyDescent="0.3">
      <c r="A84" t="s">
        <v>155</v>
      </c>
      <c r="E84" t="e">
        <f>(C16-1)/(3*SQRT(2*C16*PI()))</f>
        <v>#DIV/0!</v>
      </c>
    </row>
    <row r="88" spans="1:5" x14ac:dyDescent="0.3">
      <c r="A88" t="s">
        <v>156</v>
      </c>
      <c r="E88" t="e">
        <f>(2*$C$16-1)/(6*SQRT(2*$C$16*PI()))</f>
        <v>#DIV/0!</v>
      </c>
    </row>
    <row r="92" spans="1:5" x14ac:dyDescent="0.3">
      <c r="A92" t="s">
        <v>157</v>
      </c>
      <c r="E92" s="40" t="e">
        <f>E88*AF50-E84*AM50</f>
        <v>#DIV/0!</v>
      </c>
    </row>
    <row r="95" spans="1:5" x14ac:dyDescent="0.3">
      <c r="A95" t="s">
        <v>158</v>
      </c>
    </row>
    <row r="98" spans="1:7" x14ac:dyDescent="0.3">
      <c r="A98" t="s">
        <v>159</v>
      </c>
      <c r="F98" s="40" t="e">
        <f>((C16-1)/24)*E50</f>
        <v>#NUM!</v>
      </c>
    </row>
    <row r="103" spans="1:7" x14ac:dyDescent="0.3">
      <c r="A103" t="s">
        <v>160</v>
      </c>
      <c r="G103" s="40" t="e">
        <f>((C16-1)*(C16+2)/(12*C16))*M50</f>
        <v>#DIV/0!</v>
      </c>
    </row>
    <row r="107" spans="1:7" x14ac:dyDescent="0.3">
      <c r="A107" t="s">
        <v>161</v>
      </c>
      <c r="G107" s="40" t="e">
        <f>((C16+4)*(C16-1)/(24*C16))*T50</f>
        <v>#DIV/0!</v>
      </c>
    </row>
    <row r="111" spans="1:7" x14ac:dyDescent="0.3">
      <c r="A111" t="s">
        <v>153</v>
      </c>
      <c r="G111" s="40" t="e">
        <f>F98-G103+G107</f>
        <v>#NUM!</v>
      </c>
    </row>
    <row r="114" spans="1:7" x14ac:dyDescent="0.3">
      <c r="A114" t="s">
        <v>162</v>
      </c>
    </row>
    <row r="119" spans="1:7" x14ac:dyDescent="0.3">
      <c r="G119" s="40" t="e">
        <f>((C16-1)*(2*C16+5)/72)*E50</f>
        <v>#NUM!</v>
      </c>
    </row>
    <row r="120" spans="1:7" x14ac:dyDescent="0.3">
      <c r="A120" t="s">
        <v>163</v>
      </c>
    </row>
    <row r="123" spans="1:7" x14ac:dyDescent="0.3">
      <c r="G123" s="40" t="e">
        <f>((C16-1)*(2*C16^2+5*C16+8)/(24*C16))*M50</f>
        <v>#DIV/0!</v>
      </c>
    </row>
    <row r="124" spans="1:7" x14ac:dyDescent="0.3">
      <c r="A124" t="s">
        <v>164</v>
      </c>
    </row>
    <row r="128" spans="1:7" x14ac:dyDescent="0.3">
      <c r="A128" t="s">
        <v>165</v>
      </c>
      <c r="G128" s="40" t="e">
        <f>((C16-1)*(2*C16^2+5*C16+12)/(24*C16))*T50</f>
        <v>#DIV/0!</v>
      </c>
    </row>
    <row r="132" spans="1:10" x14ac:dyDescent="0.3">
      <c r="A132" t="s">
        <v>166</v>
      </c>
      <c r="H132" s="40" t="e">
        <f>((C16-1)*(2*C16^2+5*C16+12)/(72*C16))*Z50</f>
        <v>#DIV/0!</v>
      </c>
    </row>
    <row r="137" spans="1:10" x14ac:dyDescent="0.3">
      <c r="A137" t="s">
        <v>157</v>
      </c>
      <c r="C137" s="40" t="e">
        <f>G119-G123+G128-H132</f>
        <v>#NUM!</v>
      </c>
    </row>
    <row r="139" spans="1:10" x14ac:dyDescent="0.3">
      <c r="A139" t="s">
        <v>167</v>
      </c>
      <c r="J139" s="41" t="e">
        <f>F53+H14*E92-H12*G111+(H14^2)*C137</f>
        <v>#NUM!</v>
      </c>
    </row>
  </sheetData>
  <mergeCells count="13">
    <mergeCell ref="A3:H3"/>
    <mergeCell ref="A20:B20"/>
    <mergeCell ref="I20:J20"/>
    <mergeCell ref="P20:Q20"/>
    <mergeCell ref="V20:W20"/>
    <mergeCell ref="AI20:AJ20"/>
    <mergeCell ref="A28:E28"/>
    <mergeCell ref="I28:M28"/>
    <mergeCell ref="P28:T28"/>
    <mergeCell ref="V28:Z28"/>
    <mergeCell ref="AB28:AF28"/>
    <mergeCell ref="AI28:AM28"/>
    <mergeCell ref="AB20:AC20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N19"/>
  <sheetViews>
    <sheetView workbookViewId="0">
      <selection activeCell="G3" sqref="G3"/>
    </sheetView>
  </sheetViews>
  <sheetFormatPr defaultRowHeight="14.4" x14ac:dyDescent="0.3"/>
  <sheetData>
    <row r="1" spans="1:14" x14ac:dyDescent="0.3">
      <c r="A1" s="216" t="s">
        <v>168</v>
      </c>
      <c r="B1" s="216"/>
      <c r="C1" s="216"/>
      <c r="D1" s="216"/>
      <c r="E1" s="216"/>
      <c r="G1" t="e">
        <f>Template_skewed!H161</f>
        <v>#NUM!</v>
      </c>
    </row>
    <row r="2" spans="1:14" x14ac:dyDescent="0.3">
      <c r="A2" s="31"/>
      <c r="B2" s="31"/>
      <c r="C2" s="31"/>
      <c r="D2" s="31"/>
      <c r="E2" s="31"/>
    </row>
    <row r="3" spans="1:14" x14ac:dyDescent="0.3">
      <c r="A3" s="216" t="s">
        <v>169</v>
      </c>
      <c r="B3" s="216"/>
      <c r="C3" s="216"/>
      <c r="D3" s="216"/>
      <c r="E3" s="216"/>
      <c r="G3" s="124"/>
    </row>
    <row r="5" spans="1:14" x14ac:dyDescent="0.3">
      <c r="A5" s="216" t="s">
        <v>170</v>
      </c>
      <c r="B5" s="216"/>
      <c r="C5" s="216"/>
      <c r="D5" s="216"/>
      <c r="E5" s="216"/>
      <c r="G5" s="126" t="e">
        <f>$G$1+1*$G$3</f>
        <v>#NUM!</v>
      </c>
      <c r="H5" s="126" t="e">
        <f>$G$1+2*$G$3</f>
        <v>#NUM!</v>
      </c>
      <c r="I5" s="126" t="e">
        <f>$G$1+3*$G$3</f>
        <v>#NUM!</v>
      </c>
      <c r="J5" s="126" t="e">
        <f>$G$1+4*$G$3</f>
        <v>#NUM!</v>
      </c>
      <c r="K5" s="126" t="e">
        <f>$G$1+5*$G$3</f>
        <v>#NUM!</v>
      </c>
      <c r="L5" s="126" t="e">
        <f>$G$1+6*$G$3</f>
        <v>#NUM!</v>
      </c>
    </row>
    <row r="6" spans="1:14" x14ac:dyDescent="0.3">
      <c r="G6" s="32"/>
      <c r="H6" s="32"/>
      <c r="I6" s="32"/>
      <c r="J6" s="32"/>
      <c r="K6" s="32"/>
      <c r="L6" s="32"/>
    </row>
    <row r="7" spans="1:14" x14ac:dyDescent="0.3">
      <c r="A7" s="216" t="s">
        <v>171</v>
      </c>
      <c r="B7" s="216"/>
      <c r="C7" s="216"/>
      <c r="D7" s="216"/>
      <c r="E7" s="216"/>
      <c r="G7" s="32" t="e">
        <f>'Recalculations1 skew'!J143</f>
        <v>#NUM!</v>
      </c>
      <c r="H7" s="32" t="e">
        <f>'Recalculation 2 skew'!J143</f>
        <v>#NUM!</v>
      </c>
      <c r="I7" s="32" t="e">
        <f>'Recalculations3 skew'!J143</f>
        <v>#NUM!</v>
      </c>
      <c r="J7" s="32" t="e">
        <f>'Recalculations4 skew'!J143</f>
        <v>#NUM!</v>
      </c>
      <c r="K7" s="32" t="e">
        <f>'Recalculations5 skew'!J143</f>
        <v>#NUM!</v>
      </c>
      <c r="L7" s="32" t="e">
        <f>'Recalculations6 skew'!J143</f>
        <v>#NUM!</v>
      </c>
    </row>
    <row r="8" spans="1:14" x14ac:dyDescent="0.3">
      <c r="A8" s="31"/>
      <c r="B8" s="31"/>
      <c r="C8" s="31"/>
      <c r="D8" s="31"/>
      <c r="E8" s="31"/>
      <c r="G8" s="32"/>
      <c r="H8" s="32"/>
      <c r="I8" s="32"/>
      <c r="J8" s="32"/>
      <c r="K8" s="32"/>
      <c r="L8" s="32"/>
    </row>
    <row r="9" spans="1:14" x14ac:dyDescent="0.3">
      <c r="A9" s="216" t="s">
        <v>172</v>
      </c>
      <c r="B9" s="216"/>
      <c r="C9" s="216"/>
      <c r="D9" s="216"/>
      <c r="E9" s="216"/>
      <c r="G9" s="33" t="e">
        <f t="shared" ref="G9:L9" si="0">1-G7</f>
        <v>#NUM!</v>
      </c>
      <c r="H9" s="33" t="e">
        <f t="shared" si="0"/>
        <v>#NUM!</v>
      </c>
      <c r="I9" s="33" t="e">
        <f t="shared" si="0"/>
        <v>#NUM!</v>
      </c>
      <c r="J9" s="33" t="e">
        <f t="shared" si="0"/>
        <v>#NUM!</v>
      </c>
      <c r="K9" s="33" t="e">
        <f t="shared" si="0"/>
        <v>#NUM!</v>
      </c>
      <c r="L9" s="33" t="e">
        <f t="shared" si="0"/>
        <v>#NUM!</v>
      </c>
    </row>
    <row r="10" spans="1:14" x14ac:dyDescent="0.3">
      <c r="G10" s="32"/>
      <c r="H10" s="32"/>
      <c r="I10" s="32"/>
      <c r="J10" s="32"/>
      <c r="K10" s="32"/>
      <c r="L10" s="32"/>
    </row>
    <row r="11" spans="1:14" x14ac:dyDescent="0.3">
      <c r="A11" s="216" t="s">
        <v>173</v>
      </c>
      <c r="B11" s="216"/>
      <c r="C11" s="216"/>
      <c r="D11" s="216"/>
      <c r="E11" s="216"/>
      <c r="G11" s="34" t="e">
        <f t="shared" ref="G11:L11" si="1">IF(ABS(G7-0.01)&lt;0.0001,"YES","NO")</f>
        <v>#NUM!</v>
      </c>
      <c r="H11" s="34" t="e">
        <f t="shared" si="1"/>
        <v>#NUM!</v>
      </c>
      <c r="I11" s="34" t="e">
        <f t="shared" si="1"/>
        <v>#NUM!</v>
      </c>
      <c r="J11" s="34" t="e">
        <f t="shared" si="1"/>
        <v>#NUM!</v>
      </c>
      <c r="K11" s="34" t="e">
        <f t="shared" si="1"/>
        <v>#NUM!</v>
      </c>
      <c r="L11" s="34" t="e">
        <f t="shared" si="1"/>
        <v>#NUM!</v>
      </c>
    </row>
    <row r="13" spans="1:14" x14ac:dyDescent="0.3">
      <c r="A13" s="216" t="s">
        <v>174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</row>
    <row r="15" spans="1:14" x14ac:dyDescent="0.3">
      <c r="A15" s="216" t="s">
        <v>175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</row>
    <row r="17" spans="1:10" x14ac:dyDescent="0.3">
      <c r="A17" s="121" t="s">
        <v>176</v>
      </c>
      <c r="B17" s="121"/>
      <c r="C17" s="121"/>
      <c r="D17" s="121"/>
      <c r="E17" s="121"/>
      <c r="F17" s="121"/>
      <c r="G17" s="121"/>
      <c r="H17" s="121"/>
      <c r="I17" s="121"/>
      <c r="J17" s="37"/>
    </row>
    <row r="18" spans="1:10" x14ac:dyDescent="0.3">
      <c r="A18" s="37"/>
      <c r="B18" s="37"/>
      <c r="C18" s="37"/>
      <c r="D18" s="37"/>
      <c r="E18" s="37"/>
      <c r="F18" s="37"/>
      <c r="G18" s="37"/>
      <c r="H18" s="37"/>
      <c r="I18" s="37"/>
      <c r="J18" s="37"/>
    </row>
    <row r="19" spans="1:10" x14ac:dyDescent="0.3">
      <c r="A19" s="121" t="s">
        <v>177</v>
      </c>
      <c r="B19" s="121"/>
      <c r="C19" s="121"/>
      <c r="D19" s="121"/>
      <c r="E19" s="121"/>
      <c r="F19" s="121"/>
      <c r="G19" s="121"/>
      <c r="H19" s="121"/>
      <c r="I19" s="121"/>
      <c r="J19" s="37"/>
    </row>
  </sheetData>
  <mergeCells count="8">
    <mergeCell ref="A13:N13"/>
    <mergeCell ref="A15:N15"/>
    <mergeCell ref="A1:E1"/>
    <mergeCell ref="A3:E3"/>
    <mergeCell ref="A5:E5"/>
    <mergeCell ref="A7:E7"/>
    <mergeCell ref="A9:E9"/>
    <mergeCell ref="A11:E11"/>
  </mergeCells>
  <pageMargins left="0.7" right="0.7" top="0.75" bottom="0.75" header="0.3" footer="0.3"/>
  <pageSetup scale="9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2:AM143"/>
  <sheetViews>
    <sheetView workbookViewId="0">
      <selection activeCell="AM26" sqref="AM26"/>
    </sheetView>
  </sheetViews>
  <sheetFormatPr defaultRowHeight="14.4" x14ac:dyDescent="0.3"/>
  <cols>
    <col min="3" max="3" width="12" bestFit="1" customWidth="1"/>
    <col min="9" max="9" width="12.21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12" t="s">
        <v>178</v>
      </c>
      <c r="B2" s="212"/>
      <c r="C2" s="212"/>
      <c r="D2" s="212"/>
      <c r="E2" s="212"/>
      <c r="F2" s="212"/>
      <c r="I2" s="28" t="s">
        <v>179</v>
      </c>
      <c r="J2" s="29" t="e">
        <f>'Recalculate t-stat skew'!G5</f>
        <v>#NUM!</v>
      </c>
      <c r="L2" t="s">
        <v>180</v>
      </c>
      <c r="M2" s="29" t="e">
        <f>1/(1+$J$2^2/(C20-1))</f>
        <v>#NUM!</v>
      </c>
    </row>
    <row r="7" spans="1:13" x14ac:dyDescent="0.3">
      <c r="A7" s="215" t="s">
        <v>82</v>
      </c>
      <c r="B7" s="215"/>
      <c r="C7" s="215"/>
      <c r="D7" s="215"/>
      <c r="E7" s="215"/>
      <c r="F7" s="215"/>
      <c r="G7" s="215"/>
      <c r="H7" s="215"/>
    </row>
    <row r="9" spans="1:13" x14ac:dyDescent="0.3">
      <c r="A9" s="134" t="s">
        <v>83</v>
      </c>
      <c r="B9" s="134"/>
      <c r="C9" s="134"/>
      <c r="D9" s="134"/>
      <c r="E9" s="134"/>
      <c r="F9" s="134"/>
      <c r="G9" s="134"/>
      <c r="H9" s="134"/>
    </row>
    <row r="13" spans="1:13" x14ac:dyDescent="0.3">
      <c r="A13" s="35" t="s">
        <v>84</v>
      </c>
    </row>
    <row r="16" spans="1:13" x14ac:dyDescent="0.3">
      <c r="A16" s="28" t="s">
        <v>85</v>
      </c>
      <c r="F16" t="s">
        <v>67</v>
      </c>
      <c r="H16" s="46" t="e">
        <f>Template_skewed!$B$103</f>
        <v>#DIV/0!</v>
      </c>
    </row>
    <row r="18" spans="1:39" x14ac:dyDescent="0.3">
      <c r="A18" s="28" t="s">
        <v>86</v>
      </c>
      <c r="C18" t="e">
        <f>M2</f>
        <v>#NUM!</v>
      </c>
      <c r="F18" t="s">
        <v>69</v>
      </c>
      <c r="H18" s="47" t="e">
        <f>Template_skewed!$B$105</f>
        <v>#DIV/0!</v>
      </c>
    </row>
    <row r="20" spans="1:39" x14ac:dyDescent="0.3">
      <c r="A20" s="28" t="s">
        <v>87</v>
      </c>
      <c r="C20">
        <f>Template_skewed!$J$166</f>
        <v>0</v>
      </c>
    </row>
    <row r="22" spans="1:39" x14ac:dyDescent="0.3">
      <c r="A22" t="s">
        <v>88</v>
      </c>
      <c r="C22" t="e">
        <f>Template_skewed!H161</f>
        <v>#NUM!</v>
      </c>
    </row>
    <row r="24" spans="1:39" x14ac:dyDescent="0.3">
      <c r="A24" s="215" t="s">
        <v>89</v>
      </c>
      <c r="B24" s="215"/>
      <c r="I24" s="215" t="s">
        <v>90</v>
      </c>
      <c r="J24" s="215"/>
      <c r="P24" s="215" t="s">
        <v>91</v>
      </c>
      <c r="Q24" s="215"/>
      <c r="V24" s="215" t="s">
        <v>92</v>
      </c>
      <c r="W24" s="215"/>
      <c r="AB24" s="215" t="s">
        <v>93</v>
      </c>
      <c r="AC24" s="215"/>
      <c r="AI24" s="215" t="s">
        <v>94</v>
      </c>
      <c r="AJ24" s="215"/>
    </row>
    <row r="26" spans="1:39" x14ac:dyDescent="0.3">
      <c r="A26" s="28" t="s">
        <v>95</v>
      </c>
      <c r="B26">
        <f>($C$20-1)/2</f>
        <v>-0.5</v>
      </c>
      <c r="I26" s="28" t="s">
        <v>95</v>
      </c>
      <c r="J26">
        <f>($C$20+1)/2</f>
        <v>0.5</v>
      </c>
      <c r="P26" s="28" t="s">
        <v>95</v>
      </c>
      <c r="Q26">
        <f>($C$20+3)/2</f>
        <v>1.5</v>
      </c>
      <c r="V26" s="28" t="s">
        <v>95</v>
      </c>
      <c r="W26" s="111">
        <f>($C$20+5)/2</f>
        <v>2.5</v>
      </c>
      <c r="X26" s="111" t="s">
        <v>96</v>
      </c>
      <c r="AB26" s="28" t="s">
        <v>95</v>
      </c>
      <c r="AC26">
        <f>($C$20-1)/2</f>
        <v>-0.5</v>
      </c>
      <c r="AI26" s="28" t="s">
        <v>95</v>
      </c>
      <c r="AJ26">
        <f>($C$20+1)/2</f>
        <v>0.5</v>
      </c>
    </row>
    <row r="28" spans="1:39" x14ac:dyDescent="0.3">
      <c r="A28" s="28" t="s">
        <v>97</v>
      </c>
      <c r="B28">
        <f>1/2</f>
        <v>0.5</v>
      </c>
      <c r="C28" s="36"/>
      <c r="I28" s="28" t="s">
        <v>97</v>
      </c>
      <c r="J28">
        <f>1/2</f>
        <v>0.5</v>
      </c>
      <c r="P28" s="28" t="s">
        <v>97</v>
      </c>
      <c r="Q28">
        <f>1/2</f>
        <v>0.5</v>
      </c>
      <c r="V28" s="28" t="s">
        <v>97</v>
      </c>
      <c r="W28">
        <f>1/2</f>
        <v>0.5</v>
      </c>
      <c r="AB28" s="28" t="s">
        <v>97</v>
      </c>
      <c r="AC28">
        <v>1</v>
      </c>
      <c r="AI28" s="28" t="s">
        <v>97</v>
      </c>
      <c r="AJ28">
        <v>1</v>
      </c>
    </row>
    <row r="29" spans="1:39" x14ac:dyDescent="0.3">
      <c r="A29" s="37"/>
      <c r="B29" s="37"/>
      <c r="C29" s="38"/>
      <c r="I29" s="37"/>
      <c r="J29" s="37"/>
      <c r="P29" s="37"/>
      <c r="Q29" s="37"/>
      <c r="V29" s="37"/>
      <c r="W29" s="37"/>
      <c r="AB29" s="37"/>
      <c r="AC29" s="37"/>
      <c r="AI29" s="37"/>
      <c r="AJ29" s="37"/>
    </row>
    <row r="30" spans="1:39" x14ac:dyDescent="0.3">
      <c r="A30" s="28" t="s">
        <v>98</v>
      </c>
      <c r="B30" s="37" t="e">
        <f>B28*($C$18/(1-$C$18))</f>
        <v>#NUM!</v>
      </c>
      <c r="C30" s="38"/>
      <c r="I30" s="28" t="s">
        <v>98</v>
      </c>
      <c r="J30" s="37" t="e">
        <f>J28*($C$18/(1-$C$18))</f>
        <v>#NUM!</v>
      </c>
      <c r="P30" s="28" t="s">
        <v>98</v>
      </c>
      <c r="Q30" s="37" t="e">
        <f>Q28*($C$18/(1-$C$18))</f>
        <v>#NUM!</v>
      </c>
      <c r="V30" s="28" t="s">
        <v>98</v>
      </c>
      <c r="W30" s="37" t="e">
        <f>W28*($C$18/(1-$C$18))</f>
        <v>#NUM!</v>
      </c>
      <c r="AB30" s="28" t="s">
        <v>98</v>
      </c>
      <c r="AC30" s="37" t="e">
        <f>AC28*($C$18/(1-$C$18))</f>
        <v>#NUM!</v>
      </c>
      <c r="AI30" s="28" t="s">
        <v>98</v>
      </c>
      <c r="AJ30" s="37" t="e">
        <f>AJ28*($C$18/(1-$C$18))</f>
        <v>#NUM!</v>
      </c>
    </row>
    <row r="32" spans="1:39" x14ac:dyDescent="0.3">
      <c r="A32" s="215" t="s">
        <v>99</v>
      </c>
      <c r="B32" s="215"/>
      <c r="C32" s="215"/>
      <c r="D32" s="215"/>
      <c r="E32" s="215"/>
      <c r="I32" s="215" t="s">
        <v>99</v>
      </c>
      <c r="J32" s="215"/>
      <c r="K32" s="215"/>
      <c r="L32" s="215"/>
      <c r="M32" s="215"/>
      <c r="P32" s="215" t="s">
        <v>99</v>
      </c>
      <c r="Q32" s="215"/>
      <c r="R32" s="215"/>
      <c r="S32" s="215"/>
      <c r="T32" s="215"/>
      <c r="V32" s="215" t="s">
        <v>99</v>
      </c>
      <c r="W32" s="215"/>
      <c r="X32" s="215"/>
      <c r="Y32" s="215"/>
      <c r="Z32" s="215"/>
      <c r="AB32" s="215" t="s">
        <v>99</v>
      </c>
      <c r="AC32" s="215"/>
      <c r="AD32" s="215"/>
      <c r="AE32" s="215"/>
      <c r="AF32" s="215"/>
      <c r="AI32" s="215" t="s">
        <v>99</v>
      </c>
      <c r="AJ32" s="215"/>
      <c r="AK32" s="215"/>
      <c r="AL32" s="215"/>
      <c r="AM32" s="215"/>
    </row>
    <row r="34" spans="1:39" x14ac:dyDescent="0.3">
      <c r="A34" t="s">
        <v>100</v>
      </c>
      <c r="C34" s="39" t="e">
        <f>GAMMADIST($B$30,$B$26, 1, TRUE)</f>
        <v>#NUM!</v>
      </c>
      <c r="I34" t="s">
        <v>101</v>
      </c>
      <c r="K34" s="39" t="e">
        <f>GAMMADIST($J$30,$J$26, 1, TRUE)</f>
        <v>#NUM!</v>
      </c>
      <c r="P34" t="s">
        <v>102</v>
      </c>
      <c r="R34" s="39" t="e">
        <f>GAMMADIST($Q$30,$Q$26, 1, TRUE)</f>
        <v>#NUM!</v>
      </c>
      <c r="V34" t="s">
        <v>103</v>
      </c>
      <c r="X34" s="39" t="e">
        <f>GAMMADIST($W$30,$W$26, 1, TRUE)</f>
        <v>#NUM!</v>
      </c>
      <c r="AB34" t="s">
        <v>104</v>
      </c>
      <c r="AD34" s="39" t="e">
        <f>GAMMADIST($AC$30,$AC$26, 1, TRUE)</f>
        <v>#NUM!</v>
      </c>
      <c r="AI34" t="s">
        <v>105</v>
      </c>
      <c r="AK34" s="39" t="e">
        <f>GAMMADIST($AJ$30,$AJ$26, 1, TRUE)</f>
        <v>#NUM!</v>
      </c>
    </row>
    <row r="36" spans="1:39" x14ac:dyDescent="0.3">
      <c r="A36" t="s">
        <v>106</v>
      </c>
      <c r="C36" t="e">
        <f>EXP(GAMMALN($B$26))</f>
        <v>#NUM!</v>
      </c>
      <c r="I36" t="s">
        <v>107</v>
      </c>
      <c r="K36">
        <f>EXP(GAMMALN($J$26))</f>
        <v>1.7724538509055161</v>
      </c>
      <c r="P36" t="s">
        <v>108</v>
      </c>
      <c r="R36">
        <f>EXP(GAMMALN($Q$26))</f>
        <v>0.88622692545275805</v>
      </c>
      <c r="V36" t="s">
        <v>109</v>
      </c>
      <c r="X36">
        <f>EXP(GAMMALN($W$26))</f>
        <v>1.329340388179137</v>
      </c>
      <c r="AB36" t="s">
        <v>110</v>
      </c>
      <c r="AD36" t="e">
        <f>EXP(GAMMALN($AC$26))</f>
        <v>#NUM!</v>
      </c>
      <c r="AI36" t="s">
        <v>111</v>
      </c>
      <c r="AK36">
        <f>EXP(GAMMALN($AJ$26))</f>
        <v>1.7724538509055161</v>
      </c>
    </row>
    <row r="38" spans="1:39" x14ac:dyDescent="0.3">
      <c r="A38" t="s">
        <v>112</v>
      </c>
      <c r="C38" t="e">
        <f>EXP(-$B$30)*$B$30^$B$26/$C$36</f>
        <v>#NUM!</v>
      </c>
      <c r="I38" t="s">
        <v>113</v>
      </c>
      <c r="K38" t="e">
        <f>EXP(-$J$30)*$J$30^$J$26/$K$36</f>
        <v>#NUM!</v>
      </c>
      <c r="P38" t="s">
        <v>114</v>
      </c>
      <c r="R38" t="e">
        <f>EXP(-$Q$30)*$Q$30^$Q$26/$R$36</f>
        <v>#NUM!</v>
      </c>
      <c r="V38" t="s">
        <v>115</v>
      </c>
      <c r="X38" t="e">
        <f>EXP(-$W$30)*$W$30^$W$26/$X$36</f>
        <v>#NUM!</v>
      </c>
      <c r="AB38" t="s">
        <v>116</v>
      </c>
      <c r="AD38" t="e">
        <f>EXP(-$AC$30)*$AC$30^$AC$26/$AD$36</f>
        <v>#NUM!</v>
      </c>
      <c r="AI38" t="s">
        <v>117</v>
      </c>
      <c r="AK38" t="e">
        <f>EXP(-$AJ$30)*$AJ$30^$AJ$26/$AK$36</f>
        <v>#NUM!</v>
      </c>
    </row>
    <row r="41" spans="1:39" x14ac:dyDescent="0.3">
      <c r="A41" t="s">
        <v>118</v>
      </c>
      <c r="C41" t="e">
        <f>($B$26-1-$B$30)/(2*$B$28)</f>
        <v>#NUM!</v>
      </c>
      <c r="I41" t="s">
        <v>119</v>
      </c>
      <c r="K41" t="e">
        <f>($J$26-1-$J$30)/(2*$J$28)</f>
        <v>#NUM!</v>
      </c>
      <c r="P41" t="s">
        <v>120</v>
      </c>
      <c r="R41" t="e">
        <f>($Q$26-1-$Q$30)/(2*$Q$28)</f>
        <v>#NUM!</v>
      </c>
      <c r="V41" t="s">
        <v>121</v>
      </c>
      <c r="X41" t="e">
        <f>($W$26-1-$W$30)/(2*$W$28)</f>
        <v>#NUM!</v>
      </c>
      <c r="AB41" t="s">
        <v>122</v>
      </c>
      <c r="AD41" t="e">
        <f>($AC$26-1-$AC$30)/(2*$AC$28)</f>
        <v>#NUM!</v>
      </c>
      <c r="AI41" t="s">
        <v>123</v>
      </c>
      <c r="AK41" t="e">
        <f>($AJ$26-1-$AJ$30)/(2*$AJ$28)</f>
        <v>#NUM!</v>
      </c>
    </row>
    <row r="43" spans="1:39" x14ac:dyDescent="0.3">
      <c r="A43" t="s">
        <v>124</v>
      </c>
      <c r="E43">
        <f>($B$26^3/2-5*$B$26^2/3+3*$B$26/2-(1/3))</f>
        <v>-1.5625</v>
      </c>
      <c r="I43" t="s">
        <v>125</v>
      </c>
      <c r="M43">
        <f>($J$26^3/2-5*$J$26^2/3+3*$J$26/2-(1/3))</f>
        <v>6.25E-2</v>
      </c>
      <c r="P43" t="s">
        <v>126</v>
      </c>
      <c r="T43">
        <f>($Q$26^3/2-5*$Q$26^2/3+3*$Q$26/2-(1/3))</f>
        <v>-0.14583333333333331</v>
      </c>
      <c r="V43" t="s">
        <v>127</v>
      </c>
      <c r="Z43">
        <f>($W$26^3/2-5*$W$26^2/3+3*$W$26/2-(1/3))</f>
        <v>0.81250000000000067</v>
      </c>
      <c r="AB43" t="s">
        <v>128</v>
      </c>
      <c r="AF43">
        <f>($AC$26^3/2-5*$AC$26^2/3+3*$AC$26/2-(1/3))</f>
        <v>-1.5625</v>
      </c>
      <c r="AI43" t="s">
        <v>129</v>
      </c>
      <c r="AM43">
        <f>($AJ$26^3/2-5*$AJ$26^2/3+3*$AJ$26/2-(1/3))</f>
        <v>6.25E-2</v>
      </c>
    </row>
    <row r="47" spans="1:39" x14ac:dyDescent="0.3">
      <c r="A47" t="s">
        <v>130</v>
      </c>
      <c r="E47" t="e">
        <f>$B$30*(3*$B$26^2/2-11*$B$26/6+(1/3))</f>
        <v>#NUM!</v>
      </c>
      <c r="I47" t="s">
        <v>131</v>
      </c>
      <c r="M47" t="e">
        <f>$J$30*(3*$J$26^2/2-11*$J$26/6+(1/3))</f>
        <v>#NUM!</v>
      </c>
      <c r="P47" t="s">
        <v>132</v>
      </c>
      <c r="T47" t="e">
        <f>$Q$30*(3*$Q$26^2/2-11*$Q$26/6+(1/3))</f>
        <v>#NUM!</v>
      </c>
      <c r="V47" t="s">
        <v>133</v>
      </c>
      <c r="Z47" t="e">
        <f>$W$30*(3*$W$26^2/2-11*$W$26/6+(1/3))</f>
        <v>#NUM!</v>
      </c>
      <c r="AB47" t="s">
        <v>134</v>
      </c>
      <c r="AF47" t="e">
        <f>$AC$30*(3*$AC$26^2/2-11*$AC$26/6+(1/3))</f>
        <v>#NUM!</v>
      </c>
      <c r="AI47" t="s">
        <v>135</v>
      </c>
      <c r="AM47" t="e">
        <f>$AJ$30*(3*$AJ$26^2/2-11*$AJ$26/6+(1/3))</f>
        <v>#NUM!</v>
      </c>
    </row>
    <row r="50" spans="1:39" x14ac:dyDescent="0.3">
      <c r="A50" t="s">
        <v>136</v>
      </c>
      <c r="E50" s="40" t="e">
        <f>B30^2*(3*$B$26/2-(1/6))</f>
        <v>#NUM!</v>
      </c>
      <c r="I50" t="s">
        <v>137</v>
      </c>
      <c r="M50" s="40" t="e">
        <f>$J$30^2*(3*$J$26/2-(1/6))</f>
        <v>#NUM!</v>
      </c>
      <c r="P50" t="s">
        <v>138</v>
      </c>
      <c r="T50" s="40" t="e">
        <f>Q30^2*(3*$Q$26/2-(1/6))</f>
        <v>#NUM!</v>
      </c>
      <c r="V50" t="s">
        <v>139</v>
      </c>
      <c r="Z50" s="40" t="e">
        <f>W30^2*(3*$W$26/2-(1/6))</f>
        <v>#NUM!</v>
      </c>
      <c r="AB50" t="s">
        <v>140</v>
      </c>
      <c r="AF50" s="40" t="e">
        <f>AC30^2*(3*$AC$26/2-(1/6))</f>
        <v>#NUM!</v>
      </c>
      <c r="AI50" t="s">
        <v>141</v>
      </c>
      <c r="AM50" s="40" t="e">
        <f>AJ30^2*(3*$AJ$26/2-(1/6))</f>
        <v>#NUM!</v>
      </c>
    </row>
    <row r="54" spans="1:39" x14ac:dyDescent="0.3">
      <c r="A54" t="s">
        <v>142</v>
      </c>
      <c r="E54" s="40" t="e">
        <f>C34/C36+C38*(C41+(1/(2*$B$28)^2)*(E43-E47+E50-B30^3/2))</f>
        <v>#NUM!</v>
      </c>
      <c r="I54" t="s">
        <v>143</v>
      </c>
      <c r="M54" s="40" t="e">
        <f>K34/K36+K38*(K41+(1/(2*$J$28)^2)*(M43-M47+M50-J30^3/2))</f>
        <v>#NUM!</v>
      </c>
      <c r="P54" t="s">
        <v>144</v>
      </c>
      <c r="T54" s="40" t="e">
        <f>R34/R36+R38*(R41+(1/(2*$Q$28)^2)*(T43-T47+T50-Q30^3/2))</f>
        <v>#NUM!</v>
      </c>
      <c r="V54" t="s">
        <v>145</v>
      </c>
      <c r="Z54" s="40" t="e">
        <f>X34/X36+X38*(X41+(1/(2*$W$28)^2)*(Z43-Z47+Z50-W30^3/2))</f>
        <v>#NUM!</v>
      </c>
      <c r="AB54" t="s">
        <v>146</v>
      </c>
      <c r="AF54" s="40" t="e">
        <f>AD34/AD36+AD38*(AD41+(1/(2*$AC$28)^2)*(AF43-AF47+AF50-AC30^3/2))</f>
        <v>#NUM!</v>
      </c>
      <c r="AI54" t="s">
        <v>147</v>
      </c>
      <c r="AM54" s="40" t="e">
        <f>AK34/AK36+AK38*(AK41+(1/(2*$AJ$28)^2)*(AM43-AM47+AM50-AJ30^3/2))</f>
        <v>#NUM!</v>
      </c>
    </row>
    <row r="57" spans="1:39" x14ac:dyDescent="0.3">
      <c r="A57" t="s">
        <v>148</v>
      </c>
      <c r="F57" s="40" t="e">
        <f>(1/2)*$E$54</f>
        <v>#NUM!</v>
      </c>
    </row>
    <row r="61" spans="1:39" x14ac:dyDescent="0.3">
      <c r="A61" t="s">
        <v>149</v>
      </c>
    </row>
    <row r="67" spans="1:5" x14ac:dyDescent="0.3">
      <c r="A67" t="s">
        <v>150</v>
      </c>
      <c r="D67" t="e">
        <f>1/(6*SQRT(2*$C$20*PI()))</f>
        <v>#DIV/0!</v>
      </c>
    </row>
    <row r="71" spans="1:5" x14ac:dyDescent="0.3">
      <c r="A71" t="s">
        <v>151</v>
      </c>
      <c r="D71" t="e">
        <f>1+(2*C20-1)*C22/(C20-1)</f>
        <v>#NUM!</v>
      </c>
    </row>
    <row r="75" spans="1:5" x14ac:dyDescent="0.3">
      <c r="A75" t="s">
        <v>152</v>
      </c>
      <c r="E75" t="e">
        <f>(1+C22^2/(C20-1))^((C20+1)/2)</f>
        <v>#NUM!</v>
      </c>
    </row>
    <row r="79" spans="1:5" x14ac:dyDescent="0.3">
      <c r="A79" t="s">
        <v>153</v>
      </c>
      <c r="E79" t="e">
        <f>D67*D71/E75</f>
        <v>#DIV/0!</v>
      </c>
    </row>
    <row r="83" spans="1:5" x14ac:dyDescent="0.3">
      <c r="A83" t="s">
        <v>154</v>
      </c>
    </row>
    <row r="88" spans="1:5" x14ac:dyDescent="0.3">
      <c r="A88" t="s">
        <v>155</v>
      </c>
      <c r="E88" t="e">
        <f>(C20-1)/(3*SQRT(2*C20*PI()))</f>
        <v>#DIV/0!</v>
      </c>
    </row>
    <row r="92" spans="1:5" x14ac:dyDescent="0.3">
      <c r="A92" t="s">
        <v>156</v>
      </c>
      <c r="E92" t="e">
        <f>(2*$C$20-1)/(6*SQRT(2*$C$20*PI()))</f>
        <v>#DIV/0!</v>
      </c>
    </row>
    <row r="96" spans="1:5" x14ac:dyDescent="0.3">
      <c r="A96" t="s">
        <v>157</v>
      </c>
      <c r="E96" s="40" t="e">
        <f>E92*AF54-E88*AM54</f>
        <v>#DIV/0!</v>
      </c>
    </row>
    <row r="99" spans="1:7" x14ac:dyDescent="0.3">
      <c r="A99" t="s">
        <v>158</v>
      </c>
    </row>
    <row r="102" spans="1:7" x14ac:dyDescent="0.3">
      <c r="A102" t="s">
        <v>159</v>
      </c>
      <c r="F102" s="40" t="e">
        <f>((C20-1)/24)*E54</f>
        <v>#NUM!</v>
      </c>
    </row>
    <row r="107" spans="1:7" x14ac:dyDescent="0.3">
      <c r="A107" t="s">
        <v>160</v>
      </c>
      <c r="G107" s="40" t="e">
        <f>((C20-1)*(C20+2)/(12*C20))*M54</f>
        <v>#DIV/0!</v>
      </c>
    </row>
    <row r="111" spans="1:7" x14ac:dyDescent="0.3">
      <c r="A111" t="s">
        <v>161</v>
      </c>
      <c r="G111" s="40" t="e">
        <f>((C20+4)*(C20-1)/(24*C20))*T54</f>
        <v>#DIV/0!</v>
      </c>
    </row>
    <row r="115" spans="1:7" x14ac:dyDescent="0.3">
      <c r="A115" t="s">
        <v>153</v>
      </c>
      <c r="G115" s="40" t="e">
        <f>F102-G107+G111</f>
        <v>#NUM!</v>
      </c>
    </row>
    <row r="118" spans="1:7" x14ac:dyDescent="0.3">
      <c r="A118" t="s">
        <v>162</v>
      </c>
    </row>
    <row r="123" spans="1:7" x14ac:dyDescent="0.3">
      <c r="G123" s="40" t="e">
        <f>((C20-1)*(2*C20+5)/72)*E54</f>
        <v>#NUM!</v>
      </c>
    </row>
    <row r="124" spans="1:7" x14ac:dyDescent="0.3">
      <c r="A124" t="s">
        <v>163</v>
      </c>
    </row>
    <row r="127" spans="1:7" x14ac:dyDescent="0.3">
      <c r="G127" s="40" t="e">
        <f>((C20-1)*(2*C20^2+5*C20+8)/(24*C20))*M54</f>
        <v>#DIV/0!</v>
      </c>
    </row>
    <row r="128" spans="1:7" x14ac:dyDescent="0.3">
      <c r="A128" t="s">
        <v>164</v>
      </c>
    </row>
    <row r="132" spans="1:10" x14ac:dyDescent="0.3">
      <c r="A132" t="s">
        <v>165</v>
      </c>
      <c r="G132" s="40" t="e">
        <f>((C20-1)*(2*C20^2+5*C20+12)/(24*C20))*T54</f>
        <v>#DIV/0!</v>
      </c>
    </row>
    <row r="136" spans="1:10" x14ac:dyDescent="0.3">
      <c r="A136" t="s">
        <v>166</v>
      </c>
      <c r="H136" s="40" t="e">
        <f>((C20-1)*(2*C20^2+5*C20+12)/(72*C20))*Z54</f>
        <v>#DIV/0!</v>
      </c>
    </row>
    <row r="141" spans="1:10" x14ac:dyDescent="0.3">
      <c r="A141" t="s">
        <v>157</v>
      </c>
      <c r="C141" s="40" t="e">
        <f>G123-G127+G132-H136</f>
        <v>#NUM!</v>
      </c>
    </row>
    <row r="143" spans="1:10" x14ac:dyDescent="0.3">
      <c r="A143" t="s">
        <v>167</v>
      </c>
      <c r="J143" s="42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21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12" t="s">
        <v>178</v>
      </c>
      <c r="B2" s="212"/>
      <c r="C2" s="212"/>
      <c r="D2" s="212"/>
      <c r="E2" s="212"/>
      <c r="F2" s="212"/>
      <c r="I2" s="28" t="s">
        <v>179</v>
      </c>
      <c r="J2" t="e">
        <f>'Recalculate t-stat skew'!H5</f>
        <v>#NUM!</v>
      </c>
      <c r="L2" t="s">
        <v>180</v>
      </c>
      <c r="M2" t="e">
        <f>1/(1+$J$2^2/(C20-1))</f>
        <v>#NUM!</v>
      </c>
    </row>
    <row r="7" spans="1:13" x14ac:dyDescent="0.3">
      <c r="A7" s="215" t="s">
        <v>82</v>
      </c>
      <c r="B7" s="215"/>
      <c r="C7" s="215"/>
      <c r="D7" s="215"/>
      <c r="E7" s="215"/>
      <c r="F7" s="215"/>
      <c r="G7" s="215"/>
      <c r="H7" s="215"/>
    </row>
    <row r="9" spans="1:13" x14ac:dyDescent="0.3">
      <c r="A9" s="134" t="s">
        <v>83</v>
      </c>
      <c r="B9" s="134"/>
      <c r="C9" s="134"/>
      <c r="D9" s="134"/>
      <c r="E9" s="134"/>
      <c r="F9" s="134"/>
      <c r="G9" s="134"/>
      <c r="H9" s="134"/>
    </row>
    <row r="13" spans="1:13" x14ac:dyDescent="0.3">
      <c r="A13" s="35" t="s">
        <v>84</v>
      </c>
    </row>
    <row r="16" spans="1:13" x14ac:dyDescent="0.3">
      <c r="A16" s="28" t="s">
        <v>85</v>
      </c>
      <c r="F16" t="s">
        <v>67</v>
      </c>
      <c r="H16" s="46" t="e">
        <f>Template_skewed!$B$103</f>
        <v>#DIV/0!</v>
      </c>
    </row>
    <row r="18" spans="1:39" x14ac:dyDescent="0.3">
      <c r="A18" s="28" t="s">
        <v>86</v>
      </c>
      <c r="C18" t="e">
        <f>M2</f>
        <v>#NUM!</v>
      </c>
      <c r="F18" t="s">
        <v>69</v>
      </c>
      <c r="H18" s="47" t="e">
        <f>Template_skewed!$B$105</f>
        <v>#DIV/0!</v>
      </c>
    </row>
    <row r="20" spans="1:39" x14ac:dyDescent="0.3">
      <c r="A20" s="28" t="s">
        <v>87</v>
      </c>
      <c r="C20">
        <f>Template_skewed!$J$166</f>
        <v>0</v>
      </c>
    </row>
    <row r="22" spans="1:39" x14ac:dyDescent="0.3">
      <c r="A22" t="s">
        <v>88</v>
      </c>
      <c r="C22" t="e">
        <f>Template_skewed!H161</f>
        <v>#NUM!</v>
      </c>
    </row>
    <row r="24" spans="1:39" x14ac:dyDescent="0.3">
      <c r="A24" s="215" t="s">
        <v>89</v>
      </c>
      <c r="B24" s="215"/>
      <c r="I24" s="215" t="s">
        <v>90</v>
      </c>
      <c r="J24" s="215"/>
      <c r="P24" s="215" t="s">
        <v>91</v>
      </c>
      <c r="Q24" s="215"/>
      <c r="V24" s="215" t="s">
        <v>92</v>
      </c>
      <c r="W24" s="215"/>
      <c r="AB24" s="215" t="s">
        <v>93</v>
      </c>
      <c r="AC24" s="215"/>
      <c r="AI24" s="215" t="s">
        <v>94</v>
      </c>
      <c r="AJ24" s="215"/>
    </row>
    <row r="26" spans="1:39" x14ac:dyDescent="0.3">
      <c r="A26" s="28" t="s">
        <v>95</v>
      </c>
      <c r="B26">
        <f>($C$20-1)/2</f>
        <v>-0.5</v>
      </c>
      <c r="I26" s="28" t="s">
        <v>95</v>
      </c>
      <c r="J26">
        <f>($C$20+1)/2</f>
        <v>0.5</v>
      </c>
      <c r="P26" s="28" t="s">
        <v>95</v>
      </c>
      <c r="Q26">
        <f>($C$20+3)/2</f>
        <v>1.5</v>
      </c>
      <c r="V26" s="28" t="s">
        <v>95</v>
      </c>
      <c r="W26" s="111">
        <f>($C$20+5)/2</f>
        <v>2.5</v>
      </c>
      <c r="X26" s="111" t="s">
        <v>96</v>
      </c>
      <c r="AB26" s="28" t="s">
        <v>95</v>
      </c>
      <c r="AC26">
        <f>($C$20-1)/2</f>
        <v>-0.5</v>
      </c>
      <c r="AI26" s="28" t="s">
        <v>95</v>
      </c>
      <c r="AJ26">
        <f>($C$20+1)/2</f>
        <v>0.5</v>
      </c>
    </row>
    <row r="28" spans="1:39" x14ac:dyDescent="0.3">
      <c r="A28" s="28" t="s">
        <v>97</v>
      </c>
      <c r="B28">
        <f>1/2</f>
        <v>0.5</v>
      </c>
      <c r="C28" s="36"/>
      <c r="I28" s="28" t="s">
        <v>97</v>
      </c>
      <c r="J28">
        <f>1/2</f>
        <v>0.5</v>
      </c>
      <c r="P28" s="28" t="s">
        <v>97</v>
      </c>
      <c r="Q28">
        <f>1/2</f>
        <v>0.5</v>
      </c>
      <c r="V28" s="28" t="s">
        <v>97</v>
      </c>
      <c r="W28">
        <f>1/2</f>
        <v>0.5</v>
      </c>
      <c r="AB28" s="28" t="s">
        <v>97</v>
      </c>
      <c r="AC28">
        <v>1</v>
      </c>
      <c r="AI28" s="28" t="s">
        <v>97</v>
      </c>
      <c r="AJ28">
        <v>1</v>
      </c>
    </row>
    <row r="29" spans="1:39" x14ac:dyDescent="0.3">
      <c r="A29" s="37"/>
      <c r="B29" s="37"/>
      <c r="C29" s="38"/>
      <c r="I29" s="37"/>
      <c r="J29" s="37"/>
      <c r="P29" s="37"/>
      <c r="Q29" s="37"/>
      <c r="V29" s="37"/>
      <c r="W29" s="37"/>
      <c r="AB29" s="37"/>
      <c r="AC29" s="37"/>
      <c r="AI29" s="37"/>
      <c r="AJ29" s="37"/>
    </row>
    <row r="30" spans="1:39" x14ac:dyDescent="0.3">
      <c r="A30" s="28" t="s">
        <v>98</v>
      </c>
      <c r="B30" s="37" t="e">
        <f>B28*($C$18/(1-$C$18))</f>
        <v>#NUM!</v>
      </c>
      <c r="C30" s="38"/>
      <c r="I30" s="28" t="s">
        <v>98</v>
      </c>
      <c r="J30" s="37" t="e">
        <f>J28*($C$18/(1-$C$18))</f>
        <v>#NUM!</v>
      </c>
      <c r="P30" s="28" t="s">
        <v>98</v>
      </c>
      <c r="Q30" s="37" t="e">
        <f>Q28*($C$18/(1-$C$18))</f>
        <v>#NUM!</v>
      </c>
      <c r="V30" s="28" t="s">
        <v>98</v>
      </c>
      <c r="W30" s="37" t="e">
        <f>W28*($C$18/(1-$C$18))</f>
        <v>#NUM!</v>
      </c>
      <c r="AB30" s="28" t="s">
        <v>98</v>
      </c>
      <c r="AC30" s="37" t="e">
        <f>AC28*($C$18/(1-$C$18))</f>
        <v>#NUM!</v>
      </c>
      <c r="AI30" s="28" t="s">
        <v>98</v>
      </c>
      <c r="AJ30" s="37" t="e">
        <f>AJ28*($C$18/(1-$C$18))</f>
        <v>#NUM!</v>
      </c>
    </row>
    <row r="32" spans="1:39" x14ac:dyDescent="0.3">
      <c r="A32" s="215" t="s">
        <v>99</v>
      </c>
      <c r="B32" s="215"/>
      <c r="C32" s="215"/>
      <c r="D32" s="215"/>
      <c r="E32" s="215"/>
      <c r="I32" s="215" t="s">
        <v>99</v>
      </c>
      <c r="J32" s="215"/>
      <c r="K32" s="215"/>
      <c r="L32" s="215"/>
      <c r="M32" s="215"/>
      <c r="P32" s="215" t="s">
        <v>99</v>
      </c>
      <c r="Q32" s="215"/>
      <c r="R32" s="215"/>
      <c r="S32" s="215"/>
      <c r="T32" s="215"/>
      <c r="V32" s="215" t="s">
        <v>99</v>
      </c>
      <c r="W32" s="215"/>
      <c r="X32" s="215"/>
      <c r="Y32" s="215"/>
      <c r="Z32" s="215"/>
      <c r="AB32" s="215" t="s">
        <v>99</v>
      </c>
      <c r="AC32" s="215"/>
      <c r="AD32" s="215"/>
      <c r="AE32" s="215"/>
      <c r="AF32" s="215"/>
      <c r="AI32" s="215" t="s">
        <v>99</v>
      </c>
      <c r="AJ32" s="215"/>
      <c r="AK32" s="215"/>
      <c r="AL32" s="215"/>
      <c r="AM32" s="215"/>
    </row>
    <row r="34" spans="1:39" x14ac:dyDescent="0.3">
      <c r="A34" t="s">
        <v>100</v>
      </c>
      <c r="C34" s="39" t="e">
        <f>GAMMADIST($B$30,$B$26, 1, TRUE)</f>
        <v>#NUM!</v>
      </c>
      <c r="I34" t="s">
        <v>101</v>
      </c>
      <c r="K34" s="39" t="e">
        <f>GAMMADIST($J$30,$J$26, 1, TRUE)</f>
        <v>#NUM!</v>
      </c>
      <c r="P34" t="s">
        <v>102</v>
      </c>
      <c r="R34" s="39" t="e">
        <f>GAMMADIST($Q$30,$Q$26, 1, TRUE)</f>
        <v>#NUM!</v>
      </c>
      <c r="V34" t="s">
        <v>103</v>
      </c>
      <c r="X34" s="39" t="e">
        <f>GAMMADIST($W$30,$W$26, 1, TRUE)</f>
        <v>#NUM!</v>
      </c>
      <c r="AB34" t="s">
        <v>104</v>
      </c>
      <c r="AD34" s="39" t="e">
        <f>GAMMADIST($AC$30,$AC$26, 1, TRUE)</f>
        <v>#NUM!</v>
      </c>
      <c r="AI34" t="s">
        <v>105</v>
      </c>
      <c r="AK34" s="39" t="e">
        <f>GAMMADIST($AJ$30,$AJ$26, 1, TRUE)</f>
        <v>#NUM!</v>
      </c>
    </row>
    <row r="36" spans="1:39" x14ac:dyDescent="0.3">
      <c r="A36" t="s">
        <v>106</v>
      </c>
      <c r="C36" t="e">
        <f>EXP(GAMMALN($B$26))</f>
        <v>#NUM!</v>
      </c>
      <c r="I36" t="s">
        <v>107</v>
      </c>
      <c r="K36">
        <f>EXP(GAMMALN($J$26))</f>
        <v>1.7724538509055161</v>
      </c>
      <c r="P36" t="s">
        <v>108</v>
      </c>
      <c r="R36">
        <f>EXP(GAMMALN($Q$26))</f>
        <v>0.88622692545275805</v>
      </c>
      <c r="V36" t="s">
        <v>109</v>
      </c>
      <c r="X36">
        <f>EXP(GAMMALN($W$26))</f>
        <v>1.329340388179137</v>
      </c>
      <c r="AB36" t="s">
        <v>110</v>
      </c>
      <c r="AD36" t="e">
        <f>EXP(GAMMALN($AC$26))</f>
        <v>#NUM!</v>
      </c>
      <c r="AI36" t="s">
        <v>111</v>
      </c>
      <c r="AK36">
        <f>EXP(GAMMALN($AJ$26))</f>
        <v>1.7724538509055161</v>
      </c>
    </row>
    <row r="38" spans="1:39" x14ac:dyDescent="0.3">
      <c r="A38" t="s">
        <v>112</v>
      </c>
      <c r="C38" t="e">
        <f>EXP(-$B$30)*$B$30^$B$26/$C$36</f>
        <v>#NUM!</v>
      </c>
      <c r="I38" t="s">
        <v>113</v>
      </c>
      <c r="K38" t="e">
        <f>EXP(-$J$30)*$J$30^$J$26/$K$36</f>
        <v>#NUM!</v>
      </c>
      <c r="P38" t="s">
        <v>114</v>
      </c>
      <c r="R38" t="e">
        <f>EXP(-$Q$30)*$Q$30^$Q$26/$R$36</f>
        <v>#NUM!</v>
      </c>
      <c r="V38" t="s">
        <v>115</v>
      </c>
      <c r="X38" t="e">
        <f>EXP(-$W$30)*$W$30^$W$26/$X$36</f>
        <v>#NUM!</v>
      </c>
      <c r="AB38" t="s">
        <v>116</v>
      </c>
      <c r="AD38" t="e">
        <f>EXP(-$AC$30)*$AC$30^$AC$26/$AD$36</f>
        <v>#NUM!</v>
      </c>
      <c r="AI38" t="s">
        <v>117</v>
      </c>
      <c r="AK38" t="e">
        <f>EXP(-$AJ$30)*$AJ$30^$AJ$26/$AK$36</f>
        <v>#NUM!</v>
      </c>
    </row>
    <row r="41" spans="1:39" x14ac:dyDescent="0.3">
      <c r="A41" t="s">
        <v>118</v>
      </c>
      <c r="C41" t="e">
        <f>($B$26-1-$B$30)/(2*$B$28)</f>
        <v>#NUM!</v>
      </c>
      <c r="I41" t="s">
        <v>119</v>
      </c>
      <c r="K41" t="e">
        <f>($J$26-1-$J$30)/(2*$J$28)</f>
        <v>#NUM!</v>
      </c>
      <c r="P41" t="s">
        <v>120</v>
      </c>
      <c r="R41" t="e">
        <f>($Q$26-1-$Q$30)/(2*$Q$28)</f>
        <v>#NUM!</v>
      </c>
      <c r="V41" t="s">
        <v>121</v>
      </c>
      <c r="X41" t="e">
        <f>($W$26-1-$W$30)/(2*$W$28)</f>
        <v>#NUM!</v>
      </c>
      <c r="AB41" t="s">
        <v>122</v>
      </c>
      <c r="AD41" t="e">
        <f>($AC$26-1-$AC$30)/(2*$AC$28)</f>
        <v>#NUM!</v>
      </c>
      <c r="AI41" t="s">
        <v>123</v>
      </c>
      <c r="AK41" t="e">
        <f>($AJ$26-1-$AJ$30)/(2*$AJ$28)</f>
        <v>#NUM!</v>
      </c>
    </row>
    <row r="43" spans="1:39" x14ac:dyDescent="0.3">
      <c r="A43" t="s">
        <v>124</v>
      </c>
      <c r="E43">
        <f>($B$26^3/2-5*$B$26^2/3+3*$B$26/2-(1/3))</f>
        <v>-1.5625</v>
      </c>
      <c r="I43" t="s">
        <v>125</v>
      </c>
      <c r="M43">
        <f>($J$26^3/2-5*$J$26^2/3+3*$J$26/2-(1/3))</f>
        <v>6.25E-2</v>
      </c>
      <c r="P43" t="s">
        <v>126</v>
      </c>
      <c r="T43">
        <f>($Q$26^3/2-5*$Q$26^2/3+3*$Q$26/2-(1/3))</f>
        <v>-0.14583333333333331</v>
      </c>
      <c r="V43" t="s">
        <v>127</v>
      </c>
      <c r="Z43">
        <f>($W$26^3/2-5*$W$26^2/3+3*$W$26/2-(1/3))</f>
        <v>0.81250000000000067</v>
      </c>
      <c r="AB43" t="s">
        <v>128</v>
      </c>
      <c r="AF43">
        <f>($AC$26^3/2-5*$AC$26^2/3+3*$AC$26/2-(1/3))</f>
        <v>-1.5625</v>
      </c>
      <c r="AI43" t="s">
        <v>129</v>
      </c>
      <c r="AM43">
        <f>($AJ$26^3/2-5*$AJ$26^2/3+3*$AJ$26/2-(1/3))</f>
        <v>6.25E-2</v>
      </c>
    </row>
    <row r="47" spans="1:39" x14ac:dyDescent="0.3">
      <c r="A47" t="s">
        <v>130</v>
      </c>
      <c r="E47" t="e">
        <f>B30*(3*$B$26^2/2-11*$B$26/6+(1/3))</f>
        <v>#NUM!</v>
      </c>
      <c r="I47" t="s">
        <v>131</v>
      </c>
      <c r="M47" t="e">
        <f>$J$30*(3*$J$26^2/2-11*$J$26/6+(1/3))</f>
        <v>#NUM!</v>
      </c>
      <c r="P47" t="s">
        <v>132</v>
      </c>
      <c r="T47" t="e">
        <f>$Q$30*(3*$Q$26^2/2-11*$Q$26/6+(1/3))</f>
        <v>#NUM!</v>
      </c>
      <c r="V47" t="s">
        <v>133</v>
      </c>
      <c r="Z47" t="e">
        <f>$W$30*(3*$W$26^2/2-11*$W$26/6+(1/3))</f>
        <v>#NUM!</v>
      </c>
      <c r="AB47" t="s">
        <v>134</v>
      </c>
      <c r="AF47" t="e">
        <f>$AC$30*(3*$AC$26^2/2-11*$AC$26/6+(1/3))</f>
        <v>#NUM!</v>
      </c>
      <c r="AI47" t="s">
        <v>135</v>
      </c>
      <c r="AM47" t="e">
        <f>$AJ$30*(3*$AJ$26^2/2-11*$AJ$26/6+(1/3))</f>
        <v>#NUM!</v>
      </c>
    </row>
    <row r="50" spans="1:39" x14ac:dyDescent="0.3">
      <c r="A50" t="s">
        <v>136</v>
      </c>
      <c r="E50" s="40" t="e">
        <f>B30^2*(3*$B$26/2-(1/6))</f>
        <v>#NUM!</v>
      </c>
      <c r="I50" t="s">
        <v>137</v>
      </c>
      <c r="M50" s="40" t="e">
        <f>J30^2*(3*$J$26/2-(1/6))</f>
        <v>#NUM!</v>
      </c>
      <c r="P50" t="s">
        <v>138</v>
      </c>
      <c r="T50" s="40" t="e">
        <f>Q30^2*(3*$Q$26/2-(1/6))</f>
        <v>#NUM!</v>
      </c>
      <c r="V50" t="s">
        <v>139</v>
      </c>
      <c r="Z50" s="40" t="e">
        <f>W30^2*(3*$W$26/2-(1/6))</f>
        <v>#NUM!</v>
      </c>
      <c r="AB50" t="s">
        <v>140</v>
      </c>
      <c r="AF50" s="40" t="e">
        <f>AC30^2*(3*$AC$26/2-(1/6))</f>
        <v>#NUM!</v>
      </c>
      <c r="AI50" t="s">
        <v>141</v>
      </c>
      <c r="AM50" s="40" t="e">
        <f>AJ30^2*(3*$AJ$26/2-(1/6))</f>
        <v>#NUM!</v>
      </c>
    </row>
    <row r="54" spans="1:39" x14ac:dyDescent="0.3">
      <c r="A54" t="s">
        <v>142</v>
      </c>
      <c r="E54" s="40" t="e">
        <f>C34/C36+C38*(C41+(1/(2*$B$28)^2)*(E43-E47+E50-B30^3/2))</f>
        <v>#NUM!</v>
      </c>
      <c r="I54" t="s">
        <v>143</v>
      </c>
      <c r="M54" s="40" t="e">
        <f>K34/K36+K38*(K41+(1/(2*$J$28)^2)*(M43-M47+M50-J30^3/2))</f>
        <v>#NUM!</v>
      </c>
      <c r="P54" t="s">
        <v>144</v>
      </c>
      <c r="T54" s="40" t="e">
        <f>R34/R36+R38*(R41+(1/(2*$Q$28)^2)*(T43-T47+T50-Q30^3/2))</f>
        <v>#NUM!</v>
      </c>
      <c r="V54" t="s">
        <v>145</v>
      </c>
      <c r="Z54" s="40" t="e">
        <f>X34/X36+X38*(X41+(1/(2*$W$28)^2)*(Z43-Z47+Z50-W30^3/2))</f>
        <v>#NUM!</v>
      </c>
      <c r="AB54" t="s">
        <v>146</v>
      </c>
      <c r="AF54" s="40" t="e">
        <f>AD34/AD36+AD38*(AD41+(1/(2*$AC$28)^2)*(AF43-AF47+AF50-AC30^3/2))</f>
        <v>#NUM!</v>
      </c>
      <c r="AI54" t="s">
        <v>147</v>
      </c>
      <c r="AM54" s="40" t="e">
        <f>AK34/AK36+AK38*(AK41+(1/(2*$AJ$28)^2)*(AM43-AM47+AM50-AJ30^3/2))</f>
        <v>#NUM!</v>
      </c>
    </row>
    <row r="57" spans="1:39" x14ac:dyDescent="0.3">
      <c r="A57" t="s">
        <v>148</v>
      </c>
      <c r="F57" s="40" t="e">
        <f>(1/2)*$E$54</f>
        <v>#NUM!</v>
      </c>
    </row>
    <row r="61" spans="1:39" x14ac:dyDescent="0.3">
      <c r="A61" t="s">
        <v>149</v>
      </c>
    </row>
    <row r="67" spans="1:5" x14ac:dyDescent="0.3">
      <c r="A67" t="s">
        <v>150</v>
      </c>
      <c r="D67" t="e">
        <f>1/(6*SQRT(2*$C$20*PI()))</f>
        <v>#DIV/0!</v>
      </c>
    </row>
    <row r="71" spans="1:5" x14ac:dyDescent="0.3">
      <c r="A71" t="s">
        <v>151</v>
      </c>
      <c r="D71" t="e">
        <f>1+(2*C20-1)*C22/(C20-1)</f>
        <v>#NUM!</v>
      </c>
    </row>
    <row r="75" spans="1:5" x14ac:dyDescent="0.3">
      <c r="A75" t="s">
        <v>152</v>
      </c>
      <c r="E75" t="e">
        <f>(1+C22^2/(C20-1))^((C20+1)/2)</f>
        <v>#NUM!</v>
      </c>
    </row>
    <row r="79" spans="1:5" x14ac:dyDescent="0.3">
      <c r="A79" t="s">
        <v>153</v>
      </c>
      <c r="E79" t="e">
        <f>D67*D71/E75</f>
        <v>#DIV/0!</v>
      </c>
    </row>
    <row r="83" spans="1:5" x14ac:dyDescent="0.3">
      <c r="A83" t="s">
        <v>154</v>
      </c>
    </row>
    <row r="88" spans="1:5" x14ac:dyDescent="0.3">
      <c r="A88" t="s">
        <v>155</v>
      </c>
      <c r="E88" t="e">
        <f>(C20-1)/(3*SQRT(2*C20*PI()))</f>
        <v>#DIV/0!</v>
      </c>
    </row>
    <row r="92" spans="1:5" x14ac:dyDescent="0.3">
      <c r="A92" t="s">
        <v>156</v>
      </c>
      <c r="E92" t="e">
        <f>(2*$C$20-1)/(6*SQRT(2*$C$20*PI()))</f>
        <v>#DIV/0!</v>
      </c>
    </row>
    <row r="96" spans="1:5" x14ac:dyDescent="0.3">
      <c r="A96" t="s">
        <v>157</v>
      </c>
      <c r="E96" s="40" t="e">
        <f>E92*AF54-E88*AM54</f>
        <v>#DIV/0!</v>
      </c>
    </row>
    <row r="99" spans="1:7" x14ac:dyDescent="0.3">
      <c r="A99" t="s">
        <v>158</v>
      </c>
    </row>
    <row r="102" spans="1:7" x14ac:dyDescent="0.3">
      <c r="A102" t="s">
        <v>159</v>
      </c>
      <c r="F102" s="40" t="e">
        <f>((C20-1)/24)*E54</f>
        <v>#NUM!</v>
      </c>
    </row>
    <row r="107" spans="1:7" x14ac:dyDescent="0.3">
      <c r="A107" t="s">
        <v>160</v>
      </c>
      <c r="G107" s="40" t="e">
        <f>((C20-1)*(C20+2)/(12*C20))*M54</f>
        <v>#DIV/0!</v>
      </c>
    </row>
    <row r="111" spans="1:7" x14ac:dyDescent="0.3">
      <c r="A111" t="s">
        <v>161</v>
      </c>
      <c r="G111" s="40" t="e">
        <f>((C20+4)*(C20-1)/(24*C20))*T54</f>
        <v>#DIV/0!</v>
      </c>
    </row>
    <row r="115" spans="1:7" x14ac:dyDescent="0.3">
      <c r="A115" t="s">
        <v>153</v>
      </c>
      <c r="G115" s="40" t="e">
        <f>F102-G107+G111</f>
        <v>#NUM!</v>
      </c>
    </row>
    <row r="118" spans="1:7" x14ac:dyDescent="0.3">
      <c r="A118" t="s">
        <v>162</v>
      </c>
    </row>
    <row r="123" spans="1:7" x14ac:dyDescent="0.3">
      <c r="G123" s="40" t="e">
        <f>((C20-1)*(2*C20+5)/72)*E54</f>
        <v>#NUM!</v>
      </c>
    </row>
    <row r="124" spans="1:7" x14ac:dyDescent="0.3">
      <c r="A124" t="s">
        <v>163</v>
      </c>
    </row>
    <row r="127" spans="1:7" x14ac:dyDescent="0.3">
      <c r="G127" s="40" t="e">
        <f>((C20-1)*(2*C20^2+5*C20+8)/(24*C20))*M54</f>
        <v>#DIV/0!</v>
      </c>
    </row>
    <row r="128" spans="1:7" x14ac:dyDescent="0.3">
      <c r="A128" t="s">
        <v>164</v>
      </c>
    </row>
    <row r="132" spans="1:10" x14ac:dyDescent="0.3">
      <c r="A132" t="s">
        <v>165</v>
      </c>
      <c r="G132" s="40" t="e">
        <f>((C20-1)*(2*C20^2+5*C20+12)/(24*C20))*T54</f>
        <v>#DIV/0!</v>
      </c>
    </row>
    <row r="136" spans="1:10" x14ac:dyDescent="0.3">
      <c r="A136" t="s">
        <v>166</v>
      </c>
      <c r="H136" s="40" t="e">
        <f>((C20-1)*(2*C20^2+5*C20+12)/(72*C20))*Z54</f>
        <v>#DIV/0!</v>
      </c>
    </row>
    <row r="141" spans="1:10" x14ac:dyDescent="0.3">
      <c r="A141" t="s">
        <v>157</v>
      </c>
      <c r="C141" s="40" t="e">
        <f>G123-G127+G132-H136</f>
        <v>#NUM!</v>
      </c>
    </row>
    <row r="143" spans="1:10" x14ac:dyDescent="0.3">
      <c r="A143" t="s">
        <v>167</v>
      </c>
      <c r="J143" s="42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21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12" t="s">
        <v>178</v>
      </c>
      <c r="B2" s="212"/>
      <c r="C2" s="212"/>
      <c r="D2" s="212"/>
      <c r="E2" s="212"/>
      <c r="F2" s="212"/>
      <c r="I2" s="28" t="s">
        <v>179</v>
      </c>
      <c r="J2" t="e">
        <f>'Recalculate t-stat skew'!I5</f>
        <v>#NUM!</v>
      </c>
      <c r="L2" t="s">
        <v>180</v>
      </c>
      <c r="M2" t="e">
        <f>1/(1+$J$2^2/(C20-1))</f>
        <v>#NUM!</v>
      </c>
    </row>
    <row r="7" spans="1:13" x14ac:dyDescent="0.3">
      <c r="A7" s="215" t="s">
        <v>82</v>
      </c>
      <c r="B7" s="215"/>
      <c r="C7" s="215"/>
      <c r="D7" s="215"/>
      <c r="E7" s="215"/>
      <c r="F7" s="215"/>
      <c r="G7" s="215"/>
      <c r="H7" s="215"/>
    </row>
    <row r="9" spans="1:13" x14ac:dyDescent="0.3">
      <c r="A9" s="134" t="s">
        <v>83</v>
      </c>
      <c r="B9" s="134"/>
      <c r="C9" s="134"/>
      <c r="D9" s="134"/>
      <c r="E9" s="134"/>
      <c r="F9" s="134"/>
      <c r="G9" s="134"/>
      <c r="H9" s="134"/>
    </row>
    <row r="13" spans="1:13" x14ac:dyDescent="0.3">
      <c r="A13" s="35" t="s">
        <v>84</v>
      </c>
    </row>
    <row r="16" spans="1:13" x14ac:dyDescent="0.3">
      <c r="A16" s="28" t="s">
        <v>85</v>
      </c>
      <c r="F16" t="s">
        <v>67</v>
      </c>
      <c r="H16" s="46" t="e">
        <f>Template_skewed!$B$103</f>
        <v>#DIV/0!</v>
      </c>
    </row>
    <row r="18" spans="1:39" x14ac:dyDescent="0.3">
      <c r="A18" s="28" t="s">
        <v>86</v>
      </c>
      <c r="C18" t="e">
        <f>M2</f>
        <v>#NUM!</v>
      </c>
      <c r="F18" t="s">
        <v>69</v>
      </c>
      <c r="H18" s="47" t="e">
        <f>Template_skewed!$B$105</f>
        <v>#DIV/0!</v>
      </c>
    </row>
    <row r="20" spans="1:39" x14ac:dyDescent="0.3">
      <c r="A20" s="28" t="s">
        <v>87</v>
      </c>
      <c r="C20">
        <f>Template_skewed!$J$166</f>
        <v>0</v>
      </c>
    </row>
    <row r="22" spans="1:39" x14ac:dyDescent="0.3">
      <c r="A22" t="s">
        <v>88</v>
      </c>
      <c r="C22" t="e">
        <f>Template_skewed!H161</f>
        <v>#NUM!</v>
      </c>
    </row>
    <row r="24" spans="1:39" x14ac:dyDescent="0.3">
      <c r="A24" s="215" t="s">
        <v>89</v>
      </c>
      <c r="B24" s="215"/>
      <c r="I24" s="215" t="s">
        <v>90</v>
      </c>
      <c r="J24" s="215"/>
      <c r="P24" s="215" t="s">
        <v>91</v>
      </c>
      <c r="Q24" s="215"/>
      <c r="V24" s="215" t="s">
        <v>92</v>
      </c>
      <c r="W24" s="215"/>
      <c r="AB24" s="215" t="s">
        <v>93</v>
      </c>
      <c r="AC24" s="215"/>
      <c r="AI24" s="215" t="s">
        <v>94</v>
      </c>
      <c r="AJ24" s="215"/>
    </row>
    <row r="26" spans="1:39" x14ac:dyDescent="0.3">
      <c r="A26" s="28" t="s">
        <v>95</v>
      </c>
      <c r="B26">
        <f>($C$20-1)/2</f>
        <v>-0.5</v>
      </c>
      <c r="I26" s="28" t="s">
        <v>95</v>
      </c>
      <c r="J26">
        <f>($C$20+1)/2</f>
        <v>0.5</v>
      </c>
      <c r="P26" s="28" t="s">
        <v>95</v>
      </c>
      <c r="Q26">
        <f>($C$20+3)/2</f>
        <v>1.5</v>
      </c>
      <c r="V26" s="28" t="s">
        <v>95</v>
      </c>
      <c r="W26" s="111">
        <f>($C$20+5)/2</f>
        <v>2.5</v>
      </c>
      <c r="X26" s="111" t="s">
        <v>96</v>
      </c>
      <c r="AB26" s="28" t="s">
        <v>95</v>
      </c>
      <c r="AC26">
        <f>($C$20-1)/2</f>
        <v>-0.5</v>
      </c>
      <c r="AI26" s="28" t="s">
        <v>95</v>
      </c>
      <c r="AJ26">
        <f>($C$20+1)/2</f>
        <v>0.5</v>
      </c>
    </row>
    <row r="28" spans="1:39" x14ac:dyDescent="0.3">
      <c r="A28" s="28" t="s">
        <v>97</v>
      </c>
      <c r="B28">
        <f>1/2</f>
        <v>0.5</v>
      </c>
      <c r="C28" s="36"/>
      <c r="I28" s="28" t="s">
        <v>97</v>
      </c>
      <c r="J28">
        <f>1/2</f>
        <v>0.5</v>
      </c>
      <c r="P28" s="28" t="s">
        <v>97</v>
      </c>
      <c r="Q28">
        <f>1/2</f>
        <v>0.5</v>
      </c>
      <c r="V28" s="28" t="s">
        <v>97</v>
      </c>
      <c r="W28">
        <f>1/2</f>
        <v>0.5</v>
      </c>
      <c r="AB28" s="28" t="s">
        <v>97</v>
      </c>
      <c r="AC28">
        <v>1</v>
      </c>
      <c r="AI28" s="28" t="s">
        <v>97</v>
      </c>
      <c r="AJ28">
        <v>1</v>
      </c>
    </row>
    <row r="29" spans="1:39" x14ac:dyDescent="0.3">
      <c r="A29" s="37"/>
      <c r="B29" s="37"/>
      <c r="C29" s="38"/>
      <c r="I29" s="37"/>
      <c r="J29" s="37"/>
      <c r="P29" s="37"/>
      <c r="Q29" s="37"/>
      <c r="V29" s="37"/>
      <c r="W29" s="37"/>
      <c r="AB29" s="37"/>
      <c r="AC29" s="37"/>
      <c r="AI29" s="37"/>
      <c r="AJ29" s="37"/>
    </row>
    <row r="30" spans="1:39" x14ac:dyDescent="0.3">
      <c r="A30" s="28" t="s">
        <v>98</v>
      </c>
      <c r="B30" s="37" t="e">
        <f>B28*($C$18/(1-$C$18))</f>
        <v>#NUM!</v>
      </c>
      <c r="C30" s="38"/>
      <c r="I30" s="28" t="s">
        <v>98</v>
      </c>
      <c r="J30" s="37" t="e">
        <f>J28*($C$18/(1-$C$18))</f>
        <v>#NUM!</v>
      </c>
      <c r="P30" s="28" t="s">
        <v>98</v>
      </c>
      <c r="Q30" s="37" t="e">
        <f>Q28*($C$18/(1-$C$18))</f>
        <v>#NUM!</v>
      </c>
      <c r="V30" s="28" t="s">
        <v>98</v>
      </c>
      <c r="W30" s="37" t="e">
        <f>W28*($C$18/(1-$C$18))</f>
        <v>#NUM!</v>
      </c>
      <c r="AB30" s="28" t="s">
        <v>98</v>
      </c>
      <c r="AC30" s="37" t="e">
        <f>AC28*($C$18/(1-$C$18))</f>
        <v>#NUM!</v>
      </c>
      <c r="AI30" s="28" t="s">
        <v>98</v>
      </c>
      <c r="AJ30" s="37" t="e">
        <f>AJ28*($C$18/(1-$C$18))</f>
        <v>#NUM!</v>
      </c>
    </row>
    <row r="32" spans="1:39" x14ac:dyDescent="0.3">
      <c r="A32" s="215" t="s">
        <v>99</v>
      </c>
      <c r="B32" s="215"/>
      <c r="C32" s="215"/>
      <c r="D32" s="215"/>
      <c r="E32" s="215"/>
      <c r="I32" s="215" t="s">
        <v>99</v>
      </c>
      <c r="J32" s="215"/>
      <c r="K32" s="215"/>
      <c r="L32" s="215"/>
      <c r="M32" s="215"/>
      <c r="P32" s="215" t="s">
        <v>99</v>
      </c>
      <c r="Q32" s="215"/>
      <c r="R32" s="215"/>
      <c r="S32" s="215"/>
      <c r="T32" s="215"/>
      <c r="V32" s="215" t="s">
        <v>99</v>
      </c>
      <c r="W32" s="215"/>
      <c r="X32" s="215"/>
      <c r="Y32" s="215"/>
      <c r="Z32" s="215"/>
      <c r="AB32" s="215" t="s">
        <v>99</v>
      </c>
      <c r="AC32" s="215"/>
      <c r="AD32" s="215"/>
      <c r="AE32" s="215"/>
      <c r="AF32" s="215"/>
      <c r="AI32" s="215" t="s">
        <v>99</v>
      </c>
      <c r="AJ32" s="215"/>
      <c r="AK32" s="215"/>
      <c r="AL32" s="215"/>
      <c r="AM32" s="215"/>
    </row>
    <row r="34" spans="1:39" x14ac:dyDescent="0.3">
      <c r="A34" t="s">
        <v>100</v>
      </c>
      <c r="C34" s="39" t="e">
        <f>GAMMADIST($B$30,$B$26, 1, TRUE)</f>
        <v>#NUM!</v>
      </c>
      <c r="I34" t="s">
        <v>101</v>
      </c>
      <c r="K34" s="39" t="e">
        <f>GAMMADIST($J$30,$J$26, 1, TRUE)</f>
        <v>#NUM!</v>
      </c>
      <c r="P34" t="s">
        <v>102</v>
      </c>
      <c r="R34" s="39" t="e">
        <f>GAMMADIST($Q$30,$Q$26, 1, TRUE)</f>
        <v>#NUM!</v>
      </c>
      <c r="V34" t="s">
        <v>103</v>
      </c>
      <c r="X34" s="39" t="e">
        <f>GAMMADIST($W$30,$W$26, 1, TRUE)</f>
        <v>#NUM!</v>
      </c>
      <c r="AB34" t="s">
        <v>104</v>
      </c>
      <c r="AD34" s="39" t="e">
        <f>GAMMADIST($AC$30,$AC$26, 1, TRUE)</f>
        <v>#NUM!</v>
      </c>
      <c r="AI34" t="s">
        <v>105</v>
      </c>
      <c r="AK34" s="39" t="e">
        <f>GAMMADIST($AJ$30,$AJ$26, 1, TRUE)</f>
        <v>#NUM!</v>
      </c>
    </row>
    <row r="36" spans="1:39" x14ac:dyDescent="0.3">
      <c r="A36" t="s">
        <v>106</v>
      </c>
      <c r="C36" t="e">
        <f>EXP(GAMMALN($B$26))</f>
        <v>#NUM!</v>
      </c>
      <c r="I36" t="s">
        <v>107</v>
      </c>
      <c r="K36">
        <f>EXP(GAMMALN($J$26))</f>
        <v>1.7724538509055161</v>
      </c>
      <c r="P36" t="s">
        <v>108</v>
      </c>
      <c r="R36">
        <f>EXP(GAMMALN($Q$26))</f>
        <v>0.88622692545275805</v>
      </c>
      <c r="V36" t="s">
        <v>109</v>
      </c>
      <c r="X36">
        <f>EXP(GAMMALN($W$26))</f>
        <v>1.329340388179137</v>
      </c>
      <c r="AB36" t="s">
        <v>110</v>
      </c>
      <c r="AD36" t="e">
        <f>EXP(GAMMALN($AC$26))</f>
        <v>#NUM!</v>
      </c>
      <c r="AI36" t="s">
        <v>111</v>
      </c>
      <c r="AK36">
        <f>EXP(GAMMALN($AJ$26))</f>
        <v>1.7724538509055161</v>
      </c>
    </row>
    <row r="38" spans="1:39" x14ac:dyDescent="0.3">
      <c r="A38" t="s">
        <v>112</v>
      </c>
      <c r="C38" t="e">
        <f>EXP(-$B$30)*$B$30^$B$26/$C$36</f>
        <v>#NUM!</v>
      </c>
      <c r="I38" t="s">
        <v>113</v>
      </c>
      <c r="K38" t="e">
        <f>EXP(-$J$30)*$J$30^$J$26/$K$36</f>
        <v>#NUM!</v>
      </c>
      <c r="P38" t="s">
        <v>114</v>
      </c>
      <c r="R38" t="e">
        <f>EXP(-$Q$30)*$Q$30^$Q$26/$R$36</f>
        <v>#NUM!</v>
      </c>
      <c r="V38" t="s">
        <v>115</v>
      </c>
      <c r="X38" t="e">
        <f>EXP(-$W$30)*$W$30^$W$26/$X$36</f>
        <v>#NUM!</v>
      </c>
      <c r="AB38" t="s">
        <v>116</v>
      </c>
      <c r="AD38" t="e">
        <f>EXP(-$AC$30)*$AC$30^$AC$26/$AD$36</f>
        <v>#NUM!</v>
      </c>
      <c r="AI38" t="s">
        <v>117</v>
      </c>
      <c r="AK38" t="e">
        <f>EXP(-$AJ$30)*$AJ$30^$AJ$26/$AK$36</f>
        <v>#NUM!</v>
      </c>
    </row>
    <row r="41" spans="1:39" x14ac:dyDescent="0.3">
      <c r="A41" t="s">
        <v>118</v>
      </c>
      <c r="C41" t="e">
        <f>($B$26-1-$B$30)/(2*$B$28)</f>
        <v>#NUM!</v>
      </c>
      <c r="I41" t="s">
        <v>119</v>
      </c>
      <c r="K41" t="e">
        <f>($J$26-1-$J$30)/(2*$J$28)</f>
        <v>#NUM!</v>
      </c>
      <c r="P41" t="s">
        <v>120</v>
      </c>
      <c r="R41" t="e">
        <f>($Q$26-1-$Q$30)/(2*$Q$28)</f>
        <v>#NUM!</v>
      </c>
      <c r="V41" t="s">
        <v>121</v>
      </c>
      <c r="X41" t="e">
        <f>($W$26-1-$W$30)/(2*$W$28)</f>
        <v>#NUM!</v>
      </c>
      <c r="AB41" t="s">
        <v>122</v>
      </c>
      <c r="AD41" t="e">
        <f>($AC$26-1-$AC$30)/(2*$AC$28)</f>
        <v>#NUM!</v>
      </c>
      <c r="AI41" t="s">
        <v>123</v>
      </c>
      <c r="AK41" t="e">
        <f>($AJ$26-1-$AJ$30)/(2*$AJ$28)</f>
        <v>#NUM!</v>
      </c>
    </row>
    <row r="43" spans="1:39" x14ac:dyDescent="0.3">
      <c r="A43" t="s">
        <v>124</v>
      </c>
      <c r="E43">
        <f>($B$26^3/2-5*$B$26^2/3+3*$B$26/2-(1/3))</f>
        <v>-1.5625</v>
      </c>
      <c r="I43" t="s">
        <v>125</v>
      </c>
      <c r="M43">
        <f>($J$26^3/2-5*$J$26^2/3+3*$J$26/2-(1/3))</f>
        <v>6.25E-2</v>
      </c>
      <c r="P43" t="s">
        <v>126</v>
      </c>
      <c r="T43">
        <f>($Q$26^3/2-5*$Q$26^2/3+3*$Q$26/2-(1/3))</f>
        <v>-0.14583333333333331</v>
      </c>
      <c r="V43" t="s">
        <v>127</v>
      </c>
      <c r="Z43">
        <f>($W$26^3/2-5*$W$26^2/3+3*$W$26/2-(1/3))</f>
        <v>0.81250000000000067</v>
      </c>
      <c r="AB43" t="s">
        <v>128</v>
      </c>
      <c r="AF43">
        <f>($AC$26^3/2-5*$AC$26^2/3+3*$AC$26/2-(1/3))</f>
        <v>-1.5625</v>
      </c>
      <c r="AI43" t="s">
        <v>129</v>
      </c>
      <c r="AM43">
        <f>($AJ$26^3/2-5*$AJ$26^2/3+3*$AJ$26/2-(1/3))</f>
        <v>6.25E-2</v>
      </c>
    </row>
    <row r="47" spans="1:39" x14ac:dyDescent="0.3">
      <c r="A47" t="s">
        <v>130</v>
      </c>
      <c r="E47" t="e">
        <f>B30*(3*$B$26^2/2-11*$B$26/6+(1/3))</f>
        <v>#NUM!</v>
      </c>
      <c r="I47" t="s">
        <v>131</v>
      </c>
      <c r="M47" t="e">
        <f>$J$30*(3*$J$26^2/2-11*$J$26/6+(1/3))</f>
        <v>#NUM!</v>
      </c>
      <c r="P47" t="s">
        <v>132</v>
      </c>
      <c r="T47" t="e">
        <f>$Q$30*(3*$Q$26^2/2-11*$Q$26/6+(1/3))</f>
        <v>#NUM!</v>
      </c>
      <c r="V47" t="s">
        <v>133</v>
      </c>
      <c r="Z47" t="e">
        <f>$W$30*(3*$W$26^2/2-11*$W$26/6+(1/3))</f>
        <v>#NUM!</v>
      </c>
      <c r="AB47" t="s">
        <v>134</v>
      </c>
      <c r="AF47" t="e">
        <f>$AC$30*(3*$AC$26^2/2-11*$AC$26/6+(1/3))</f>
        <v>#NUM!</v>
      </c>
      <c r="AI47" t="s">
        <v>135</v>
      </c>
      <c r="AM47" t="e">
        <f>$AJ$30*(3*$AJ$26^2/2-11*$AJ$26/6+(1/3))</f>
        <v>#NUM!</v>
      </c>
    </row>
    <row r="50" spans="1:39" x14ac:dyDescent="0.3">
      <c r="A50" t="s">
        <v>136</v>
      </c>
      <c r="E50" s="40" t="e">
        <f>B30^2*(3*$B$26/2-(1/6))</f>
        <v>#NUM!</v>
      </c>
      <c r="I50" t="s">
        <v>137</v>
      </c>
      <c r="M50" s="40" t="e">
        <f>J30^2*(3*$J$26/2-(1/6))</f>
        <v>#NUM!</v>
      </c>
      <c r="P50" t="s">
        <v>138</v>
      </c>
      <c r="T50" s="40" t="e">
        <f>Q30^2*(3*$Q$26/2-(1/6))</f>
        <v>#NUM!</v>
      </c>
      <c r="V50" t="s">
        <v>139</v>
      </c>
      <c r="Z50" s="40" t="e">
        <f>W30^2*(3*$W$26/2-(1/6))</f>
        <v>#NUM!</v>
      </c>
      <c r="AB50" t="s">
        <v>140</v>
      </c>
      <c r="AF50" s="40" t="e">
        <f>AC30^2*(3*$AC$26/2-(1/6))</f>
        <v>#NUM!</v>
      </c>
      <c r="AI50" t="s">
        <v>141</v>
      </c>
      <c r="AM50" s="40" t="e">
        <f>AJ30^2*(3*$AJ$26/2-(1/6))</f>
        <v>#NUM!</v>
      </c>
    </row>
    <row r="54" spans="1:39" x14ac:dyDescent="0.3">
      <c r="A54" t="s">
        <v>142</v>
      </c>
      <c r="E54" s="40" t="e">
        <f>C34/C36+C38*(C41+(1/(2*$B$28)^2)*(E43-E47+E50-B30^3/2))</f>
        <v>#NUM!</v>
      </c>
      <c r="I54" t="s">
        <v>143</v>
      </c>
      <c r="M54" s="40" t="e">
        <f>K34/K36+K38*(K41+(1/(2*$J$28)^2)*(M43-M47+M50-J30^3/2))</f>
        <v>#NUM!</v>
      </c>
      <c r="P54" t="s">
        <v>144</v>
      </c>
      <c r="T54" s="40" t="e">
        <f>R34/R36+R38*(R41+(1/(2*$Q$28)^2)*(T43-T47+T50-Q30^3/2))</f>
        <v>#NUM!</v>
      </c>
      <c r="V54" t="s">
        <v>145</v>
      </c>
      <c r="Z54" s="40" t="e">
        <f>X34/X36+X38*(X41+(1/(2*$W$28)^2)*(Z43-Z47+Z50-W30^3/2))</f>
        <v>#NUM!</v>
      </c>
      <c r="AB54" t="s">
        <v>146</v>
      </c>
      <c r="AF54" s="40" t="e">
        <f>AD34/AD36+AD38*(AD41+(1/(2*$AC$28)^2)*(AF43-AF47+AF50-AC30^3/2))</f>
        <v>#NUM!</v>
      </c>
      <c r="AI54" t="s">
        <v>147</v>
      </c>
      <c r="AM54" s="40" t="e">
        <f>AK34/AK36+AK38*(AK41+(1/(2*$AJ$28)^2)*(AM43-AM47+AM50-AJ30^3/2))</f>
        <v>#NUM!</v>
      </c>
    </row>
    <row r="57" spans="1:39" x14ac:dyDescent="0.3">
      <c r="A57" t="s">
        <v>148</v>
      </c>
      <c r="F57" s="40" t="e">
        <f>(1/2)*$E$54</f>
        <v>#NUM!</v>
      </c>
    </row>
    <row r="61" spans="1:39" x14ac:dyDescent="0.3">
      <c r="A61" t="s">
        <v>149</v>
      </c>
    </row>
    <row r="67" spans="1:5" x14ac:dyDescent="0.3">
      <c r="A67" t="s">
        <v>150</v>
      </c>
      <c r="D67" t="e">
        <f>1/(6*SQRT(2*$C$20*PI()))</f>
        <v>#DIV/0!</v>
      </c>
    </row>
    <row r="71" spans="1:5" x14ac:dyDescent="0.3">
      <c r="A71" t="s">
        <v>151</v>
      </c>
      <c r="D71" t="e">
        <f>1+(2*C20-1)*C22/(C20-1)</f>
        <v>#NUM!</v>
      </c>
    </row>
    <row r="75" spans="1:5" x14ac:dyDescent="0.3">
      <c r="A75" t="s">
        <v>152</v>
      </c>
      <c r="E75" t="e">
        <f>(1+C22^2/(C20-1))^((C20+1)/2)</f>
        <v>#NUM!</v>
      </c>
    </row>
    <row r="79" spans="1:5" x14ac:dyDescent="0.3">
      <c r="A79" t="s">
        <v>153</v>
      </c>
      <c r="E79" t="e">
        <f>D67*D71/E75</f>
        <v>#DIV/0!</v>
      </c>
    </row>
    <row r="83" spans="1:5" x14ac:dyDescent="0.3">
      <c r="A83" t="s">
        <v>154</v>
      </c>
    </row>
    <row r="88" spans="1:5" x14ac:dyDescent="0.3">
      <c r="A88" t="s">
        <v>155</v>
      </c>
      <c r="E88" t="e">
        <f>(C20-1)/(3*SQRT(2*C20*PI()))</f>
        <v>#DIV/0!</v>
      </c>
    </row>
    <row r="92" spans="1:5" x14ac:dyDescent="0.3">
      <c r="A92" t="s">
        <v>156</v>
      </c>
      <c r="E92" t="e">
        <f>(2*$C$20-1)/(6*SQRT(2*$C$20*PI()))</f>
        <v>#DIV/0!</v>
      </c>
    </row>
    <row r="96" spans="1:5" x14ac:dyDescent="0.3">
      <c r="A96" t="s">
        <v>157</v>
      </c>
      <c r="E96" s="40" t="e">
        <f>E92*AF54-E88*AM54</f>
        <v>#DIV/0!</v>
      </c>
    </row>
    <row r="99" spans="1:7" x14ac:dyDescent="0.3">
      <c r="A99" t="s">
        <v>158</v>
      </c>
    </row>
    <row r="102" spans="1:7" x14ac:dyDescent="0.3">
      <c r="A102" t="s">
        <v>159</v>
      </c>
      <c r="F102" s="40" t="e">
        <f>((C20-1)/24)*E54</f>
        <v>#NUM!</v>
      </c>
    </row>
    <row r="107" spans="1:7" x14ac:dyDescent="0.3">
      <c r="A107" t="s">
        <v>160</v>
      </c>
      <c r="G107" s="40" t="e">
        <f>((C20-1)*(C20+2)/(12*C20))*M54</f>
        <v>#DIV/0!</v>
      </c>
    </row>
    <row r="111" spans="1:7" x14ac:dyDescent="0.3">
      <c r="A111" t="s">
        <v>161</v>
      </c>
      <c r="G111" s="40" t="e">
        <f>((C20+4)*(C20-1)/(24*C20))*T54</f>
        <v>#DIV/0!</v>
      </c>
    </row>
    <row r="115" spans="1:7" x14ac:dyDescent="0.3">
      <c r="A115" t="s">
        <v>153</v>
      </c>
      <c r="G115" s="40" t="e">
        <f>F102-G107+G111</f>
        <v>#NUM!</v>
      </c>
    </row>
    <row r="118" spans="1:7" x14ac:dyDescent="0.3">
      <c r="A118" t="s">
        <v>162</v>
      </c>
    </row>
    <row r="123" spans="1:7" x14ac:dyDescent="0.3">
      <c r="G123" s="40" t="e">
        <f>((C20-1)*(2*C20+5)/72)*E54</f>
        <v>#NUM!</v>
      </c>
    </row>
    <row r="124" spans="1:7" x14ac:dyDescent="0.3">
      <c r="A124" t="s">
        <v>163</v>
      </c>
    </row>
    <row r="127" spans="1:7" x14ac:dyDescent="0.3">
      <c r="G127" s="40" t="e">
        <f>((C20-1)*(2*C20^2+5*C20+8)/(24*C20))*M54</f>
        <v>#DIV/0!</v>
      </c>
    </row>
    <row r="128" spans="1:7" x14ac:dyDescent="0.3">
      <c r="A128" t="s">
        <v>164</v>
      </c>
    </row>
    <row r="132" spans="1:10" x14ac:dyDescent="0.3">
      <c r="A132" t="s">
        <v>165</v>
      </c>
      <c r="G132" s="40" t="e">
        <f>((C20-1)*(2*C20^2+5*C20+12)/(24*C20))*T54</f>
        <v>#DIV/0!</v>
      </c>
    </row>
    <row r="136" spans="1:10" x14ac:dyDescent="0.3">
      <c r="A136" t="s">
        <v>166</v>
      </c>
      <c r="H136" s="40" t="e">
        <f>((C20-1)*(2*C20^2+5*C20+12)/(72*C20))*Z54</f>
        <v>#DIV/0!</v>
      </c>
    </row>
    <row r="141" spans="1:10" x14ac:dyDescent="0.3">
      <c r="A141" t="s">
        <v>157</v>
      </c>
      <c r="C141" s="40" t="e">
        <f>G123-G127+G132-H136</f>
        <v>#NUM!</v>
      </c>
    </row>
    <row r="143" spans="1:10" x14ac:dyDescent="0.3">
      <c r="A143" t="s">
        <v>167</v>
      </c>
      <c r="J143" s="42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21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12" t="s">
        <v>178</v>
      </c>
      <c r="B2" s="212"/>
      <c r="C2" s="212"/>
      <c r="D2" s="212"/>
      <c r="E2" s="212"/>
      <c r="F2" s="212"/>
      <c r="I2" s="28" t="s">
        <v>179</v>
      </c>
      <c r="J2" t="e">
        <f>'Recalculate t-stat skew'!J5</f>
        <v>#NUM!</v>
      </c>
      <c r="L2" t="s">
        <v>180</v>
      </c>
      <c r="M2" t="e">
        <f>1/(1+$J$2^2/(C20-1))</f>
        <v>#NUM!</v>
      </c>
    </row>
    <row r="7" spans="1:13" x14ac:dyDescent="0.3">
      <c r="A7" s="215" t="s">
        <v>82</v>
      </c>
      <c r="B7" s="215"/>
      <c r="C7" s="215"/>
      <c r="D7" s="215"/>
      <c r="E7" s="215"/>
      <c r="F7" s="215"/>
      <c r="G7" s="215"/>
      <c r="H7" s="215"/>
    </row>
    <row r="9" spans="1:13" x14ac:dyDescent="0.3">
      <c r="A9" s="134" t="s">
        <v>83</v>
      </c>
      <c r="B9" s="134"/>
      <c r="C9" s="134"/>
      <c r="D9" s="134"/>
      <c r="E9" s="134"/>
      <c r="F9" s="134"/>
      <c r="G9" s="134"/>
      <c r="H9" s="134"/>
    </row>
    <row r="13" spans="1:13" x14ac:dyDescent="0.3">
      <c r="A13" s="35" t="s">
        <v>84</v>
      </c>
    </row>
    <row r="16" spans="1:13" x14ac:dyDescent="0.3">
      <c r="A16" s="28" t="s">
        <v>85</v>
      </c>
      <c r="F16" t="s">
        <v>67</v>
      </c>
      <c r="H16" s="46" t="e">
        <f>Template_skewed!$B$103</f>
        <v>#DIV/0!</v>
      </c>
    </row>
    <row r="18" spans="1:39" x14ac:dyDescent="0.3">
      <c r="A18" s="28" t="s">
        <v>86</v>
      </c>
      <c r="C18" t="e">
        <f>M2</f>
        <v>#NUM!</v>
      </c>
      <c r="F18" t="s">
        <v>69</v>
      </c>
      <c r="H18" s="47" t="e">
        <f>Template_skewed!$B$105</f>
        <v>#DIV/0!</v>
      </c>
    </row>
    <row r="20" spans="1:39" x14ac:dyDescent="0.3">
      <c r="A20" s="28" t="s">
        <v>87</v>
      </c>
      <c r="C20">
        <f>Template_skewed!$J$166</f>
        <v>0</v>
      </c>
    </row>
    <row r="22" spans="1:39" x14ac:dyDescent="0.3">
      <c r="A22" t="s">
        <v>88</v>
      </c>
      <c r="C22" t="e">
        <f>Template_skewed!H161</f>
        <v>#NUM!</v>
      </c>
    </row>
    <row r="24" spans="1:39" x14ac:dyDescent="0.3">
      <c r="A24" s="215" t="s">
        <v>89</v>
      </c>
      <c r="B24" s="215"/>
      <c r="I24" s="215" t="s">
        <v>90</v>
      </c>
      <c r="J24" s="215"/>
      <c r="P24" s="215" t="s">
        <v>91</v>
      </c>
      <c r="Q24" s="215"/>
      <c r="V24" s="215" t="s">
        <v>92</v>
      </c>
      <c r="W24" s="215"/>
      <c r="AB24" s="215" t="s">
        <v>93</v>
      </c>
      <c r="AC24" s="215"/>
      <c r="AI24" s="215" t="s">
        <v>94</v>
      </c>
      <c r="AJ24" s="215"/>
    </row>
    <row r="26" spans="1:39" x14ac:dyDescent="0.3">
      <c r="A26" s="28" t="s">
        <v>95</v>
      </c>
      <c r="B26">
        <f>($C$20-1)/2</f>
        <v>-0.5</v>
      </c>
      <c r="I26" s="28" t="s">
        <v>95</v>
      </c>
      <c r="J26">
        <f>($C$20+1)/2</f>
        <v>0.5</v>
      </c>
      <c r="P26" s="28" t="s">
        <v>95</v>
      </c>
      <c r="Q26">
        <f>($C$20+3)/2</f>
        <v>1.5</v>
      </c>
      <c r="V26" s="28" t="s">
        <v>95</v>
      </c>
      <c r="W26" s="111">
        <f>($C$20+5)/2</f>
        <v>2.5</v>
      </c>
      <c r="X26" s="111" t="s">
        <v>96</v>
      </c>
      <c r="AB26" s="28" t="s">
        <v>95</v>
      </c>
      <c r="AC26">
        <f>($C$20-1)/2</f>
        <v>-0.5</v>
      </c>
      <c r="AI26" s="28" t="s">
        <v>95</v>
      </c>
      <c r="AJ26">
        <f>($C$20+1)/2</f>
        <v>0.5</v>
      </c>
    </row>
    <row r="28" spans="1:39" x14ac:dyDescent="0.3">
      <c r="A28" s="28" t="s">
        <v>97</v>
      </c>
      <c r="B28">
        <f>1/2</f>
        <v>0.5</v>
      </c>
      <c r="C28" s="36"/>
      <c r="I28" s="28" t="s">
        <v>97</v>
      </c>
      <c r="J28">
        <f>1/2</f>
        <v>0.5</v>
      </c>
      <c r="P28" s="28" t="s">
        <v>97</v>
      </c>
      <c r="Q28">
        <f>1/2</f>
        <v>0.5</v>
      </c>
      <c r="V28" s="28" t="s">
        <v>97</v>
      </c>
      <c r="W28">
        <f>1/2</f>
        <v>0.5</v>
      </c>
      <c r="AB28" s="28" t="s">
        <v>97</v>
      </c>
      <c r="AC28">
        <v>1</v>
      </c>
      <c r="AI28" s="28" t="s">
        <v>97</v>
      </c>
      <c r="AJ28">
        <v>1</v>
      </c>
    </row>
    <row r="29" spans="1:39" x14ac:dyDescent="0.3">
      <c r="A29" s="37"/>
      <c r="B29" s="37"/>
      <c r="C29" s="38"/>
      <c r="I29" s="37"/>
      <c r="J29" s="37"/>
      <c r="P29" s="37"/>
      <c r="Q29" s="37"/>
      <c r="V29" s="37"/>
      <c r="W29" s="37"/>
      <c r="AB29" s="37"/>
      <c r="AC29" s="37"/>
      <c r="AI29" s="37"/>
      <c r="AJ29" s="37"/>
    </row>
    <row r="30" spans="1:39" x14ac:dyDescent="0.3">
      <c r="A30" s="28" t="s">
        <v>98</v>
      </c>
      <c r="B30" s="37" t="e">
        <f>B28*($C$18/(1-$C$18))</f>
        <v>#NUM!</v>
      </c>
      <c r="C30" s="38"/>
      <c r="I30" s="28" t="s">
        <v>98</v>
      </c>
      <c r="J30" s="37" t="e">
        <f>J28*($C$18/(1-$C$18))</f>
        <v>#NUM!</v>
      </c>
      <c r="P30" s="28" t="s">
        <v>98</v>
      </c>
      <c r="Q30" s="37" t="e">
        <f>Q28*($C$18/(1-$C$18))</f>
        <v>#NUM!</v>
      </c>
      <c r="V30" s="28" t="s">
        <v>98</v>
      </c>
      <c r="W30" s="37" t="e">
        <f>W28*($C$18/(1-$C$18))</f>
        <v>#NUM!</v>
      </c>
      <c r="AB30" s="28" t="s">
        <v>98</v>
      </c>
      <c r="AC30" s="37" t="e">
        <f>AC28*($C$18/(1-$C$18))</f>
        <v>#NUM!</v>
      </c>
      <c r="AI30" s="28" t="s">
        <v>98</v>
      </c>
      <c r="AJ30" s="37" t="e">
        <f>AJ28*($C$18/(1-$C$18))</f>
        <v>#NUM!</v>
      </c>
    </row>
    <row r="32" spans="1:39" x14ac:dyDescent="0.3">
      <c r="A32" s="215" t="s">
        <v>99</v>
      </c>
      <c r="B32" s="215"/>
      <c r="C32" s="215"/>
      <c r="D32" s="215"/>
      <c r="E32" s="215"/>
      <c r="I32" s="215" t="s">
        <v>99</v>
      </c>
      <c r="J32" s="215"/>
      <c r="K32" s="215"/>
      <c r="L32" s="215"/>
      <c r="M32" s="215"/>
      <c r="P32" s="215" t="s">
        <v>99</v>
      </c>
      <c r="Q32" s="215"/>
      <c r="R32" s="215"/>
      <c r="S32" s="215"/>
      <c r="T32" s="215"/>
      <c r="V32" s="215" t="s">
        <v>99</v>
      </c>
      <c r="W32" s="215"/>
      <c r="X32" s="215"/>
      <c r="Y32" s="215"/>
      <c r="Z32" s="215"/>
      <c r="AB32" s="215" t="s">
        <v>99</v>
      </c>
      <c r="AC32" s="215"/>
      <c r="AD32" s="215"/>
      <c r="AE32" s="215"/>
      <c r="AF32" s="215"/>
      <c r="AI32" s="215" t="s">
        <v>99</v>
      </c>
      <c r="AJ32" s="215"/>
      <c r="AK32" s="215"/>
      <c r="AL32" s="215"/>
      <c r="AM32" s="215"/>
    </row>
    <row r="34" spans="1:39" x14ac:dyDescent="0.3">
      <c r="A34" t="s">
        <v>100</v>
      </c>
      <c r="C34" s="39" t="e">
        <f>GAMMADIST($B$30,$B$26, 1, TRUE)</f>
        <v>#NUM!</v>
      </c>
      <c r="I34" t="s">
        <v>101</v>
      </c>
      <c r="K34" s="39" t="e">
        <f>GAMMADIST($J$30,$J$26, 1, TRUE)</f>
        <v>#NUM!</v>
      </c>
      <c r="P34" t="s">
        <v>102</v>
      </c>
      <c r="R34" s="39" t="e">
        <f>GAMMADIST($Q$30,$Q$26, 1, TRUE)</f>
        <v>#NUM!</v>
      </c>
      <c r="V34" t="s">
        <v>103</v>
      </c>
      <c r="X34" s="39" t="e">
        <f>GAMMADIST($W$30,$W$26, 1, TRUE)</f>
        <v>#NUM!</v>
      </c>
      <c r="AB34" t="s">
        <v>104</v>
      </c>
      <c r="AD34" s="39" t="e">
        <f>GAMMADIST($AC$30,$AC$26, 1, TRUE)</f>
        <v>#NUM!</v>
      </c>
      <c r="AI34" t="s">
        <v>105</v>
      </c>
      <c r="AK34" s="39" t="e">
        <f>GAMMADIST($AJ$30,$AJ$26, 1, TRUE)</f>
        <v>#NUM!</v>
      </c>
    </row>
    <row r="36" spans="1:39" x14ac:dyDescent="0.3">
      <c r="A36" t="s">
        <v>106</v>
      </c>
      <c r="C36" t="e">
        <f>EXP(GAMMALN($B$26))</f>
        <v>#NUM!</v>
      </c>
      <c r="I36" t="s">
        <v>107</v>
      </c>
      <c r="K36">
        <f>EXP(GAMMALN($J$26))</f>
        <v>1.7724538509055161</v>
      </c>
      <c r="P36" t="s">
        <v>108</v>
      </c>
      <c r="R36">
        <f>EXP(GAMMALN($Q$26))</f>
        <v>0.88622692545275805</v>
      </c>
      <c r="V36" t="s">
        <v>109</v>
      </c>
      <c r="X36">
        <f>EXP(GAMMALN($W$26))</f>
        <v>1.329340388179137</v>
      </c>
      <c r="AB36" t="s">
        <v>110</v>
      </c>
      <c r="AD36" t="e">
        <f>EXP(GAMMALN($AC$26))</f>
        <v>#NUM!</v>
      </c>
      <c r="AI36" t="s">
        <v>111</v>
      </c>
      <c r="AK36">
        <f>EXP(GAMMALN($AJ$26))</f>
        <v>1.7724538509055161</v>
      </c>
    </row>
    <row r="38" spans="1:39" x14ac:dyDescent="0.3">
      <c r="A38" t="s">
        <v>112</v>
      </c>
      <c r="C38" t="e">
        <f>EXP(-$B$30)*$B$30^$B$26/$C$36</f>
        <v>#NUM!</v>
      </c>
      <c r="I38" t="s">
        <v>113</v>
      </c>
      <c r="K38" t="e">
        <f>EXP(-$J$30)*$J$30^$J$26/$K$36</f>
        <v>#NUM!</v>
      </c>
      <c r="P38" t="s">
        <v>114</v>
      </c>
      <c r="R38" t="e">
        <f>EXP(-$Q$30)*$Q$30^$Q$26/$R$36</f>
        <v>#NUM!</v>
      </c>
      <c r="V38" t="s">
        <v>115</v>
      </c>
      <c r="X38" t="e">
        <f>EXP(-$W$30)*$W$30^$W$26/$X$36</f>
        <v>#NUM!</v>
      </c>
      <c r="AB38" t="s">
        <v>116</v>
      </c>
      <c r="AD38" t="e">
        <f>EXP(-$AC$30)*$AC$30^$AC$26/$AD$36</f>
        <v>#NUM!</v>
      </c>
      <c r="AI38" t="s">
        <v>117</v>
      </c>
      <c r="AK38" t="e">
        <f>EXP(-$AJ$30)*$AJ$30^$AJ$26/$AK$36</f>
        <v>#NUM!</v>
      </c>
    </row>
    <row r="41" spans="1:39" x14ac:dyDescent="0.3">
      <c r="A41" t="s">
        <v>118</v>
      </c>
      <c r="C41" t="e">
        <f>($B$26-1-$B$30)/(2*$B$28)</f>
        <v>#NUM!</v>
      </c>
      <c r="I41" t="s">
        <v>119</v>
      </c>
      <c r="K41" t="e">
        <f>($J$26-1-$J$30)/(2*$J$28)</f>
        <v>#NUM!</v>
      </c>
      <c r="P41" t="s">
        <v>120</v>
      </c>
      <c r="R41" t="e">
        <f>($Q$26-1-$Q$30)/(2*$Q$28)</f>
        <v>#NUM!</v>
      </c>
      <c r="V41" t="s">
        <v>121</v>
      </c>
      <c r="X41" t="e">
        <f>($W$26-1-$W$30)/(2*$W$28)</f>
        <v>#NUM!</v>
      </c>
      <c r="AB41" t="s">
        <v>122</v>
      </c>
      <c r="AD41" t="e">
        <f>($AC$26-1-$AC$30)/(2*$AC$28)</f>
        <v>#NUM!</v>
      </c>
      <c r="AI41" t="s">
        <v>123</v>
      </c>
      <c r="AK41" t="e">
        <f>($AJ$26-1-$AJ$30)/(2*$AJ$28)</f>
        <v>#NUM!</v>
      </c>
    </row>
    <row r="43" spans="1:39" x14ac:dyDescent="0.3">
      <c r="A43" t="s">
        <v>124</v>
      </c>
      <c r="E43">
        <f>($B$26^3/2-5*$B$26^2/3+3*$B$26/2-(1/3))</f>
        <v>-1.5625</v>
      </c>
      <c r="I43" t="s">
        <v>125</v>
      </c>
      <c r="M43">
        <f>($J$26^3/2-5*$J$26^2/3+3*$J$26/2-(1/3))</f>
        <v>6.25E-2</v>
      </c>
      <c r="P43" t="s">
        <v>126</v>
      </c>
      <c r="T43">
        <f>($Q$26^3/2-5*$Q$26^2/3+3*$Q$26/2-(1/3))</f>
        <v>-0.14583333333333331</v>
      </c>
      <c r="V43" t="s">
        <v>127</v>
      </c>
      <c r="Z43">
        <f>($W$26^3/2-5*$W$26^2/3+3*$W$26/2-(1/3))</f>
        <v>0.81250000000000067</v>
      </c>
      <c r="AB43" t="s">
        <v>128</v>
      </c>
      <c r="AF43">
        <f>($AC$26^3/2-5*$AC$26^2/3+3*$AC$26/2-(1/3))</f>
        <v>-1.5625</v>
      </c>
      <c r="AI43" t="s">
        <v>129</v>
      </c>
      <c r="AM43">
        <f>($AJ$26^3/2-5*$AJ$26^2/3+3*$AJ$26/2-(1/3))</f>
        <v>6.25E-2</v>
      </c>
    </row>
    <row r="47" spans="1:39" x14ac:dyDescent="0.3">
      <c r="A47" t="s">
        <v>130</v>
      </c>
      <c r="E47" t="e">
        <f>B30*(3*$B$26^2/2-11*$B$26/6+(1/3))</f>
        <v>#NUM!</v>
      </c>
      <c r="I47" t="s">
        <v>131</v>
      </c>
      <c r="M47" t="e">
        <f>$J$30*(3*$J$26^2/2-11*$J$26/6+(1/3))</f>
        <v>#NUM!</v>
      </c>
      <c r="P47" t="s">
        <v>132</v>
      </c>
      <c r="T47" t="e">
        <f>$Q$30*(3*$Q$26^2/2-11*$Q$26/6+(1/3))</f>
        <v>#NUM!</v>
      </c>
      <c r="V47" t="s">
        <v>133</v>
      </c>
      <c r="Z47" t="e">
        <f>$W$30*(3*$W$26^2/2-11*$W$26/6+(1/3))</f>
        <v>#NUM!</v>
      </c>
      <c r="AB47" t="s">
        <v>134</v>
      </c>
      <c r="AF47" t="e">
        <f>$AC$30*(3*$AC$26^2/2-11*$AC$26/6+(1/3))</f>
        <v>#NUM!</v>
      </c>
      <c r="AI47" t="s">
        <v>135</v>
      </c>
      <c r="AM47" t="e">
        <f>$AJ$30*(3*$AJ$26^2/2-11*$AJ$26/6+(1/3))</f>
        <v>#NUM!</v>
      </c>
    </row>
    <row r="50" spans="1:39" x14ac:dyDescent="0.3">
      <c r="A50" t="s">
        <v>136</v>
      </c>
      <c r="E50" s="40" t="e">
        <f>B30^2*(3*$B$26/2-(1/6))</f>
        <v>#NUM!</v>
      </c>
      <c r="I50" t="s">
        <v>137</v>
      </c>
      <c r="M50" s="40" t="e">
        <f>J30^2*(3*$J$26/2-(1/6))</f>
        <v>#NUM!</v>
      </c>
      <c r="P50" t="s">
        <v>138</v>
      </c>
      <c r="T50" s="40" t="e">
        <f>Q30^2*(3*$Q$26/2-(1/6))</f>
        <v>#NUM!</v>
      </c>
      <c r="V50" t="s">
        <v>139</v>
      </c>
      <c r="Z50" s="40" t="e">
        <f>W30^2*(3*$W$26/2-(1/6))</f>
        <v>#NUM!</v>
      </c>
      <c r="AB50" t="s">
        <v>140</v>
      </c>
      <c r="AF50" s="40" t="e">
        <f>AC30^2*(3*$AC$26/2-(1/6))</f>
        <v>#NUM!</v>
      </c>
      <c r="AI50" t="s">
        <v>141</v>
      </c>
      <c r="AM50" s="40" t="e">
        <f>AJ30^2*(3*$AJ$26/2-(1/6))</f>
        <v>#NUM!</v>
      </c>
    </row>
    <row r="54" spans="1:39" x14ac:dyDescent="0.3">
      <c r="A54" t="s">
        <v>142</v>
      </c>
      <c r="E54" s="40" t="e">
        <f>C34/C36+C38*(C41+(1/(2*$B$28)^2)*(E43-E47+E50-B30^3/2))</f>
        <v>#NUM!</v>
      </c>
      <c r="I54" t="s">
        <v>143</v>
      </c>
      <c r="M54" s="40" t="e">
        <f>K34/K36+K38*(K41+(1/(2*$J$28)^2)*(M43-M47+M50-J30^3/2))</f>
        <v>#NUM!</v>
      </c>
      <c r="P54" t="s">
        <v>144</v>
      </c>
      <c r="T54" s="40" t="e">
        <f>R34/R36+R38*(R41+(1/(2*$Q$28)^2)*(T43-T47+T50-Q30^3/2))</f>
        <v>#NUM!</v>
      </c>
      <c r="V54" t="s">
        <v>145</v>
      </c>
      <c r="Z54" s="40" t="e">
        <f>X34/X36+X38*(X41+(1/(2*$W$28)^2)*(Z43-Z47+Z50-W30^3/2))</f>
        <v>#NUM!</v>
      </c>
      <c r="AB54" t="s">
        <v>146</v>
      </c>
      <c r="AF54" s="40" t="e">
        <f>AD34/AD36+AD38*(AD41+(1/(2*$AC$28)^2)*(AF43-AF47+AF50-AC30^3/2))</f>
        <v>#NUM!</v>
      </c>
      <c r="AI54" t="s">
        <v>147</v>
      </c>
      <c r="AM54" s="40" t="e">
        <f>AK34/AK36+AK38*(AK41+(1/(2*$AJ$28)^2)*(AM43-AM47+AM50-AJ30^3/2))</f>
        <v>#NUM!</v>
      </c>
    </row>
    <row r="57" spans="1:39" x14ac:dyDescent="0.3">
      <c r="A57" t="s">
        <v>148</v>
      </c>
      <c r="F57" s="40" t="e">
        <f>(1/2)*$E$54</f>
        <v>#NUM!</v>
      </c>
    </row>
    <row r="61" spans="1:39" x14ac:dyDescent="0.3">
      <c r="A61" t="s">
        <v>149</v>
      </c>
    </row>
    <row r="67" spans="1:5" x14ac:dyDescent="0.3">
      <c r="A67" t="s">
        <v>150</v>
      </c>
      <c r="D67" t="e">
        <f>1/(6*SQRT(2*$C$20*PI()))</f>
        <v>#DIV/0!</v>
      </c>
    </row>
    <row r="71" spans="1:5" x14ac:dyDescent="0.3">
      <c r="A71" t="s">
        <v>151</v>
      </c>
      <c r="D71" t="e">
        <f>1+(2*C20-1)*C22/(C20-1)</f>
        <v>#NUM!</v>
      </c>
    </row>
    <row r="75" spans="1:5" x14ac:dyDescent="0.3">
      <c r="A75" t="s">
        <v>152</v>
      </c>
      <c r="E75" t="e">
        <f>(1+C22^2/(C20-1))^((C20+1)/2)</f>
        <v>#NUM!</v>
      </c>
    </row>
    <row r="79" spans="1:5" x14ac:dyDescent="0.3">
      <c r="A79" t="s">
        <v>153</v>
      </c>
      <c r="E79" t="e">
        <f>D67*D71/E75</f>
        <v>#DIV/0!</v>
      </c>
    </row>
    <row r="83" spans="1:5" x14ac:dyDescent="0.3">
      <c r="A83" t="s">
        <v>154</v>
      </c>
    </row>
    <row r="88" spans="1:5" x14ac:dyDescent="0.3">
      <c r="A88" t="s">
        <v>155</v>
      </c>
      <c r="E88" t="e">
        <f>(C20-1)/(3*SQRT(2*C20*PI()))</f>
        <v>#DIV/0!</v>
      </c>
    </row>
    <row r="92" spans="1:5" x14ac:dyDescent="0.3">
      <c r="A92" t="s">
        <v>156</v>
      </c>
      <c r="E92" t="e">
        <f>(2*$C$20-1)/(6*SQRT(2*$C$20*PI()))</f>
        <v>#DIV/0!</v>
      </c>
    </row>
    <row r="96" spans="1:5" x14ac:dyDescent="0.3">
      <c r="A96" t="s">
        <v>157</v>
      </c>
      <c r="E96" s="40" t="e">
        <f>E92*AF54-E88*AM54</f>
        <v>#DIV/0!</v>
      </c>
    </row>
    <row r="99" spans="1:7" x14ac:dyDescent="0.3">
      <c r="A99" t="s">
        <v>158</v>
      </c>
    </row>
    <row r="102" spans="1:7" x14ac:dyDescent="0.3">
      <c r="A102" t="s">
        <v>159</v>
      </c>
      <c r="F102" s="40" t="e">
        <f>((C20-1)/24)*E54</f>
        <v>#NUM!</v>
      </c>
    </row>
    <row r="107" spans="1:7" x14ac:dyDescent="0.3">
      <c r="A107" t="s">
        <v>160</v>
      </c>
      <c r="G107" s="40" t="e">
        <f>((C20-1)*(C20+2)/(12*C20))*M54</f>
        <v>#DIV/0!</v>
      </c>
    </row>
    <row r="111" spans="1:7" x14ac:dyDescent="0.3">
      <c r="A111" t="s">
        <v>161</v>
      </c>
      <c r="G111" s="40" t="e">
        <f>((C20+4)*(C20-1)/(24*C20))*T54</f>
        <v>#DIV/0!</v>
      </c>
    </row>
    <row r="115" spans="1:7" x14ac:dyDescent="0.3">
      <c r="A115" t="s">
        <v>153</v>
      </c>
      <c r="G115" s="40" t="e">
        <f>F102-G107+G111</f>
        <v>#NUM!</v>
      </c>
    </row>
    <row r="118" spans="1:7" x14ac:dyDescent="0.3">
      <c r="A118" t="s">
        <v>162</v>
      </c>
    </row>
    <row r="123" spans="1:7" x14ac:dyDescent="0.3">
      <c r="G123" s="40" t="e">
        <f>((C20-1)*(2*C20+5)/72)*E54</f>
        <v>#NUM!</v>
      </c>
    </row>
    <row r="124" spans="1:7" x14ac:dyDescent="0.3">
      <c r="A124" t="s">
        <v>163</v>
      </c>
    </row>
    <row r="127" spans="1:7" x14ac:dyDescent="0.3">
      <c r="G127" s="40" t="e">
        <f>((C20-1)*(2*C20^2+5*C20+8)/(24*C20))*M54</f>
        <v>#DIV/0!</v>
      </c>
    </row>
    <row r="128" spans="1:7" x14ac:dyDescent="0.3">
      <c r="A128" t="s">
        <v>164</v>
      </c>
    </row>
    <row r="132" spans="1:10" x14ac:dyDescent="0.3">
      <c r="A132" t="s">
        <v>165</v>
      </c>
      <c r="G132" s="40" t="e">
        <f>((C20-1)*(2*C20^2+5*C20+12)/(24*C20))*T54</f>
        <v>#DIV/0!</v>
      </c>
    </row>
    <row r="136" spans="1:10" x14ac:dyDescent="0.3">
      <c r="A136" t="s">
        <v>166</v>
      </c>
      <c r="H136" s="40" t="e">
        <f>((C20-1)*(2*C20^2+5*C20+12)/(72*C20))*Z54</f>
        <v>#DIV/0!</v>
      </c>
    </row>
    <row r="141" spans="1:10" x14ac:dyDescent="0.3">
      <c r="A141" t="s">
        <v>157</v>
      </c>
      <c r="C141" s="40" t="e">
        <f>G123-G127+G132-H136</f>
        <v>#NUM!</v>
      </c>
    </row>
    <row r="143" spans="1:10" x14ac:dyDescent="0.3">
      <c r="A143" t="s">
        <v>167</v>
      </c>
      <c r="J143" s="42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21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12" t="s">
        <v>178</v>
      </c>
      <c r="B2" s="212"/>
      <c r="C2" s="212"/>
      <c r="D2" s="212"/>
      <c r="E2" s="212"/>
      <c r="F2" s="212"/>
      <c r="I2" s="28" t="s">
        <v>179</v>
      </c>
      <c r="J2" t="e">
        <f>'Recalculate t-stat skew'!K5</f>
        <v>#NUM!</v>
      </c>
      <c r="L2" t="s">
        <v>180</v>
      </c>
      <c r="M2" t="e">
        <f>1/(1+$J$2^2/(C20-1))</f>
        <v>#NUM!</v>
      </c>
    </row>
    <row r="7" spans="1:13" x14ac:dyDescent="0.3">
      <c r="A7" s="215" t="s">
        <v>82</v>
      </c>
      <c r="B7" s="215"/>
      <c r="C7" s="215"/>
      <c r="D7" s="215"/>
      <c r="E7" s="215"/>
      <c r="F7" s="215"/>
      <c r="G7" s="215"/>
      <c r="H7" s="215"/>
    </row>
    <row r="9" spans="1:13" x14ac:dyDescent="0.3">
      <c r="A9" s="134" t="s">
        <v>83</v>
      </c>
      <c r="B9" s="134"/>
      <c r="C9" s="134"/>
      <c r="D9" s="134"/>
      <c r="E9" s="134"/>
      <c r="F9" s="134"/>
      <c r="G9" s="134"/>
      <c r="H9" s="134"/>
    </row>
    <row r="13" spans="1:13" x14ac:dyDescent="0.3">
      <c r="A13" s="35" t="s">
        <v>84</v>
      </c>
    </row>
    <row r="16" spans="1:13" x14ac:dyDescent="0.3">
      <c r="A16" s="28" t="s">
        <v>85</v>
      </c>
      <c r="F16" t="s">
        <v>67</v>
      </c>
      <c r="H16" s="46" t="e">
        <f>Template_skewed!$B$103</f>
        <v>#DIV/0!</v>
      </c>
    </row>
    <row r="18" spans="1:39" x14ac:dyDescent="0.3">
      <c r="A18" s="28" t="s">
        <v>86</v>
      </c>
      <c r="C18" t="e">
        <f>M2</f>
        <v>#NUM!</v>
      </c>
      <c r="F18" t="s">
        <v>69</v>
      </c>
      <c r="H18" s="47" t="e">
        <f>Template_skewed!$B$105</f>
        <v>#DIV/0!</v>
      </c>
    </row>
    <row r="20" spans="1:39" x14ac:dyDescent="0.3">
      <c r="A20" s="28" t="s">
        <v>87</v>
      </c>
      <c r="C20">
        <f>Template_skewed!$J$166</f>
        <v>0</v>
      </c>
    </row>
    <row r="22" spans="1:39" x14ac:dyDescent="0.3">
      <c r="A22" t="s">
        <v>88</v>
      </c>
      <c r="C22" t="e">
        <f>Template_skewed!H161</f>
        <v>#NUM!</v>
      </c>
    </row>
    <row r="24" spans="1:39" x14ac:dyDescent="0.3">
      <c r="A24" s="215" t="s">
        <v>89</v>
      </c>
      <c r="B24" s="215"/>
      <c r="I24" s="215" t="s">
        <v>90</v>
      </c>
      <c r="J24" s="215"/>
      <c r="P24" s="215" t="s">
        <v>91</v>
      </c>
      <c r="Q24" s="215"/>
      <c r="V24" s="215" t="s">
        <v>92</v>
      </c>
      <c r="W24" s="215"/>
      <c r="AB24" s="215" t="s">
        <v>93</v>
      </c>
      <c r="AC24" s="215"/>
      <c r="AI24" s="215" t="s">
        <v>94</v>
      </c>
      <c r="AJ24" s="215"/>
    </row>
    <row r="26" spans="1:39" x14ac:dyDescent="0.3">
      <c r="A26" s="28" t="s">
        <v>95</v>
      </c>
      <c r="B26">
        <f>($C$20-1)/2</f>
        <v>-0.5</v>
      </c>
      <c r="I26" s="28" t="s">
        <v>95</v>
      </c>
      <c r="J26">
        <f>($C$20+1)/2</f>
        <v>0.5</v>
      </c>
      <c r="P26" s="28" t="s">
        <v>95</v>
      </c>
      <c r="Q26">
        <f>($C$20+3)/2</f>
        <v>1.5</v>
      </c>
      <c r="V26" s="28" t="s">
        <v>95</v>
      </c>
      <c r="W26" s="111">
        <f>($C$20+5)/2</f>
        <v>2.5</v>
      </c>
      <c r="X26" s="111" t="s">
        <v>96</v>
      </c>
      <c r="AB26" s="28" t="s">
        <v>95</v>
      </c>
      <c r="AC26">
        <f>($C$20-1)/2</f>
        <v>-0.5</v>
      </c>
      <c r="AI26" s="28" t="s">
        <v>95</v>
      </c>
      <c r="AJ26">
        <f>($C$20+1)/2</f>
        <v>0.5</v>
      </c>
    </row>
    <row r="28" spans="1:39" x14ac:dyDescent="0.3">
      <c r="A28" s="28" t="s">
        <v>97</v>
      </c>
      <c r="B28">
        <f>1/2</f>
        <v>0.5</v>
      </c>
      <c r="C28" s="36"/>
      <c r="I28" s="28" t="s">
        <v>97</v>
      </c>
      <c r="J28">
        <f>1/2</f>
        <v>0.5</v>
      </c>
      <c r="P28" s="28" t="s">
        <v>97</v>
      </c>
      <c r="Q28">
        <f>1/2</f>
        <v>0.5</v>
      </c>
      <c r="V28" s="28" t="s">
        <v>97</v>
      </c>
      <c r="W28">
        <f>1/2</f>
        <v>0.5</v>
      </c>
      <c r="AB28" s="28" t="s">
        <v>97</v>
      </c>
      <c r="AC28">
        <v>1</v>
      </c>
      <c r="AI28" s="28" t="s">
        <v>97</v>
      </c>
      <c r="AJ28">
        <v>1</v>
      </c>
    </row>
    <row r="29" spans="1:39" x14ac:dyDescent="0.3">
      <c r="A29" s="37"/>
      <c r="B29" s="37"/>
      <c r="C29" s="38"/>
      <c r="I29" s="37"/>
      <c r="J29" s="37"/>
      <c r="P29" s="37"/>
      <c r="Q29" s="37"/>
      <c r="V29" s="37"/>
      <c r="W29" s="37"/>
      <c r="AB29" s="37"/>
      <c r="AC29" s="37"/>
      <c r="AI29" s="37"/>
      <c r="AJ29" s="37"/>
    </row>
    <row r="30" spans="1:39" x14ac:dyDescent="0.3">
      <c r="A30" s="28" t="s">
        <v>98</v>
      </c>
      <c r="B30" s="37" t="e">
        <f>B28*($C$18/(1-$C$18))</f>
        <v>#NUM!</v>
      </c>
      <c r="C30" s="38"/>
      <c r="I30" s="28" t="s">
        <v>98</v>
      </c>
      <c r="J30" s="37" t="e">
        <f>J28*($C$18/(1-$C$18))</f>
        <v>#NUM!</v>
      </c>
      <c r="P30" s="28" t="s">
        <v>98</v>
      </c>
      <c r="Q30" s="37" t="e">
        <f>Q28*($C$18/(1-$C$18))</f>
        <v>#NUM!</v>
      </c>
      <c r="V30" s="28" t="s">
        <v>98</v>
      </c>
      <c r="W30" s="37" t="e">
        <f>W28*($C$18/(1-$C$18))</f>
        <v>#NUM!</v>
      </c>
      <c r="AB30" s="28" t="s">
        <v>98</v>
      </c>
      <c r="AC30" s="37" t="e">
        <f>AC28*($C$18/(1-$C$18))</f>
        <v>#NUM!</v>
      </c>
      <c r="AI30" s="28" t="s">
        <v>98</v>
      </c>
      <c r="AJ30" s="37" t="e">
        <f>AJ28*($C$18/(1-$C$18))</f>
        <v>#NUM!</v>
      </c>
    </row>
    <row r="32" spans="1:39" x14ac:dyDescent="0.3">
      <c r="A32" s="215" t="s">
        <v>99</v>
      </c>
      <c r="B32" s="215"/>
      <c r="C32" s="215"/>
      <c r="D32" s="215"/>
      <c r="E32" s="215"/>
      <c r="I32" s="215" t="s">
        <v>99</v>
      </c>
      <c r="J32" s="215"/>
      <c r="K32" s="215"/>
      <c r="L32" s="215"/>
      <c r="M32" s="215"/>
      <c r="P32" s="215" t="s">
        <v>99</v>
      </c>
      <c r="Q32" s="215"/>
      <c r="R32" s="215"/>
      <c r="S32" s="215"/>
      <c r="T32" s="215"/>
      <c r="V32" s="215" t="s">
        <v>99</v>
      </c>
      <c r="W32" s="215"/>
      <c r="X32" s="215"/>
      <c r="Y32" s="215"/>
      <c r="Z32" s="215"/>
      <c r="AB32" s="215" t="s">
        <v>99</v>
      </c>
      <c r="AC32" s="215"/>
      <c r="AD32" s="215"/>
      <c r="AE32" s="215"/>
      <c r="AF32" s="215"/>
      <c r="AI32" s="215" t="s">
        <v>99</v>
      </c>
      <c r="AJ32" s="215"/>
      <c r="AK32" s="215"/>
      <c r="AL32" s="215"/>
      <c r="AM32" s="215"/>
    </row>
    <row r="34" spans="1:39" x14ac:dyDescent="0.3">
      <c r="A34" t="s">
        <v>100</v>
      </c>
      <c r="C34" s="39" t="e">
        <f>GAMMADIST($B$30,$B$26, 1, TRUE)</f>
        <v>#NUM!</v>
      </c>
      <c r="I34" t="s">
        <v>101</v>
      </c>
      <c r="K34" s="39" t="e">
        <f>GAMMADIST($J$30,$J$26, 1, TRUE)</f>
        <v>#NUM!</v>
      </c>
      <c r="P34" t="s">
        <v>102</v>
      </c>
      <c r="R34" s="39" t="e">
        <f>GAMMADIST($Q$30,$Q$26, 1, TRUE)</f>
        <v>#NUM!</v>
      </c>
      <c r="V34" t="s">
        <v>103</v>
      </c>
      <c r="X34" s="39" t="e">
        <f>GAMMADIST($W$30,$W$26, 1, TRUE)</f>
        <v>#NUM!</v>
      </c>
      <c r="AB34" t="s">
        <v>104</v>
      </c>
      <c r="AD34" s="39" t="e">
        <f>GAMMADIST($AC$30,$AC$26, 1, TRUE)</f>
        <v>#NUM!</v>
      </c>
      <c r="AI34" t="s">
        <v>105</v>
      </c>
      <c r="AK34" s="39" t="e">
        <f>GAMMADIST($AJ$30,$AJ$26, 1, TRUE)</f>
        <v>#NUM!</v>
      </c>
    </row>
    <row r="36" spans="1:39" x14ac:dyDescent="0.3">
      <c r="A36" t="s">
        <v>106</v>
      </c>
      <c r="C36" t="e">
        <f>EXP(GAMMALN($B$26))</f>
        <v>#NUM!</v>
      </c>
      <c r="I36" t="s">
        <v>107</v>
      </c>
      <c r="K36">
        <f>EXP(GAMMALN($J$26))</f>
        <v>1.7724538509055161</v>
      </c>
      <c r="P36" t="s">
        <v>108</v>
      </c>
      <c r="R36">
        <f>EXP(GAMMALN($Q$26))</f>
        <v>0.88622692545275805</v>
      </c>
      <c r="V36" t="s">
        <v>109</v>
      </c>
      <c r="X36">
        <f>EXP(GAMMALN($W$26))</f>
        <v>1.329340388179137</v>
      </c>
      <c r="AB36" t="s">
        <v>110</v>
      </c>
      <c r="AD36" t="e">
        <f>EXP(GAMMALN($AC$26))</f>
        <v>#NUM!</v>
      </c>
      <c r="AI36" t="s">
        <v>111</v>
      </c>
      <c r="AK36">
        <f>EXP(GAMMALN($AJ$26))</f>
        <v>1.7724538509055161</v>
      </c>
    </row>
    <row r="38" spans="1:39" x14ac:dyDescent="0.3">
      <c r="A38" t="s">
        <v>112</v>
      </c>
      <c r="C38" t="e">
        <f>EXP(-$B$30)*$B$30^$B$26/$C$36</f>
        <v>#NUM!</v>
      </c>
      <c r="I38" t="s">
        <v>113</v>
      </c>
      <c r="K38" t="e">
        <f>EXP(-$J$30)*$J$30^$J$26/$K$36</f>
        <v>#NUM!</v>
      </c>
      <c r="P38" t="s">
        <v>114</v>
      </c>
      <c r="R38" t="e">
        <f>EXP(-$Q$30)*$Q$30^$Q$26/$R$36</f>
        <v>#NUM!</v>
      </c>
      <c r="V38" t="s">
        <v>115</v>
      </c>
      <c r="X38" t="e">
        <f>EXP(-$W$30)*$W$30^$W$26/$X$36</f>
        <v>#NUM!</v>
      </c>
      <c r="AB38" t="s">
        <v>116</v>
      </c>
      <c r="AD38" t="e">
        <f>EXP(-$AC$30)*$AC$30^$AC$26/$AD$36</f>
        <v>#NUM!</v>
      </c>
      <c r="AI38" t="s">
        <v>117</v>
      </c>
      <c r="AK38" t="e">
        <f>EXP(-$AJ$30)*$AJ$30^$AJ$26/$AK$36</f>
        <v>#NUM!</v>
      </c>
    </row>
    <row r="41" spans="1:39" x14ac:dyDescent="0.3">
      <c r="A41" t="s">
        <v>118</v>
      </c>
      <c r="C41" t="e">
        <f>($B$26-1-$B$30)/(2*$B$28)</f>
        <v>#NUM!</v>
      </c>
      <c r="I41" t="s">
        <v>119</v>
      </c>
      <c r="K41" t="e">
        <f>($J$26-1-$J$30)/(2*$J$28)</f>
        <v>#NUM!</v>
      </c>
      <c r="P41" t="s">
        <v>120</v>
      </c>
      <c r="R41" t="e">
        <f>($Q$26-1-$Q$30)/(2*$Q$28)</f>
        <v>#NUM!</v>
      </c>
      <c r="V41" t="s">
        <v>121</v>
      </c>
      <c r="X41" t="e">
        <f>($W$26-1-$W$30)/(2*$W$28)</f>
        <v>#NUM!</v>
      </c>
      <c r="AB41" t="s">
        <v>122</v>
      </c>
      <c r="AD41" t="e">
        <f>($AC$26-1-$AC$30)/(2*$AC$28)</f>
        <v>#NUM!</v>
      </c>
      <c r="AI41" t="s">
        <v>123</v>
      </c>
      <c r="AK41" t="e">
        <f>($AJ$26-1-$AJ$30)/(2*$AJ$28)</f>
        <v>#NUM!</v>
      </c>
    </row>
    <row r="43" spans="1:39" x14ac:dyDescent="0.3">
      <c r="A43" t="s">
        <v>124</v>
      </c>
      <c r="E43">
        <f>($B$26^3/2-5*$B$26^2/3+3*$B$26/2-(1/3))</f>
        <v>-1.5625</v>
      </c>
      <c r="I43" t="s">
        <v>125</v>
      </c>
      <c r="M43">
        <f>($J$26^3/2-5*$J$26^2/3+3*$J$26/2-(1/3))</f>
        <v>6.25E-2</v>
      </c>
      <c r="P43" t="s">
        <v>126</v>
      </c>
      <c r="T43">
        <f>($Q$26^3/2-5*$Q$26^2/3+3*$Q$26/2-(1/3))</f>
        <v>-0.14583333333333331</v>
      </c>
      <c r="V43" t="s">
        <v>127</v>
      </c>
      <c r="Z43">
        <f>($W$26^3/2-5*$W$26^2/3+3*$W$26/2-(1/3))</f>
        <v>0.81250000000000067</v>
      </c>
      <c r="AB43" t="s">
        <v>128</v>
      </c>
      <c r="AF43">
        <f>($AC$26^3/2-5*$AC$26^2/3+3*$AC$26/2-(1/3))</f>
        <v>-1.5625</v>
      </c>
      <c r="AI43" t="s">
        <v>129</v>
      </c>
      <c r="AM43">
        <f>($AJ$26^3/2-5*$AJ$26^2/3+3*$AJ$26/2-(1/3))</f>
        <v>6.25E-2</v>
      </c>
    </row>
    <row r="47" spans="1:39" x14ac:dyDescent="0.3">
      <c r="A47" t="s">
        <v>130</v>
      </c>
      <c r="E47" t="e">
        <f>B30*(3*$B$26^2/2-11*$B$26/6+(1/3))</f>
        <v>#NUM!</v>
      </c>
      <c r="I47" t="s">
        <v>131</v>
      </c>
      <c r="M47" t="e">
        <f>$J$30*(3*$J$26^2/2-11*$J$26/6+(1/3))</f>
        <v>#NUM!</v>
      </c>
      <c r="P47" t="s">
        <v>132</v>
      </c>
      <c r="T47" t="e">
        <f>$Q$30*(3*$Q$26^2/2-11*$Q$26/6+(1/3))</f>
        <v>#NUM!</v>
      </c>
      <c r="V47" t="s">
        <v>133</v>
      </c>
      <c r="Z47" t="e">
        <f>$W$30*(3*$W$26^2/2-11*$W$26/6+(1/3))</f>
        <v>#NUM!</v>
      </c>
      <c r="AB47" t="s">
        <v>134</v>
      </c>
      <c r="AF47" t="e">
        <f>$AC$30*(3*$AC$26^2/2-11*$AC$26/6+(1/3))</f>
        <v>#NUM!</v>
      </c>
      <c r="AI47" t="s">
        <v>135</v>
      </c>
      <c r="AM47" t="e">
        <f>$AJ$30*(3*$AJ$26^2/2-11*$AJ$26/6+(1/3))</f>
        <v>#NUM!</v>
      </c>
    </row>
    <row r="50" spans="1:39" x14ac:dyDescent="0.3">
      <c r="A50" t="s">
        <v>136</v>
      </c>
      <c r="E50" s="40" t="e">
        <f>B30^2*(3*$B$26/2-(1/6))</f>
        <v>#NUM!</v>
      </c>
      <c r="I50" t="s">
        <v>137</v>
      </c>
      <c r="M50" s="40" t="e">
        <f>J30^2*(3*$J$26/2-(1/6))</f>
        <v>#NUM!</v>
      </c>
      <c r="P50" t="s">
        <v>138</v>
      </c>
      <c r="T50" s="40" t="e">
        <f>Q30^2*(3*$Q$26/2-(1/6))</f>
        <v>#NUM!</v>
      </c>
      <c r="V50" t="s">
        <v>139</v>
      </c>
      <c r="Z50" s="40" t="e">
        <f>W30^2*(3*$W$26/2-(1/6))</f>
        <v>#NUM!</v>
      </c>
      <c r="AB50" t="s">
        <v>140</v>
      </c>
      <c r="AF50" s="40" t="e">
        <f>AC30^2*(3*$AC$26/2-(1/6))</f>
        <v>#NUM!</v>
      </c>
      <c r="AI50" t="s">
        <v>141</v>
      </c>
      <c r="AM50" s="40" t="e">
        <f>AJ30^2*(3*$AJ$26/2-(1/6))</f>
        <v>#NUM!</v>
      </c>
    </row>
    <row r="54" spans="1:39" x14ac:dyDescent="0.3">
      <c r="A54" t="s">
        <v>142</v>
      </c>
      <c r="E54" s="40" t="e">
        <f>C34/C36+C38*(C41+(1/(2*$B$28)^2)*(E43-E47+E50-B30^3/2))</f>
        <v>#NUM!</v>
      </c>
      <c r="I54" t="s">
        <v>143</v>
      </c>
      <c r="M54" s="40" t="e">
        <f>K34/K36+K38*(K41+(1/(2*$J$28)^2)*(M43-M47+M50-J30^3/2))</f>
        <v>#NUM!</v>
      </c>
      <c r="P54" t="s">
        <v>144</v>
      </c>
      <c r="T54" s="40" t="e">
        <f>R34/R36+R38*(R41+(1/(2*$Q$28)^2)*(T43-T47+T50-Q30^3/2))</f>
        <v>#NUM!</v>
      </c>
      <c r="V54" t="s">
        <v>145</v>
      </c>
      <c r="Z54" s="40" t="e">
        <f>X34/X36+X38*(X41+(1/(2*$W$28)^2)*(Z43-Z47+Z50-W30^3/2))</f>
        <v>#NUM!</v>
      </c>
      <c r="AB54" t="s">
        <v>146</v>
      </c>
      <c r="AF54" s="40" t="e">
        <f>AD34/AD36+AD38*(AD41+(1/(2*$AC$28)^2)*(AF43-AF47+AF50-AC30^3/2))</f>
        <v>#NUM!</v>
      </c>
      <c r="AI54" t="s">
        <v>147</v>
      </c>
      <c r="AM54" s="40" t="e">
        <f>AK34/AK36+AK38*(AK41+(1/(2*$AJ$28)^2)*(AM43-AM47+AM50-AJ30^3/2))</f>
        <v>#NUM!</v>
      </c>
    </row>
    <row r="57" spans="1:39" x14ac:dyDescent="0.3">
      <c r="A57" t="s">
        <v>148</v>
      </c>
      <c r="F57" s="40" t="e">
        <f>(1/2)*$E$54</f>
        <v>#NUM!</v>
      </c>
    </row>
    <row r="61" spans="1:39" x14ac:dyDescent="0.3">
      <c r="A61" t="s">
        <v>149</v>
      </c>
    </row>
    <row r="67" spans="1:5" x14ac:dyDescent="0.3">
      <c r="A67" t="s">
        <v>150</v>
      </c>
      <c r="D67" t="e">
        <f>1/(6*SQRT(2*$C$20*PI()))</f>
        <v>#DIV/0!</v>
      </c>
    </row>
    <row r="71" spans="1:5" x14ac:dyDescent="0.3">
      <c r="A71" t="s">
        <v>151</v>
      </c>
      <c r="D71" t="e">
        <f>1+(2*C20-1)*C22/(C20-1)</f>
        <v>#NUM!</v>
      </c>
    </row>
    <row r="75" spans="1:5" x14ac:dyDescent="0.3">
      <c r="A75" t="s">
        <v>152</v>
      </c>
      <c r="E75" t="e">
        <f>(1+C22^2/(C20-1))^((C20+1)/2)</f>
        <v>#NUM!</v>
      </c>
    </row>
    <row r="79" spans="1:5" x14ac:dyDescent="0.3">
      <c r="A79" t="s">
        <v>153</v>
      </c>
      <c r="E79" t="e">
        <f>D67*D71/E75</f>
        <v>#DIV/0!</v>
      </c>
    </row>
    <row r="83" spans="1:5" x14ac:dyDescent="0.3">
      <c r="A83" t="s">
        <v>154</v>
      </c>
    </row>
    <row r="88" spans="1:5" x14ac:dyDescent="0.3">
      <c r="A88" t="s">
        <v>155</v>
      </c>
      <c r="E88" t="e">
        <f>(C20-1)/(3*SQRT(2*C20*PI()))</f>
        <v>#DIV/0!</v>
      </c>
    </row>
    <row r="92" spans="1:5" x14ac:dyDescent="0.3">
      <c r="A92" t="s">
        <v>156</v>
      </c>
      <c r="E92" t="e">
        <f>(2*$C$20-1)/(6*SQRT(2*$C$20*PI()))</f>
        <v>#DIV/0!</v>
      </c>
    </row>
    <row r="96" spans="1:5" x14ac:dyDescent="0.3">
      <c r="A96" t="s">
        <v>157</v>
      </c>
      <c r="E96" s="40" t="e">
        <f>E92*AF54-E88*AM54</f>
        <v>#DIV/0!</v>
      </c>
    </row>
    <row r="99" spans="1:7" x14ac:dyDescent="0.3">
      <c r="A99" t="s">
        <v>158</v>
      </c>
    </row>
    <row r="102" spans="1:7" x14ac:dyDescent="0.3">
      <c r="A102" t="s">
        <v>159</v>
      </c>
      <c r="F102" s="40" t="e">
        <f>((C20-1)/24)*E54</f>
        <v>#NUM!</v>
      </c>
    </row>
    <row r="107" spans="1:7" x14ac:dyDescent="0.3">
      <c r="A107" t="s">
        <v>160</v>
      </c>
      <c r="G107" s="40" t="e">
        <f>((C20-1)*(C20+2)/(12*C20))*M54</f>
        <v>#DIV/0!</v>
      </c>
    </row>
    <row r="111" spans="1:7" x14ac:dyDescent="0.3">
      <c r="A111" t="s">
        <v>161</v>
      </c>
      <c r="G111" s="40" t="e">
        <f>((C20+4)*(C20-1)/(24*C20))*T54</f>
        <v>#DIV/0!</v>
      </c>
    </row>
    <row r="115" spans="1:7" x14ac:dyDescent="0.3">
      <c r="A115" t="s">
        <v>153</v>
      </c>
      <c r="G115" s="40" t="e">
        <f>F102-G107+G111</f>
        <v>#NUM!</v>
      </c>
    </row>
    <row r="118" spans="1:7" x14ac:dyDescent="0.3">
      <c r="A118" t="s">
        <v>162</v>
      </c>
    </row>
    <row r="123" spans="1:7" x14ac:dyDescent="0.3">
      <c r="G123" s="40" t="e">
        <f>((C20-1)*(2*C20+5)/72)*E54</f>
        <v>#NUM!</v>
      </c>
    </row>
    <row r="124" spans="1:7" x14ac:dyDescent="0.3">
      <c r="A124" t="s">
        <v>163</v>
      </c>
    </row>
    <row r="127" spans="1:7" x14ac:dyDescent="0.3">
      <c r="G127" s="40" t="e">
        <f>((C20-1)*(2*C20^2+5*C20+8)/(24*C20))*M54</f>
        <v>#DIV/0!</v>
      </c>
    </row>
    <row r="128" spans="1:7" x14ac:dyDescent="0.3">
      <c r="A128" t="s">
        <v>164</v>
      </c>
    </row>
    <row r="132" spans="1:10" x14ac:dyDescent="0.3">
      <c r="A132" t="s">
        <v>165</v>
      </c>
      <c r="G132" s="40" t="e">
        <f>((C20-1)*(2*C20^2+5*C20+12)/(24*C20))*T54</f>
        <v>#DIV/0!</v>
      </c>
    </row>
    <row r="136" spans="1:10" x14ac:dyDescent="0.3">
      <c r="A136" t="s">
        <v>166</v>
      </c>
      <c r="H136" s="40" t="e">
        <f>((C20-1)*(2*C20^2+5*C20+12)/(72*C20))*Z54</f>
        <v>#DIV/0!</v>
      </c>
    </row>
    <row r="141" spans="1:10" x14ac:dyDescent="0.3">
      <c r="A141" t="s">
        <v>157</v>
      </c>
      <c r="C141" s="40" t="e">
        <f>G123-G127+G132-H136</f>
        <v>#NUM!</v>
      </c>
    </row>
    <row r="143" spans="1:10" x14ac:dyDescent="0.3">
      <c r="A143" t="s">
        <v>167</v>
      </c>
      <c r="J143" s="42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21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12" t="s">
        <v>178</v>
      </c>
      <c r="B2" s="212"/>
      <c r="C2" s="212"/>
      <c r="D2" s="212"/>
      <c r="E2" s="212"/>
      <c r="F2" s="212"/>
      <c r="I2" s="28" t="s">
        <v>179</v>
      </c>
      <c r="J2" t="e">
        <f>'Recalculate t-stat skew'!L5</f>
        <v>#NUM!</v>
      </c>
      <c r="L2" t="s">
        <v>180</v>
      </c>
      <c r="M2" t="e">
        <f>1/(1+$J$2^2/(C20-1))</f>
        <v>#NUM!</v>
      </c>
    </row>
    <row r="7" spans="1:13" x14ac:dyDescent="0.3">
      <c r="A7" s="215" t="s">
        <v>82</v>
      </c>
      <c r="B7" s="215"/>
      <c r="C7" s="215"/>
      <c r="D7" s="215"/>
      <c r="E7" s="215"/>
      <c r="F7" s="215"/>
      <c r="G7" s="215"/>
      <c r="H7" s="215"/>
    </row>
    <row r="9" spans="1:13" x14ac:dyDescent="0.3">
      <c r="A9" s="134" t="s">
        <v>83</v>
      </c>
      <c r="B9" s="134"/>
      <c r="C9" s="134"/>
      <c r="D9" s="134"/>
      <c r="E9" s="134"/>
      <c r="F9" s="134"/>
      <c r="G9" s="134"/>
      <c r="H9" s="134"/>
    </row>
    <row r="13" spans="1:13" x14ac:dyDescent="0.3">
      <c r="A13" s="35" t="s">
        <v>84</v>
      </c>
    </row>
    <row r="16" spans="1:13" x14ac:dyDescent="0.3">
      <c r="A16" s="28" t="s">
        <v>85</v>
      </c>
      <c r="F16" t="s">
        <v>67</v>
      </c>
      <c r="H16" s="46" t="e">
        <f>Template_skewed!$B$103</f>
        <v>#DIV/0!</v>
      </c>
    </row>
    <row r="18" spans="1:39" x14ac:dyDescent="0.3">
      <c r="A18" s="28" t="s">
        <v>86</v>
      </c>
      <c r="C18" t="e">
        <f>M2</f>
        <v>#NUM!</v>
      </c>
      <c r="F18" t="s">
        <v>69</v>
      </c>
      <c r="H18" s="47" t="e">
        <f>Template_skewed!$B$105</f>
        <v>#DIV/0!</v>
      </c>
    </row>
    <row r="20" spans="1:39" x14ac:dyDescent="0.3">
      <c r="A20" s="28" t="s">
        <v>87</v>
      </c>
      <c r="C20">
        <f>Template_skewed!$J$166</f>
        <v>0</v>
      </c>
    </row>
    <row r="22" spans="1:39" x14ac:dyDescent="0.3">
      <c r="A22" t="s">
        <v>88</v>
      </c>
      <c r="C22" t="e">
        <f>Template_skewed!H161</f>
        <v>#NUM!</v>
      </c>
    </row>
    <row r="24" spans="1:39" x14ac:dyDescent="0.3">
      <c r="A24" s="215" t="s">
        <v>89</v>
      </c>
      <c r="B24" s="215"/>
      <c r="I24" s="215" t="s">
        <v>90</v>
      </c>
      <c r="J24" s="215"/>
      <c r="P24" s="215" t="s">
        <v>91</v>
      </c>
      <c r="Q24" s="215"/>
      <c r="V24" s="215" t="s">
        <v>92</v>
      </c>
      <c r="W24" s="215"/>
      <c r="AB24" s="215" t="s">
        <v>93</v>
      </c>
      <c r="AC24" s="215"/>
      <c r="AI24" s="215" t="s">
        <v>94</v>
      </c>
      <c r="AJ24" s="215"/>
    </row>
    <row r="26" spans="1:39" x14ac:dyDescent="0.3">
      <c r="A26" s="28" t="s">
        <v>95</v>
      </c>
      <c r="B26">
        <f>($C$20-1)/2</f>
        <v>-0.5</v>
      </c>
      <c r="I26" s="28" t="s">
        <v>95</v>
      </c>
      <c r="J26">
        <f>($C$20+1)/2</f>
        <v>0.5</v>
      </c>
      <c r="P26" s="28" t="s">
        <v>95</v>
      </c>
      <c r="Q26">
        <f>($C$20+3)/2</f>
        <v>1.5</v>
      </c>
      <c r="V26" s="28" t="s">
        <v>95</v>
      </c>
      <c r="W26" s="111">
        <f>($C$20+5)/2</f>
        <v>2.5</v>
      </c>
      <c r="X26" s="111" t="s">
        <v>96</v>
      </c>
      <c r="AB26" s="28" t="s">
        <v>95</v>
      </c>
      <c r="AC26">
        <f>($C$20-1)/2</f>
        <v>-0.5</v>
      </c>
      <c r="AI26" s="28" t="s">
        <v>95</v>
      </c>
      <c r="AJ26">
        <f>($C$20+1)/2</f>
        <v>0.5</v>
      </c>
    </row>
    <row r="28" spans="1:39" x14ac:dyDescent="0.3">
      <c r="A28" s="28" t="s">
        <v>97</v>
      </c>
      <c r="B28">
        <f>1/2</f>
        <v>0.5</v>
      </c>
      <c r="C28" s="36"/>
      <c r="I28" s="28" t="s">
        <v>97</v>
      </c>
      <c r="J28">
        <f>1/2</f>
        <v>0.5</v>
      </c>
      <c r="P28" s="28" t="s">
        <v>97</v>
      </c>
      <c r="Q28">
        <f>1/2</f>
        <v>0.5</v>
      </c>
      <c r="V28" s="28" t="s">
        <v>97</v>
      </c>
      <c r="W28">
        <f>1/2</f>
        <v>0.5</v>
      </c>
      <c r="AB28" s="28" t="s">
        <v>97</v>
      </c>
      <c r="AC28">
        <v>1</v>
      </c>
      <c r="AI28" s="28" t="s">
        <v>97</v>
      </c>
      <c r="AJ28">
        <v>1</v>
      </c>
    </row>
    <row r="29" spans="1:39" x14ac:dyDescent="0.3">
      <c r="A29" s="37"/>
      <c r="B29" s="37"/>
      <c r="C29" s="38"/>
      <c r="I29" s="37"/>
      <c r="J29" s="37"/>
      <c r="P29" s="37"/>
      <c r="Q29" s="37"/>
      <c r="V29" s="37"/>
      <c r="W29" s="37"/>
      <c r="AB29" s="37"/>
      <c r="AC29" s="37"/>
      <c r="AI29" s="37"/>
      <c r="AJ29" s="37"/>
    </row>
    <row r="30" spans="1:39" x14ac:dyDescent="0.3">
      <c r="A30" s="28" t="s">
        <v>98</v>
      </c>
      <c r="B30" s="37" t="e">
        <f>B28*($C$18/(1-$C$18))</f>
        <v>#NUM!</v>
      </c>
      <c r="C30" s="38"/>
      <c r="I30" s="28" t="s">
        <v>98</v>
      </c>
      <c r="J30" s="37" t="e">
        <f>J28*($C$18/(1-$C$18))</f>
        <v>#NUM!</v>
      </c>
      <c r="P30" s="28" t="s">
        <v>98</v>
      </c>
      <c r="Q30" s="37" t="e">
        <f>Q28*($C$18/(1-$C$18))</f>
        <v>#NUM!</v>
      </c>
      <c r="V30" s="28" t="s">
        <v>98</v>
      </c>
      <c r="W30" s="37" t="e">
        <f>W28*($C$18/(1-$C$18))</f>
        <v>#NUM!</v>
      </c>
      <c r="AB30" s="28" t="s">
        <v>98</v>
      </c>
      <c r="AC30" s="37" t="e">
        <f>AC28*($C$18/(1-$C$18))</f>
        <v>#NUM!</v>
      </c>
      <c r="AI30" s="28" t="s">
        <v>98</v>
      </c>
      <c r="AJ30" s="37" t="e">
        <f>AJ28*($C$18/(1-$C$18))</f>
        <v>#NUM!</v>
      </c>
    </row>
    <row r="32" spans="1:39" x14ac:dyDescent="0.3">
      <c r="A32" s="215" t="s">
        <v>99</v>
      </c>
      <c r="B32" s="215"/>
      <c r="C32" s="215"/>
      <c r="D32" s="215"/>
      <c r="E32" s="215"/>
      <c r="I32" s="215" t="s">
        <v>99</v>
      </c>
      <c r="J32" s="215"/>
      <c r="K32" s="215"/>
      <c r="L32" s="215"/>
      <c r="M32" s="215"/>
      <c r="P32" s="215" t="s">
        <v>99</v>
      </c>
      <c r="Q32" s="215"/>
      <c r="R32" s="215"/>
      <c r="S32" s="215"/>
      <c r="T32" s="215"/>
      <c r="V32" s="215" t="s">
        <v>99</v>
      </c>
      <c r="W32" s="215"/>
      <c r="X32" s="215"/>
      <c r="Y32" s="215"/>
      <c r="Z32" s="215"/>
      <c r="AB32" s="215" t="s">
        <v>99</v>
      </c>
      <c r="AC32" s="215"/>
      <c r="AD32" s="215"/>
      <c r="AE32" s="215"/>
      <c r="AF32" s="215"/>
      <c r="AI32" s="215" t="s">
        <v>99</v>
      </c>
      <c r="AJ32" s="215"/>
      <c r="AK32" s="215"/>
      <c r="AL32" s="215"/>
      <c r="AM32" s="215"/>
    </row>
    <row r="34" spans="1:39" x14ac:dyDescent="0.3">
      <c r="A34" t="s">
        <v>100</v>
      </c>
      <c r="C34" s="39" t="e">
        <f>GAMMADIST($B$30,$B$26, 1, TRUE)</f>
        <v>#NUM!</v>
      </c>
      <c r="I34" t="s">
        <v>101</v>
      </c>
      <c r="K34" s="39" t="e">
        <f>GAMMADIST($J$30,$J$26, 1, TRUE)</f>
        <v>#NUM!</v>
      </c>
      <c r="P34" t="s">
        <v>102</v>
      </c>
      <c r="R34" s="39" t="e">
        <f>GAMMADIST($Q$30,$Q$26, 1, TRUE)</f>
        <v>#NUM!</v>
      </c>
      <c r="V34" t="s">
        <v>103</v>
      </c>
      <c r="X34" s="39" t="e">
        <f>GAMMADIST($W$30,$W$26, 1, TRUE)</f>
        <v>#NUM!</v>
      </c>
      <c r="AB34" t="s">
        <v>104</v>
      </c>
      <c r="AD34" s="39" t="e">
        <f>GAMMADIST($AC$30,$AC$26, 1, TRUE)</f>
        <v>#NUM!</v>
      </c>
      <c r="AI34" t="s">
        <v>105</v>
      </c>
      <c r="AK34" s="39" t="e">
        <f>GAMMADIST($AJ$30,$AJ$26, 1, TRUE)</f>
        <v>#NUM!</v>
      </c>
    </row>
    <row r="36" spans="1:39" x14ac:dyDescent="0.3">
      <c r="A36" t="s">
        <v>106</v>
      </c>
      <c r="C36" t="e">
        <f>EXP(GAMMALN($B$26))</f>
        <v>#NUM!</v>
      </c>
      <c r="I36" t="s">
        <v>107</v>
      </c>
      <c r="K36">
        <f>EXP(GAMMALN($J$26))</f>
        <v>1.7724538509055161</v>
      </c>
      <c r="P36" t="s">
        <v>108</v>
      </c>
      <c r="R36">
        <f>EXP(GAMMALN($Q$26))</f>
        <v>0.88622692545275805</v>
      </c>
      <c r="V36" t="s">
        <v>109</v>
      </c>
      <c r="X36">
        <f>EXP(GAMMALN($W$26))</f>
        <v>1.329340388179137</v>
      </c>
      <c r="AB36" t="s">
        <v>110</v>
      </c>
      <c r="AD36" t="e">
        <f>EXP(GAMMALN($AC$26))</f>
        <v>#NUM!</v>
      </c>
      <c r="AI36" t="s">
        <v>111</v>
      </c>
      <c r="AK36">
        <f>EXP(GAMMALN($AJ$26))</f>
        <v>1.7724538509055161</v>
      </c>
    </row>
    <row r="38" spans="1:39" x14ac:dyDescent="0.3">
      <c r="A38" t="s">
        <v>112</v>
      </c>
      <c r="C38" t="e">
        <f>EXP(-$B$30)*$B$30^$B$26/$C$36</f>
        <v>#NUM!</v>
      </c>
      <c r="I38" t="s">
        <v>113</v>
      </c>
      <c r="K38" t="e">
        <f>EXP(-$J$30)*$J$30^$J$26/$K$36</f>
        <v>#NUM!</v>
      </c>
      <c r="P38" t="s">
        <v>114</v>
      </c>
      <c r="R38" t="e">
        <f>EXP(-$Q$30)*$Q$30^$Q$26/$R$36</f>
        <v>#NUM!</v>
      </c>
      <c r="V38" t="s">
        <v>115</v>
      </c>
      <c r="X38" t="e">
        <f>EXP(-$W$30)*$W$30^$W$26/$X$36</f>
        <v>#NUM!</v>
      </c>
      <c r="AB38" t="s">
        <v>116</v>
      </c>
      <c r="AD38" t="e">
        <f>EXP(-$AC$30)*$AC$30^$AC$26/$AD$36</f>
        <v>#NUM!</v>
      </c>
      <c r="AI38" t="s">
        <v>117</v>
      </c>
      <c r="AK38" t="e">
        <f>EXP(-$AJ$30)*$AJ$30^$AJ$26/$AK$36</f>
        <v>#NUM!</v>
      </c>
    </row>
    <row r="41" spans="1:39" x14ac:dyDescent="0.3">
      <c r="A41" t="s">
        <v>118</v>
      </c>
      <c r="C41" t="e">
        <f>($B$26-1-$B$30)/(2*$B$28)</f>
        <v>#NUM!</v>
      </c>
      <c r="I41" t="s">
        <v>119</v>
      </c>
      <c r="K41" t="e">
        <f>($J$26-1-$J$30)/(2*$J$28)</f>
        <v>#NUM!</v>
      </c>
      <c r="P41" t="s">
        <v>120</v>
      </c>
      <c r="R41" t="e">
        <f>($Q$26-1-$Q$30)/(2*$Q$28)</f>
        <v>#NUM!</v>
      </c>
      <c r="V41" t="s">
        <v>121</v>
      </c>
      <c r="X41" t="e">
        <f>($W$26-1-$W$30)/(2*$W$28)</f>
        <v>#NUM!</v>
      </c>
      <c r="AB41" t="s">
        <v>122</v>
      </c>
      <c r="AD41" t="e">
        <f>($AC$26-1-$AC$30)/(2*$AC$28)</f>
        <v>#NUM!</v>
      </c>
      <c r="AI41" t="s">
        <v>123</v>
      </c>
      <c r="AK41" t="e">
        <f>($AJ$26-1-$AJ$30)/(2*$AJ$28)</f>
        <v>#NUM!</v>
      </c>
    </row>
    <row r="43" spans="1:39" x14ac:dyDescent="0.3">
      <c r="A43" t="s">
        <v>124</v>
      </c>
      <c r="E43">
        <f>($B$26^3/2-5*$B$26^2/3+3*$B$26/2-(1/3))</f>
        <v>-1.5625</v>
      </c>
      <c r="I43" t="s">
        <v>125</v>
      </c>
      <c r="M43">
        <f>($J$26^3/2-5*$J$26^2/3+3*$J$26/2-(1/3))</f>
        <v>6.25E-2</v>
      </c>
      <c r="P43" t="s">
        <v>126</v>
      </c>
      <c r="T43">
        <f>($Q$26^3/2-5*$Q$26^2/3+3*$Q$26/2-(1/3))</f>
        <v>-0.14583333333333331</v>
      </c>
      <c r="V43" t="s">
        <v>127</v>
      </c>
      <c r="Z43">
        <f>($W$26^3/2-5*$W$26^2/3+3*$W$26/2-(1/3))</f>
        <v>0.81250000000000067</v>
      </c>
      <c r="AB43" t="s">
        <v>128</v>
      </c>
      <c r="AF43">
        <f>($AC$26^3/2-5*$AC$26^2/3+3*$AC$26/2-(1/3))</f>
        <v>-1.5625</v>
      </c>
      <c r="AI43" t="s">
        <v>129</v>
      </c>
      <c r="AM43">
        <f>($AJ$26^3/2-5*$AJ$26^2/3+3*$AJ$26/2-(1/3))</f>
        <v>6.25E-2</v>
      </c>
    </row>
    <row r="47" spans="1:39" x14ac:dyDescent="0.3">
      <c r="A47" t="s">
        <v>130</v>
      </c>
      <c r="E47" t="e">
        <f>B30*(3*$B$26^2/2-11*$B$26/6+(1/3))</f>
        <v>#NUM!</v>
      </c>
      <c r="I47" t="s">
        <v>131</v>
      </c>
      <c r="M47" t="e">
        <f>$J$30*(3*$J$26^2/2-11*$J$26/6+(1/3))</f>
        <v>#NUM!</v>
      </c>
      <c r="P47" t="s">
        <v>132</v>
      </c>
      <c r="T47" t="e">
        <f>$Q$30*(3*$Q$26^2/2-11*$Q$26/6+(1/3))</f>
        <v>#NUM!</v>
      </c>
      <c r="V47" t="s">
        <v>133</v>
      </c>
      <c r="Z47" t="e">
        <f>$W$30*(3*$W$26^2/2-11*$W$26/6+(1/3))</f>
        <v>#NUM!</v>
      </c>
      <c r="AB47" t="s">
        <v>134</v>
      </c>
      <c r="AF47" t="e">
        <f>$AC$30*(3*$AC$26^2/2-11*$AC$26/6+(1/3))</f>
        <v>#NUM!</v>
      </c>
      <c r="AI47" t="s">
        <v>135</v>
      </c>
      <c r="AM47" t="e">
        <f>$AJ$30*(3*$AJ$26^2/2-11*$AJ$26/6+(1/3))</f>
        <v>#NUM!</v>
      </c>
    </row>
    <row r="50" spans="1:39" x14ac:dyDescent="0.3">
      <c r="A50" t="s">
        <v>136</v>
      </c>
      <c r="E50" s="40" t="e">
        <f>B30^2*(3*$B$26/2-(1/6))</f>
        <v>#NUM!</v>
      </c>
      <c r="I50" t="s">
        <v>137</v>
      </c>
      <c r="M50" s="40" t="e">
        <f>J30^2*(3*$J$26/2-(1/6))</f>
        <v>#NUM!</v>
      </c>
      <c r="P50" t="s">
        <v>138</v>
      </c>
      <c r="T50" s="40" t="e">
        <f>Q30^2*(3*$Q$26/2-(1/6))</f>
        <v>#NUM!</v>
      </c>
      <c r="V50" t="s">
        <v>139</v>
      </c>
      <c r="Z50" s="40" t="e">
        <f>W30^2*(3*$W$26/2-(1/6))</f>
        <v>#NUM!</v>
      </c>
      <c r="AB50" t="s">
        <v>140</v>
      </c>
      <c r="AF50" s="40" t="e">
        <f>AC30^2*(3*$AC$26/2-(1/6))</f>
        <v>#NUM!</v>
      </c>
      <c r="AI50" t="s">
        <v>141</v>
      </c>
      <c r="AM50" s="40" t="e">
        <f>AJ30^2*(3*$AJ$26/2-(1/6))</f>
        <v>#NUM!</v>
      </c>
    </row>
    <row r="54" spans="1:39" x14ac:dyDescent="0.3">
      <c r="A54" t="s">
        <v>142</v>
      </c>
      <c r="E54" s="40" t="e">
        <f>C34/C36+C38*(C41+(1/(2*$B$28)^2)*(E43-E47+E50-B30^3/2))</f>
        <v>#NUM!</v>
      </c>
      <c r="I54" t="s">
        <v>143</v>
      </c>
      <c r="M54" s="40" t="e">
        <f>K34/K36+K38*(K41+(1/(2*$J$28)^2)*(M43-M47+M50-J30^3/2))</f>
        <v>#NUM!</v>
      </c>
      <c r="P54" t="s">
        <v>144</v>
      </c>
      <c r="T54" s="40" t="e">
        <f>R34/R36+R38*(R41+(1/(2*$Q$28)^2)*(T43-T47+T50-Q30^3/2))</f>
        <v>#NUM!</v>
      </c>
      <c r="V54" t="s">
        <v>145</v>
      </c>
      <c r="Z54" s="40" t="e">
        <f>X34/X36+X38*(X41+(1/(2*$W$28)^2)*(Z43-Z47+Z50-W30^3/2))</f>
        <v>#NUM!</v>
      </c>
      <c r="AB54" t="s">
        <v>146</v>
      </c>
      <c r="AF54" s="40" t="e">
        <f>AD34/AD36+AD38*(AD41+(1/(2*$AC$28)^2)*(AF43-AF47+AF50-AC30^3/2))</f>
        <v>#NUM!</v>
      </c>
      <c r="AI54" t="s">
        <v>147</v>
      </c>
      <c r="AM54" s="40" t="e">
        <f>AK34/AK36+AK38*(AK41+(1/(2*$AJ$28)^2)*(AM43-AM47+AM50-AJ30^3/2))</f>
        <v>#NUM!</v>
      </c>
    </row>
    <row r="57" spans="1:39" x14ac:dyDescent="0.3">
      <c r="A57" t="s">
        <v>148</v>
      </c>
      <c r="F57" s="40" t="e">
        <f>(1/2)*$E$54</f>
        <v>#NUM!</v>
      </c>
    </row>
    <row r="61" spans="1:39" x14ac:dyDescent="0.3">
      <c r="A61" t="s">
        <v>149</v>
      </c>
    </row>
    <row r="67" spans="1:5" x14ac:dyDescent="0.3">
      <c r="A67" t="s">
        <v>150</v>
      </c>
      <c r="D67" t="e">
        <f>1/(6*SQRT(2*$C$20*PI()))</f>
        <v>#DIV/0!</v>
      </c>
    </row>
    <row r="71" spans="1:5" x14ac:dyDescent="0.3">
      <c r="A71" t="s">
        <v>151</v>
      </c>
      <c r="D71" t="e">
        <f>1+(2*C20-1)*C22/(C20-1)</f>
        <v>#NUM!</v>
      </c>
    </row>
    <row r="75" spans="1:5" x14ac:dyDescent="0.3">
      <c r="A75" t="s">
        <v>152</v>
      </c>
      <c r="E75" t="e">
        <f>(1+C22^2/(C20-1))^((C20+1)/2)</f>
        <v>#NUM!</v>
      </c>
    </row>
    <row r="79" spans="1:5" x14ac:dyDescent="0.3">
      <c r="A79" t="s">
        <v>153</v>
      </c>
      <c r="E79" t="e">
        <f>D67*D71/E75</f>
        <v>#DIV/0!</v>
      </c>
    </row>
    <row r="83" spans="1:5" x14ac:dyDescent="0.3">
      <c r="A83" t="s">
        <v>154</v>
      </c>
    </row>
    <row r="88" spans="1:5" x14ac:dyDescent="0.3">
      <c r="A88" t="s">
        <v>155</v>
      </c>
      <c r="E88" t="e">
        <f>(C20-1)/(3*SQRT(2*C20*PI()))</f>
        <v>#DIV/0!</v>
      </c>
    </row>
    <row r="92" spans="1:5" x14ac:dyDescent="0.3">
      <c r="A92" t="s">
        <v>156</v>
      </c>
      <c r="E92" t="e">
        <f>(2*$C$20-1)/(6*SQRT(2*$C$20*PI()))</f>
        <v>#DIV/0!</v>
      </c>
    </row>
    <row r="96" spans="1:5" x14ac:dyDescent="0.3">
      <c r="A96" t="s">
        <v>157</v>
      </c>
      <c r="E96" s="40" t="e">
        <f>E92*AF54-E88*AM54</f>
        <v>#DIV/0!</v>
      </c>
    </row>
    <row r="99" spans="1:7" x14ac:dyDescent="0.3">
      <c r="A99" t="s">
        <v>158</v>
      </c>
    </row>
    <row r="102" spans="1:7" x14ac:dyDescent="0.3">
      <c r="A102" t="s">
        <v>159</v>
      </c>
      <c r="F102" s="40" t="e">
        <f>((C20-1)/24)*E54</f>
        <v>#NUM!</v>
      </c>
    </row>
    <row r="107" spans="1:7" x14ac:dyDescent="0.3">
      <c r="A107" t="s">
        <v>160</v>
      </c>
      <c r="G107" s="40" t="e">
        <f>((C20-1)*(C20+2)/(12*C20))*M54</f>
        <v>#DIV/0!</v>
      </c>
    </row>
    <row r="111" spans="1:7" x14ac:dyDescent="0.3">
      <c r="A111" t="s">
        <v>161</v>
      </c>
      <c r="G111" s="40" t="e">
        <f>((C20+4)*(C20-1)/(24*C20))*T54</f>
        <v>#DIV/0!</v>
      </c>
    </row>
    <row r="115" spans="1:7" x14ac:dyDescent="0.3">
      <c r="A115" t="s">
        <v>153</v>
      </c>
      <c r="G115" s="40" t="e">
        <f>F102-G107+G111</f>
        <v>#NUM!</v>
      </c>
    </row>
    <row r="118" spans="1:7" x14ac:dyDescent="0.3">
      <c r="A118" t="s">
        <v>162</v>
      </c>
    </row>
    <row r="123" spans="1:7" x14ac:dyDescent="0.3">
      <c r="G123" s="40" t="e">
        <f>((C20-1)*(2*C20+5)/72)*E54</f>
        <v>#NUM!</v>
      </c>
    </row>
    <row r="124" spans="1:7" x14ac:dyDescent="0.3">
      <c r="A124" t="s">
        <v>163</v>
      </c>
    </row>
    <row r="127" spans="1:7" x14ac:dyDescent="0.3">
      <c r="G127" s="40" t="e">
        <f>((C20-1)*(2*C20^2+5*C20+8)/(24*C20))*M54</f>
        <v>#DIV/0!</v>
      </c>
    </row>
    <row r="128" spans="1:7" x14ac:dyDescent="0.3">
      <c r="A128" t="s">
        <v>164</v>
      </c>
    </row>
    <row r="132" spans="1:10" x14ac:dyDescent="0.3">
      <c r="A132" t="s">
        <v>165</v>
      </c>
      <c r="G132" s="40" t="e">
        <f>((C20-1)*(2*C20^2+5*C20+12)/(24*C20))*T54</f>
        <v>#DIV/0!</v>
      </c>
    </row>
    <row r="136" spans="1:10" x14ac:dyDescent="0.3">
      <c r="A136" t="s">
        <v>166</v>
      </c>
      <c r="H136" s="40" t="e">
        <f>((C20-1)*(2*C20^2+5*C20+12)/(72*C20))*Z54</f>
        <v>#DIV/0!</v>
      </c>
    </row>
    <row r="141" spans="1:10" x14ac:dyDescent="0.3">
      <c r="A141" t="s">
        <v>157</v>
      </c>
      <c r="C141" s="40" t="e">
        <f>G123-G127+G132-H136</f>
        <v>#NUM!</v>
      </c>
    </row>
    <row r="143" spans="1:10" x14ac:dyDescent="0.3">
      <c r="A143" t="s">
        <v>167</v>
      </c>
      <c r="J143" s="42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5021A-6A58-4A22-A1C1-6472C0CF0E7E}">
  <dimension ref="A1:G3"/>
  <sheetViews>
    <sheetView workbookViewId="0">
      <selection activeCell="C11" sqref="C11"/>
    </sheetView>
  </sheetViews>
  <sheetFormatPr defaultRowHeight="14.4" x14ac:dyDescent="0.3"/>
  <cols>
    <col min="1" max="1" width="49.77734375" customWidth="1"/>
    <col min="2" max="2" width="18.5546875" bestFit="1" customWidth="1"/>
    <col min="3" max="3" width="51.77734375" bestFit="1" customWidth="1"/>
    <col min="5" max="5" width="28.44140625" customWidth="1"/>
    <col min="6" max="6" width="8.77734375" style="164"/>
  </cols>
  <sheetData>
    <row r="1" spans="1:7" ht="27" x14ac:dyDescent="0.3">
      <c r="A1" s="160" t="str">
        <f>CONCATENATE(B1,"_",C1)</f>
        <v>Facility_ID_Unit_ID</v>
      </c>
      <c r="B1" s="160" t="s">
        <v>215</v>
      </c>
      <c r="C1" s="161" t="s">
        <v>216</v>
      </c>
      <c r="D1" s="161" t="s">
        <v>218</v>
      </c>
      <c r="E1" s="162" t="s">
        <v>265</v>
      </c>
      <c r="F1" s="196" t="s">
        <v>181</v>
      </c>
      <c r="G1" s="197" t="s">
        <v>242</v>
      </c>
    </row>
    <row r="2" spans="1:7" x14ac:dyDescent="0.3">
      <c r="A2" s="202" t="str">
        <f>CONCATENATE(B2,"_",C2)</f>
        <v>CC-BurnsHarbor-IN_BF C Baghouse Stack</v>
      </c>
      <c r="B2" s="152" t="s">
        <v>274</v>
      </c>
      <c r="C2" s="152" t="s">
        <v>275</v>
      </c>
      <c r="D2" s="152" t="s">
        <v>269</v>
      </c>
      <c r="E2" s="149">
        <f>AVERAGEIFS(Data!Y2:Y7,Data!A2:A7,Rank!B2,Data!B2:B7,Rank!C2,Data!D2:D7,Rank!D2)</f>
        <v>1.1203398372813018E-4</v>
      </c>
      <c r="F2" s="149">
        <v>3</v>
      </c>
      <c r="G2" s="149">
        <v>1</v>
      </c>
    </row>
    <row r="3" spans="1:7" x14ac:dyDescent="0.3">
      <c r="A3" s="193" t="str">
        <f>CONCATENATE(B3,"_",C3)</f>
        <v>USS-Braddock-PA_Baghouse Exhaust</v>
      </c>
      <c r="B3" s="152" t="s">
        <v>262</v>
      </c>
      <c r="C3" s="169" t="s">
        <v>264</v>
      </c>
      <c r="D3" s="175" t="s">
        <v>269</v>
      </c>
      <c r="E3" s="149">
        <f>AVERAGEIFS(Data!Y2:Y7,Data!A2:A7,Rank!B3,Data!B2:B7,Rank!C3,Data!D2:D7,Rank!D3)</f>
        <v>7.400000000000001E-4</v>
      </c>
      <c r="F3" s="163">
        <v>3</v>
      </c>
      <c r="G3" s="149">
        <v>2</v>
      </c>
    </row>
  </sheetData>
  <sheetProtection algorithmName="SHA-512" hashValue="8O+lRWJTYmY7Dwp9YAjEebVpAYPTZfO3Cdrec5O+V8lF6j9lUl+Cwrv68a+T1LGBQJ7H2Pd/7CAElb0wCJRbkQ==" saltValue="ALhoWincRJCX34MnboQWq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AD96E-69F7-4A41-A8B5-3F77C13EE7FF}">
  <dimension ref="A1:R19"/>
  <sheetViews>
    <sheetView workbookViewId="0">
      <selection activeCell="R4" sqref="R4"/>
    </sheetView>
  </sheetViews>
  <sheetFormatPr defaultRowHeight="14.4" x14ac:dyDescent="0.3"/>
  <cols>
    <col min="1" max="1" width="42" bestFit="1" customWidth="1"/>
    <col min="2" max="9" width="10.77734375" customWidth="1"/>
    <col min="13" max="13" width="10.77734375" customWidth="1"/>
    <col min="14" max="14" width="20.21875" bestFit="1" customWidth="1"/>
    <col min="15" max="15" width="15.44140625" customWidth="1"/>
    <col min="16" max="16" width="11.21875" customWidth="1"/>
    <col min="17" max="17" width="13.77734375" customWidth="1"/>
    <col min="18" max="18" width="23.77734375" customWidth="1"/>
  </cols>
  <sheetData>
    <row r="1" spans="1:18" s="136" customFormat="1" x14ac:dyDescent="0.3">
      <c r="A1" s="136" t="s">
        <v>182</v>
      </c>
      <c r="H1"/>
      <c r="I1"/>
      <c r="K1" s="137"/>
      <c r="M1" s="138"/>
      <c r="N1" s="138"/>
      <c r="O1" s="138"/>
      <c r="P1" s="138"/>
      <c r="Q1" s="138"/>
      <c r="R1" s="138"/>
    </row>
    <row r="2" spans="1:18" s="139" customFormat="1" x14ac:dyDescent="0.3">
      <c r="A2" s="206" t="s">
        <v>183</v>
      </c>
      <c r="B2" s="206" t="s">
        <v>184</v>
      </c>
      <c r="C2" s="206" t="s">
        <v>185</v>
      </c>
      <c r="D2" s="207" t="s">
        <v>186</v>
      </c>
      <c r="E2" s="208"/>
      <c r="F2" s="208"/>
      <c r="G2" s="209"/>
      <c r="H2"/>
      <c r="I2"/>
      <c r="K2" s="140"/>
      <c r="M2" s="141"/>
      <c r="N2" s="141"/>
      <c r="O2" s="141"/>
      <c r="P2" s="141"/>
      <c r="Q2" s="141"/>
      <c r="R2" s="141"/>
    </row>
    <row r="3" spans="1:18" s="139" customFormat="1" ht="53.4" x14ac:dyDescent="0.3">
      <c r="A3" s="206"/>
      <c r="B3" s="206"/>
      <c r="C3" s="206"/>
      <c r="D3" s="142" t="s">
        <v>187</v>
      </c>
      <c r="E3" s="142" t="s">
        <v>188</v>
      </c>
      <c r="F3" s="142" t="s">
        <v>189</v>
      </c>
      <c r="G3" s="142" t="s">
        <v>190</v>
      </c>
      <c r="H3"/>
      <c r="I3"/>
      <c r="K3" s="143" t="s">
        <v>191</v>
      </c>
      <c r="M3" s="144" t="s">
        <v>192</v>
      </c>
      <c r="N3" s="144" t="s">
        <v>193</v>
      </c>
      <c r="O3" s="144" t="s">
        <v>194</v>
      </c>
      <c r="P3" s="144" t="s">
        <v>195</v>
      </c>
      <c r="Q3" s="144" t="s">
        <v>196</v>
      </c>
      <c r="R3" s="144" t="s">
        <v>260</v>
      </c>
    </row>
    <row r="4" spans="1:18" s="139" customFormat="1" x14ac:dyDescent="0.3">
      <c r="A4" s="145" t="s">
        <v>198</v>
      </c>
      <c r="B4" s="146">
        <v>0.56000000000000005</v>
      </c>
      <c r="C4" s="146">
        <v>1.7</v>
      </c>
      <c r="D4" s="146">
        <v>1.7</v>
      </c>
      <c r="E4" s="146">
        <v>0.84</v>
      </c>
      <c r="F4" s="146">
        <v>0.56000000000000005</v>
      </c>
      <c r="G4" s="146">
        <v>0.42</v>
      </c>
      <c r="H4"/>
      <c r="I4"/>
      <c r="K4" s="203">
        <v>2</v>
      </c>
      <c r="M4" s="148">
        <f>AVERAGE(Data!$AC$2:$AC$7)</f>
        <v>3.1834366804584116E-6</v>
      </c>
      <c r="N4" s="149" t="s">
        <v>266</v>
      </c>
      <c r="O4" s="150">
        <f>$E$8</f>
        <v>90</v>
      </c>
      <c r="P4" s="150">
        <f>O4*M4</f>
        <v>2.8650930124125704E-4</v>
      </c>
      <c r="Q4" s="149" t="s">
        <v>267</v>
      </c>
      <c r="R4" s="152" t="s">
        <v>283</v>
      </c>
    </row>
    <row r="5" spans="1:18" s="139" customFormat="1" x14ac:dyDescent="0.3">
      <c r="A5" s="145" t="s">
        <v>199</v>
      </c>
      <c r="B5" s="146">
        <v>1000</v>
      </c>
      <c r="C5" s="146">
        <v>3000</v>
      </c>
      <c r="D5" s="146">
        <v>3000</v>
      </c>
      <c r="E5" s="146">
        <v>1500</v>
      </c>
      <c r="F5" s="146">
        <v>1000</v>
      </c>
      <c r="G5" s="146">
        <v>750</v>
      </c>
      <c r="H5"/>
      <c r="I5"/>
      <c r="K5" s="203"/>
      <c r="M5" s="148"/>
      <c r="N5" s="149"/>
      <c r="O5" s="150"/>
      <c r="P5" s="150"/>
      <c r="Q5" s="149"/>
      <c r="R5" s="152"/>
    </row>
    <row r="6" spans="1:18" s="139" customFormat="1" x14ac:dyDescent="0.3">
      <c r="A6" s="145" t="s">
        <v>199</v>
      </c>
      <c r="B6" s="146">
        <v>1000</v>
      </c>
      <c r="C6" s="146">
        <v>3000</v>
      </c>
      <c r="D6" s="146">
        <v>3000</v>
      </c>
      <c r="E6" s="146">
        <v>1500</v>
      </c>
      <c r="F6" s="146">
        <v>1000</v>
      </c>
      <c r="G6" s="146">
        <v>750</v>
      </c>
      <c r="H6"/>
      <c r="I6"/>
      <c r="K6" s="147"/>
      <c r="M6" s="148"/>
      <c r="N6" s="149"/>
      <c r="O6" s="150"/>
      <c r="P6" s="150"/>
      <c r="Q6" s="149"/>
      <c r="R6" s="149"/>
    </row>
    <row r="7" spans="1:18" s="139" customFormat="1" x14ac:dyDescent="0.3">
      <c r="A7" s="152" t="s">
        <v>200</v>
      </c>
      <c r="B7" s="153">
        <f>$B$8+$B$9</f>
        <v>120</v>
      </c>
      <c r="C7" s="153">
        <f>$C$8+$C$9</f>
        <v>360</v>
      </c>
      <c r="D7" s="153">
        <f>$D$8+$D$9</f>
        <v>360</v>
      </c>
      <c r="E7" s="153">
        <f>$E$8+$E$9</f>
        <v>180</v>
      </c>
      <c r="F7" s="153">
        <f>$F$8+$F$9</f>
        <v>120</v>
      </c>
      <c r="G7" s="153">
        <f>$G$8+$G$9</f>
        <v>90</v>
      </c>
      <c r="H7"/>
      <c r="I7"/>
      <c r="K7" s="147"/>
      <c r="M7" s="148"/>
      <c r="N7" s="149"/>
      <c r="O7" s="148"/>
      <c r="P7" s="150"/>
      <c r="Q7" s="149"/>
      <c r="R7" s="151"/>
    </row>
    <row r="8" spans="1:18" s="139" customFormat="1" x14ac:dyDescent="0.3">
      <c r="A8" s="154" t="s">
        <v>201</v>
      </c>
      <c r="B8" s="153">
        <v>60</v>
      </c>
      <c r="C8" s="153">
        <v>180</v>
      </c>
      <c r="D8" s="153">
        <v>180</v>
      </c>
      <c r="E8" s="153">
        <v>90</v>
      </c>
      <c r="F8" s="153">
        <v>60</v>
      </c>
      <c r="G8" s="153">
        <v>45</v>
      </c>
      <c r="H8"/>
      <c r="I8"/>
      <c r="K8" s="147"/>
      <c r="M8" s="147"/>
      <c r="N8" s="149"/>
      <c r="O8" s="147"/>
      <c r="P8" s="150"/>
      <c r="Q8" s="149"/>
      <c r="R8" s="149"/>
    </row>
    <row r="9" spans="1:18" s="139" customFormat="1" x14ac:dyDescent="0.3">
      <c r="A9" s="154" t="s">
        <v>202</v>
      </c>
      <c r="B9" s="153">
        <v>60</v>
      </c>
      <c r="C9" s="153">
        <v>180</v>
      </c>
      <c r="D9" s="153">
        <v>180</v>
      </c>
      <c r="E9" s="153">
        <v>90</v>
      </c>
      <c r="F9" s="153">
        <v>60</v>
      </c>
      <c r="G9" s="153">
        <v>45</v>
      </c>
      <c r="H9"/>
      <c r="I9"/>
      <c r="K9" s="147"/>
      <c r="M9" s="147"/>
      <c r="N9" s="149"/>
      <c r="O9" s="147"/>
      <c r="P9" s="150"/>
      <c r="Q9" s="149"/>
      <c r="R9" s="149"/>
    </row>
    <row r="10" spans="1:18" s="139" customFormat="1" ht="13.2" x14ac:dyDescent="0.25">
      <c r="K10" s="141"/>
      <c r="M10" s="141"/>
      <c r="N10" s="141"/>
      <c r="O10" s="141"/>
      <c r="P10" s="141"/>
      <c r="Q10" s="141"/>
      <c r="R10" s="141"/>
    </row>
    <row r="11" spans="1:18" s="136" customFormat="1" ht="13.2" x14ac:dyDescent="0.25">
      <c r="A11" s="136" t="s">
        <v>182</v>
      </c>
      <c r="K11" s="137"/>
      <c r="M11" s="138"/>
      <c r="N11" s="138"/>
      <c r="O11" s="138"/>
      <c r="P11" s="138"/>
      <c r="Q11" s="138"/>
      <c r="R11" s="138"/>
    </row>
    <row r="12" spans="1:18" s="139" customFormat="1" ht="13.2" x14ac:dyDescent="0.25">
      <c r="B12" s="206" t="s">
        <v>203</v>
      </c>
      <c r="C12" s="207" t="s">
        <v>204</v>
      </c>
      <c r="D12" s="206" t="s">
        <v>205</v>
      </c>
      <c r="E12" s="206"/>
      <c r="F12" s="206"/>
      <c r="G12" s="206"/>
      <c r="H12" s="206"/>
      <c r="I12" s="206"/>
      <c r="K12" s="141"/>
      <c r="M12" s="141"/>
      <c r="N12" s="141"/>
      <c r="O12" s="141"/>
      <c r="P12" s="141"/>
      <c r="Q12" s="141"/>
      <c r="R12" s="141"/>
    </row>
    <row r="13" spans="1:18" s="139" customFormat="1" ht="52.8" x14ac:dyDescent="0.25">
      <c r="B13" s="206"/>
      <c r="C13" s="207"/>
      <c r="D13" s="142" t="s">
        <v>187</v>
      </c>
      <c r="E13" s="142" t="s">
        <v>188</v>
      </c>
      <c r="F13" s="142" t="s">
        <v>189</v>
      </c>
      <c r="G13" s="142" t="s">
        <v>190</v>
      </c>
      <c r="H13" s="142" t="s">
        <v>206</v>
      </c>
      <c r="I13" s="142" t="s">
        <v>207</v>
      </c>
      <c r="K13" s="143" t="s">
        <v>191</v>
      </c>
      <c r="M13" s="144" t="s">
        <v>192</v>
      </c>
      <c r="N13" s="144" t="s">
        <v>193</v>
      </c>
      <c r="O13" s="144" t="s">
        <v>194</v>
      </c>
      <c r="P13" s="144" t="s">
        <v>195</v>
      </c>
      <c r="Q13" s="144" t="s">
        <v>196</v>
      </c>
      <c r="R13" s="144" t="s">
        <v>260</v>
      </c>
    </row>
    <row r="14" spans="1:18" s="139" customFormat="1" ht="13.2" x14ac:dyDescent="0.25">
      <c r="A14" s="154" t="s">
        <v>208</v>
      </c>
      <c r="B14" s="155">
        <v>0.31</v>
      </c>
      <c r="C14" s="156">
        <v>0.92</v>
      </c>
      <c r="D14" s="155">
        <v>0.92</v>
      </c>
      <c r="E14" s="155">
        <v>0.46</v>
      </c>
      <c r="F14" s="155">
        <v>0.31</v>
      </c>
      <c r="G14" s="155">
        <v>0.23</v>
      </c>
      <c r="H14" s="155">
        <v>0.15</v>
      </c>
      <c r="I14" s="155">
        <v>0.12</v>
      </c>
      <c r="K14" s="147"/>
      <c r="M14" s="148"/>
      <c r="N14" s="149"/>
      <c r="O14" s="148"/>
      <c r="P14" s="150"/>
      <c r="Q14" s="149"/>
      <c r="R14" s="151"/>
    </row>
    <row r="15" spans="1:18" s="139" customFormat="1" ht="13.2" x14ac:dyDescent="0.25">
      <c r="A15" s="154" t="s">
        <v>209</v>
      </c>
      <c r="B15" s="157">
        <v>3.5999999999999997E-2</v>
      </c>
      <c r="C15" s="158">
        <v>0.11</v>
      </c>
      <c r="D15" s="155">
        <v>0.11</v>
      </c>
      <c r="E15" s="155">
        <v>5.5E-2</v>
      </c>
      <c r="F15" s="155">
        <v>3.6999999999999998E-2</v>
      </c>
      <c r="G15" s="155">
        <v>2.8000000000000001E-2</v>
      </c>
      <c r="H15" s="155">
        <v>1.7999999999999999E-2</v>
      </c>
      <c r="I15" s="155">
        <v>1.4E-2</v>
      </c>
      <c r="K15" s="147"/>
      <c r="M15" s="148"/>
      <c r="N15" s="149"/>
      <c r="O15" s="148"/>
      <c r="P15" s="150"/>
      <c r="Q15" s="149"/>
      <c r="R15" s="151"/>
    </row>
    <row r="17" spans="1:18" s="159" customFormat="1" x14ac:dyDescent="0.3">
      <c r="A17" s="159" t="s">
        <v>210</v>
      </c>
    </row>
    <row r="18" spans="1:18" ht="27" x14ac:dyDescent="0.3">
      <c r="B18" s="143" t="s">
        <v>211</v>
      </c>
      <c r="C18" s="143" t="s">
        <v>212</v>
      </c>
    </row>
    <row r="19" spans="1:18" s="139" customFormat="1" x14ac:dyDescent="0.3">
      <c r="A19" s="154" t="s">
        <v>213</v>
      </c>
      <c r="B19" s="153">
        <v>476</v>
      </c>
      <c r="C19" s="153">
        <f>B19*3</f>
        <v>1428</v>
      </c>
      <c r="D19"/>
      <c r="E19"/>
      <c r="F19"/>
      <c r="G19"/>
      <c r="H19"/>
      <c r="I19"/>
      <c r="K19" s="147" t="s">
        <v>214</v>
      </c>
      <c r="M19" s="148"/>
      <c r="N19" s="149"/>
      <c r="O19" s="148"/>
      <c r="P19" s="150"/>
      <c r="Q19" s="149"/>
      <c r="R19" s="151"/>
    </row>
  </sheetData>
  <sheetProtection algorithmName="SHA-512" hashValue="zVqyko32ydqc9XpB6j7yGbFG0JNsh8SSYIUlge4mUBYzmeQI2Q/C/F2evV/BLGR1uuNqbirOuosIzmhms3KBlw==" saltValue="5XM1nUjAXeECld6UYkdMCg==" spinCount="100000" sheet="1" objects="1" scenarios="1"/>
  <mergeCells count="7">
    <mergeCell ref="A2:A3"/>
    <mergeCell ref="B2:B3"/>
    <mergeCell ref="C2:C3"/>
    <mergeCell ref="D2:G2"/>
    <mergeCell ref="B12:B13"/>
    <mergeCell ref="C12:C13"/>
    <mergeCell ref="D12:I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78C3A-E3C2-4C8F-A494-DC4E35EFE946}">
  <dimension ref="A1:A87"/>
  <sheetViews>
    <sheetView zoomScale="85" zoomScaleNormal="85" workbookViewId="0">
      <selection activeCell="A31" sqref="A31"/>
    </sheetView>
  </sheetViews>
  <sheetFormatPr defaultColWidth="9.109375" defaultRowHeight="13.2" x14ac:dyDescent="0.25"/>
  <cols>
    <col min="1" max="1" width="100.33203125" style="219" customWidth="1"/>
    <col min="2" max="16384" width="9.109375" style="218"/>
  </cols>
  <sheetData>
    <row r="1" spans="1:1" x14ac:dyDescent="0.25">
      <c r="A1" s="217" t="s">
        <v>288</v>
      </c>
    </row>
    <row r="3" spans="1:1" x14ac:dyDescent="0.25">
      <c r="A3" s="217" t="s">
        <v>289</v>
      </c>
    </row>
    <row r="5" spans="1:1" x14ac:dyDescent="0.25">
      <c r="A5" s="217" t="s">
        <v>290</v>
      </c>
    </row>
    <row r="6" spans="1:1" x14ac:dyDescent="0.25">
      <c r="A6" s="220" t="s">
        <v>291</v>
      </c>
    </row>
    <row r="7" spans="1:1" x14ac:dyDescent="0.25">
      <c r="A7" s="219" t="s">
        <v>292</v>
      </c>
    </row>
    <row r="9" spans="1:1" x14ac:dyDescent="0.25">
      <c r="A9" s="220" t="s">
        <v>293</v>
      </c>
    </row>
    <row r="10" spans="1:1" ht="13.8" x14ac:dyDescent="0.3">
      <c r="A10" s="219" t="s">
        <v>294</v>
      </c>
    </row>
    <row r="11" spans="1:1" x14ac:dyDescent="0.25">
      <c r="A11" s="219" t="s">
        <v>295</v>
      </c>
    </row>
    <row r="13" spans="1:1" x14ac:dyDescent="0.25">
      <c r="A13" s="217" t="s">
        <v>296</v>
      </c>
    </row>
    <row r="14" spans="1:1" ht="26.4" x14ac:dyDescent="0.25">
      <c r="A14" s="219" t="s">
        <v>297</v>
      </c>
    </row>
    <row r="16" spans="1:1" x14ac:dyDescent="0.25">
      <c r="A16" s="217" t="s">
        <v>298</v>
      </c>
    </row>
    <row r="17" spans="1:1" x14ac:dyDescent="0.25">
      <c r="A17" s="219" t="s">
        <v>299</v>
      </c>
    </row>
    <row r="18" spans="1:1" ht="52.8" x14ac:dyDescent="0.25">
      <c r="A18" s="219" t="s">
        <v>300</v>
      </c>
    </row>
    <row r="19" spans="1:1" ht="26.4" x14ac:dyDescent="0.25">
      <c r="A19" s="219" t="s">
        <v>301</v>
      </c>
    </row>
    <row r="21" spans="1:1" ht="26.4" x14ac:dyDescent="0.25">
      <c r="A21" s="219" t="s">
        <v>302</v>
      </c>
    </row>
    <row r="23" spans="1:1" ht="26.4" x14ac:dyDescent="0.25">
      <c r="A23" s="219" t="s">
        <v>303</v>
      </c>
    </row>
    <row r="25" spans="1:1" ht="26.4" x14ac:dyDescent="0.25">
      <c r="A25" s="219" t="s">
        <v>304</v>
      </c>
    </row>
    <row r="27" spans="1:1" ht="26.4" x14ac:dyDescent="0.25">
      <c r="A27" s="219" t="s">
        <v>305</v>
      </c>
    </row>
    <row r="29" spans="1:1" ht="26.4" x14ac:dyDescent="0.25">
      <c r="A29" s="219" t="s">
        <v>306</v>
      </c>
    </row>
    <row r="31" spans="1:1" x14ac:dyDescent="0.25">
      <c r="A31" s="219" t="s">
        <v>307</v>
      </c>
    </row>
    <row r="33" spans="1:1" x14ac:dyDescent="0.25">
      <c r="A33" s="217" t="s">
        <v>308</v>
      </c>
    </row>
    <row r="34" spans="1:1" x14ac:dyDescent="0.25">
      <c r="A34" s="219" t="s">
        <v>309</v>
      </c>
    </row>
    <row r="36" spans="1:1" ht="26.4" x14ac:dyDescent="0.25">
      <c r="A36" s="219" t="s">
        <v>310</v>
      </c>
    </row>
    <row r="38" spans="1:1" x14ac:dyDescent="0.25">
      <c r="A38" s="219" t="s">
        <v>311</v>
      </c>
    </row>
    <row r="40" spans="1:1" ht="26.4" x14ac:dyDescent="0.25">
      <c r="A40" s="219" t="s">
        <v>312</v>
      </c>
    </row>
    <row r="42" spans="1:1" x14ac:dyDescent="0.25">
      <c r="A42" s="221" t="s">
        <v>313</v>
      </c>
    </row>
    <row r="43" spans="1:1" x14ac:dyDescent="0.25">
      <c r="A43" s="221"/>
    </row>
    <row r="44" spans="1:1" ht="39.6" x14ac:dyDescent="0.25">
      <c r="A44" s="221" t="s">
        <v>314</v>
      </c>
    </row>
    <row r="45" spans="1:1" x14ac:dyDescent="0.25">
      <c r="A45" s="221"/>
    </row>
    <row r="46" spans="1:1" ht="52.8" x14ac:dyDescent="0.25">
      <c r="A46" s="221" t="s">
        <v>315</v>
      </c>
    </row>
    <row r="47" spans="1:1" x14ac:dyDescent="0.25">
      <c r="A47" s="221"/>
    </row>
    <row r="48" spans="1:1" ht="52.8" x14ac:dyDescent="0.25">
      <c r="A48" s="221" t="s">
        <v>316</v>
      </c>
    </row>
    <row r="49" spans="1:1" x14ac:dyDescent="0.25">
      <c r="A49" s="221"/>
    </row>
    <row r="50" spans="1:1" ht="52.8" x14ac:dyDescent="0.25">
      <c r="A50" s="221" t="s">
        <v>317</v>
      </c>
    </row>
    <row r="51" spans="1:1" x14ac:dyDescent="0.25">
      <c r="A51" s="221"/>
    </row>
    <row r="52" spans="1:1" ht="39.6" x14ac:dyDescent="0.25">
      <c r="A52" s="221" t="s">
        <v>318</v>
      </c>
    </row>
    <row r="53" spans="1:1" x14ac:dyDescent="0.25">
      <c r="A53" s="221"/>
    </row>
    <row r="54" spans="1:1" ht="39.6" x14ac:dyDescent="0.25">
      <c r="A54" s="221" t="s">
        <v>319</v>
      </c>
    </row>
    <row r="55" spans="1:1" x14ac:dyDescent="0.25">
      <c r="A55" s="221"/>
    </row>
    <row r="56" spans="1:1" ht="39.6" x14ac:dyDescent="0.25">
      <c r="A56" s="221" t="s">
        <v>320</v>
      </c>
    </row>
    <row r="57" spans="1:1" x14ac:dyDescent="0.25">
      <c r="A57" s="221"/>
    </row>
    <row r="58" spans="1:1" ht="52.8" x14ac:dyDescent="0.25">
      <c r="A58" s="221" t="s">
        <v>321</v>
      </c>
    </row>
    <row r="59" spans="1:1" x14ac:dyDescent="0.25">
      <c r="A59" s="221"/>
    </row>
    <row r="60" spans="1:1" x14ac:dyDescent="0.25">
      <c r="A60" s="221" t="s">
        <v>322</v>
      </c>
    </row>
    <row r="61" spans="1:1" ht="13.8" x14ac:dyDescent="0.3">
      <c r="A61" s="222"/>
    </row>
    <row r="62" spans="1:1" x14ac:dyDescent="0.25">
      <c r="A62" s="219" t="s">
        <v>323</v>
      </c>
    </row>
    <row r="63" spans="1:1" ht="13.8" x14ac:dyDescent="0.3">
      <c r="A63" s="222"/>
    </row>
    <row r="64" spans="1:1" x14ac:dyDescent="0.25">
      <c r="A64" s="219" t="s">
        <v>324</v>
      </c>
    </row>
    <row r="66" spans="1:1" ht="26.4" x14ac:dyDescent="0.25">
      <c r="A66" s="219" t="s">
        <v>325</v>
      </c>
    </row>
    <row r="67" spans="1:1" ht="13.8" x14ac:dyDescent="0.3">
      <c r="A67" s="222"/>
    </row>
    <row r="68" spans="1:1" x14ac:dyDescent="0.25">
      <c r="A68" s="217" t="s">
        <v>326</v>
      </c>
    </row>
    <row r="69" spans="1:1" x14ac:dyDescent="0.25">
      <c r="A69" s="219" t="s">
        <v>327</v>
      </c>
    </row>
    <row r="70" spans="1:1" x14ac:dyDescent="0.25">
      <c r="A70" s="221" t="s">
        <v>328</v>
      </c>
    </row>
    <row r="71" spans="1:1" x14ac:dyDescent="0.25">
      <c r="A71" s="221" t="s">
        <v>329</v>
      </c>
    </row>
    <row r="72" spans="1:1" x14ac:dyDescent="0.25">
      <c r="A72" s="221" t="s">
        <v>330</v>
      </c>
    </row>
    <row r="73" spans="1:1" s="223" customFormat="1" x14ac:dyDescent="0.25">
      <c r="A73" s="221" t="s">
        <v>331</v>
      </c>
    </row>
    <row r="74" spans="1:1" s="223" customFormat="1" x14ac:dyDescent="0.25">
      <c r="A74" s="221"/>
    </row>
    <row r="75" spans="1:1" x14ac:dyDescent="0.25">
      <c r="A75" s="219" t="s">
        <v>332</v>
      </c>
    </row>
    <row r="77" spans="1:1" x14ac:dyDescent="0.25">
      <c r="A77" s="219" t="s">
        <v>333</v>
      </c>
    </row>
    <row r="78" spans="1:1" x14ac:dyDescent="0.25">
      <c r="A78" s="219" t="s">
        <v>334</v>
      </c>
    </row>
    <row r="79" spans="1:1" x14ac:dyDescent="0.25">
      <c r="A79" s="219" t="s">
        <v>335</v>
      </c>
    </row>
    <row r="80" spans="1:1" x14ac:dyDescent="0.25">
      <c r="A80" s="219" t="s">
        <v>336</v>
      </c>
    </row>
    <row r="81" spans="1:1" ht="15.6" x14ac:dyDescent="0.25">
      <c r="A81" s="219" t="s">
        <v>337</v>
      </c>
    </row>
    <row r="82" spans="1:1" x14ac:dyDescent="0.25">
      <c r="A82" s="219" t="s">
        <v>338</v>
      </c>
    </row>
    <row r="83" spans="1:1" ht="15.6" x14ac:dyDescent="0.35">
      <c r="A83" s="219" t="s">
        <v>339</v>
      </c>
    </row>
    <row r="85" spans="1:1" x14ac:dyDescent="0.25">
      <c r="A85" s="219" t="s">
        <v>340</v>
      </c>
    </row>
    <row r="87" spans="1:1" ht="26.4" x14ac:dyDescent="0.25">
      <c r="A87" s="219" t="s">
        <v>341</v>
      </c>
    </row>
  </sheetData>
  <sheetProtection algorithmName="SHA-512" hashValue="H/H0o0mYBOaRN2yYruKcBeDMDXaxJVtRmNctZ06pzKHi584m8d9sItux5mI6PJ3Z/Ha+5/F5nYpKa9lm6AhG/g==" saltValue="kbbZxTnOxZeoEcWvgoWNb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37788-EA1E-4624-BC28-9D425DDEA6EC}">
  <dimension ref="A1:U4"/>
  <sheetViews>
    <sheetView tabSelected="1" topLeftCell="C1" workbookViewId="0">
      <selection activeCell="P3" sqref="P3"/>
    </sheetView>
  </sheetViews>
  <sheetFormatPr defaultRowHeight="14.4" x14ac:dyDescent="0.3"/>
  <cols>
    <col min="1" max="1" width="19.21875" customWidth="1"/>
    <col min="3" max="3" width="12.44140625" customWidth="1"/>
    <col min="5" max="5" width="9.21875" bestFit="1" customWidth="1"/>
    <col min="6" max="6" width="10.21875" customWidth="1"/>
    <col min="7" max="9" width="9.21875" bestFit="1" customWidth="1"/>
    <col min="10" max="12" width="9.44140625" bestFit="1" customWidth="1"/>
    <col min="13" max="13" width="11.5546875" customWidth="1"/>
    <col min="14" max="14" width="12.21875" customWidth="1"/>
    <col min="15" max="15" width="10.5546875" customWidth="1"/>
    <col min="16" max="16" width="9.21875" bestFit="1" customWidth="1"/>
    <col min="18" max="19" width="11.77734375" customWidth="1"/>
    <col min="21" max="21" width="22.21875" bestFit="1" customWidth="1"/>
  </cols>
  <sheetData>
    <row r="1" spans="1:21" x14ac:dyDescent="0.3">
      <c r="A1" s="136" t="s">
        <v>268</v>
      </c>
    </row>
    <row r="2" spans="1:21" s="139" customFormat="1" ht="79.2" x14ac:dyDescent="0.25">
      <c r="A2" s="165" t="s">
        <v>243</v>
      </c>
      <c r="B2" s="165" t="s">
        <v>244</v>
      </c>
      <c r="C2" s="165" t="s">
        <v>197</v>
      </c>
      <c r="D2" s="165" t="s">
        <v>183</v>
      </c>
      <c r="E2" s="165" t="s">
        <v>245</v>
      </c>
      <c r="F2" s="165" t="s">
        <v>246</v>
      </c>
      <c r="G2" s="165" t="s">
        <v>247</v>
      </c>
      <c r="H2" s="165" t="s">
        <v>248</v>
      </c>
      <c r="I2" s="166" t="s">
        <v>249</v>
      </c>
      <c r="J2" s="167" t="s">
        <v>250</v>
      </c>
      <c r="K2" s="167" t="s">
        <v>251</v>
      </c>
      <c r="L2" s="165" t="s">
        <v>252</v>
      </c>
      <c r="M2" s="165" t="s">
        <v>253</v>
      </c>
      <c r="N2" s="165" t="s">
        <v>254</v>
      </c>
      <c r="O2" s="144" t="s">
        <v>195</v>
      </c>
      <c r="P2" s="168" t="s">
        <v>255</v>
      </c>
      <c r="Q2" s="168" t="s">
        <v>256</v>
      </c>
      <c r="R2" s="144" t="s">
        <v>257</v>
      </c>
      <c r="S2" s="144" t="s">
        <v>258</v>
      </c>
      <c r="T2" s="144" t="s">
        <v>259</v>
      </c>
      <c r="U2" s="144" t="s">
        <v>260</v>
      </c>
    </row>
    <row r="3" spans="1:21" x14ac:dyDescent="0.3">
      <c r="A3" s="172" t="s">
        <v>268</v>
      </c>
      <c r="B3" s="172" t="s">
        <v>285</v>
      </c>
      <c r="C3" s="172" t="s">
        <v>261</v>
      </c>
      <c r="D3" s="172" t="s">
        <v>269</v>
      </c>
      <c r="E3" s="173">
        <v>17</v>
      </c>
      <c r="F3" s="152" t="s">
        <v>284</v>
      </c>
      <c r="G3" s="173">
        <v>2</v>
      </c>
      <c r="H3" s="173">
        <v>2</v>
      </c>
      <c r="I3" s="173">
        <v>6</v>
      </c>
      <c r="J3" s="174">
        <f>'UPL Pooled_HCl_E'!B74</f>
        <v>4.2601699186406509E-4</v>
      </c>
      <c r="K3" s="174">
        <f>'UPL Pooled_HCl_E'!D79</f>
        <v>1.2406205113197024E-7</v>
      </c>
      <c r="L3" s="174">
        <f>'UPL Pooled_HCl_E'!F107</f>
        <v>1.2640874164084569E-3</v>
      </c>
      <c r="M3" s="173" t="s">
        <v>267</v>
      </c>
      <c r="N3" s="173" t="s">
        <v>280</v>
      </c>
      <c r="O3" s="170">
        <f>'3xRDL'!$P$4</f>
        <v>2.8650930124125704E-4</v>
      </c>
      <c r="P3" s="170">
        <f>IF(L3&gt;O3,ROUNDUP(L3,2-1-INT(LOG10(ABS(L3)))),ROUNDUP(O3,2-1-INT(LOG10(ABS(O3)))))</f>
        <v>1.2999999999999999E-3</v>
      </c>
      <c r="Q3" s="173" t="str">
        <f>IF(L3&gt;O3,"UPL","3xRDL")</f>
        <v>UPL</v>
      </c>
      <c r="R3" s="171">
        <f>P3/J3</f>
        <v>3.0515214764363394</v>
      </c>
      <c r="S3" s="173" t="str">
        <f t="shared" ref="S3" si="0">IF(I3&lt;7,"Limited","Not Limited")</f>
        <v>Limited</v>
      </c>
      <c r="T3" s="172"/>
      <c r="U3" s="152" t="s">
        <v>282</v>
      </c>
    </row>
    <row r="4" spans="1:21" x14ac:dyDescent="0.3">
      <c r="A4" s="172" t="s">
        <v>268</v>
      </c>
      <c r="B4" s="172" t="s">
        <v>286</v>
      </c>
      <c r="C4" s="172" t="s">
        <v>261</v>
      </c>
      <c r="D4" s="172" t="s">
        <v>269</v>
      </c>
      <c r="E4" s="173">
        <v>17</v>
      </c>
      <c r="F4" s="152" t="s">
        <v>287</v>
      </c>
      <c r="G4" s="173">
        <v>1</v>
      </c>
      <c r="H4" s="173">
        <v>1</v>
      </c>
      <c r="I4" s="173">
        <v>3</v>
      </c>
      <c r="J4" s="174">
        <f>'UPL Pooled_HCl_N'!B74</f>
        <v>1.1203398372813018E-4</v>
      </c>
      <c r="K4" s="174">
        <f>'UPL Pooled_HCl_N'!D79</f>
        <v>6.7991396356538857E-9</v>
      </c>
      <c r="L4" s="174">
        <f>'UPL Pooled_HCl_N'!F107</f>
        <v>5.8092815189992729E-4</v>
      </c>
      <c r="M4" s="173" t="s">
        <v>267</v>
      </c>
      <c r="N4" s="173" t="s">
        <v>280</v>
      </c>
      <c r="O4" s="170">
        <f>'3xRDL'!$P$4</f>
        <v>2.8650930124125704E-4</v>
      </c>
      <c r="P4" s="170">
        <f>IF(L4&gt;O4,ROUNDUP(L4,2-1-INT(LOG10(ABS(L4)))),ROUNDUP(O4,2-1-INT(LOG10(ABS(O4)))))</f>
        <v>5.9000000000000003E-4</v>
      </c>
      <c r="Q4" s="173" t="str">
        <f>IF(L4&gt;O4,"UPL","3xRDL")</f>
        <v>UPL</v>
      </c>
      <c r="R4" s="171">
        <f>P4/J4</f>
        <v>5.2662592221279656</v>
      </c>
      <c r="S4" s="173" t="str">
        <f t="shared" ref="S4" si="1">IF(I4&lt;7,"Limited","Not Limited")</f>
        <v>Limited</v>
      </c>
      <c r="T4" s="172"/>
      <c r="U4" s="152" t="s">
        <v>282</v>
      </c>
    </row>
  </sheetData>
  <sheetProtection algorithmName="SHA-512" hashValue="2QNp9y8gbq9bC6/SeG7hWSpDaYVSjqK4dVgK2byc+Q3jYNXCf8+ZmgQckvSXT4Ue1lCDFYJJDeST6fjwfqMzBQ==" saltValue="DKosfm7VCvrB4C8ZpYYDtQ==" spinCount="100000" sheet="1" objects="1" scenarios="1"/>
  <conditionalFormatting sqref="R3">
    <cfRule type="cellIs" dxfId="1" priority="2" operator="greaterThan">
      <formula>15</formula>
    </cfRule>
  </conditionalFormatting>
  <conditionalFormatting sqref="R4">
    <cfRule type="cellIs" dxfId="0" priority="1" operator="greaterThan">
      <formula>15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BK52"/>
  <sheetViews>
    <sheetView zoomScaleNormal="100" workbookViewId="0">
      <selection activeCell="B2" sqref="B2"/>
    </sheetView>
  </sheetViews>
  <sheetFormatPr defaultRowHeight="14.4" x14ac:dyDescent="0.3"/>
  <cols>
    <col min="1" max="1" width="17" customWidth="1"/>
    <col min="2" max="6" width="20.21875" customWidth="1"/>
    <col min="7" max="13" width="9.21875" customWidth="1"/>
    <col min="33" max="33" width="15.77734375" customWidth="1"/>
    <col min="34" max="34" width="11.77734375" bestFit="1" customWidth="1"/>
    <col min="35" max="43" width="9.5546875" bestFit="1" customWidth="1"/>
  </cols>
  <sheetData>
    <row r="1" spans="1:63" x14ac:dyDescent="0.3">
      <c r="A1" s="25"/>
      <c r="B1" s="61" t="s">
        <v>0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H1" s="82" t="s">
        <v>1</v>
      </c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</row>
    <row r="2" spans="1:63" ht="67.05" customHeight="1" x14ac:dyDescent="0.3">
      <c r="A2" s="26" t="s">
        <v>2</v>
      </c>
      <c r="B2" s="194" t="s">
        <v>281</v>
      </c>
      <c r="C2" s="194" t="s">
        <v>273</v>
      </c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5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H2" s="78" t="str">
        <f>IF(B2&gt;0,B2,"")</f>
        <v>CC-BurnsHarbor-IN_BF C Baghouse Stack</v>
      </c>
      <c r="AI2" s="78" t="str">
        <f t="shared" ref="AI2:BK2" si="0">IF(C2&gt;0,C2,"")</f>
        <v>USS-Braddock-PA_Baghouse Exhaust</v>
      </c>
      <c r="AJ2" s="78" t="str">
        <f t="shared" si="0"/>
        <v/>
      </c>
      <c r="AK2" s="78" t="str">
        <f t="shared" si="0"/>
        <v/>
      </c>
      <c r="AL2" s="78" t="str">
        <f t="shared" si="0"/>
        <v/>
      </c>
      <c r="AM2" s="78" t="str">
        <f t="shared" si="0"/>
        <v/>
      </c>
      <c r="AN2" s="78" t="str">
        <f t="shared" si="0"/>
        <v/>
      </c>
      <c r="AO2" s="78" t="str">
        <f t="shared" si="0"/>
        <v/>
      </c>
      <c r="AP2" s="78" t="str">
        <f t="shared" si="0"/>
        <v/>
      </c>
      <c r="AQ2" s="78" t="str">
        <f t="shared" si="0"/>
        <v/>
      </c>
      <c r="AR2" s="78" t="str">
        <f t="shared" si="0"/>
        <v/>
      </c>
      <c r="AS2" s="78" t="str">
        <f t="shared" si="0"/>
        <v/>
      </c>
      <c r="AT2" s="78" t="str">
        <f t="shared" si="0"/>
        <v/>
      </c>
      <c r="AU2" s="78" t="str">
        <f t="shared" si="0"/>
        <v/>
      </c>
      <c r="AV2" s="78" t="str">
        <f t="shared" si="0"/>
        <v/>
      </c>
      <c r="AW2" s="78" t="str">
        <f t="shared" si="0"/>
        <v/>
      </c>
      <c r="AX2" s="78" t="str">
        <f t="shared" si="0"/>
        <v/>
      </c>
      <c r="AY2" s="78" t="str">
        <f t="shared" si="0"/>
        <v/>
      </c>
      <c r="AZ2" s="78" t="str">
        <f t="shared" si="0"/>
        <v/>
      </c>
      <c r="BA2" s="78" t="str">
        <f t="shared" si="0"/>
        <v/>
      </c>
      <c r="BB2" s="78" t="str">
        <f t="shared" si="0"/>
        <v/>
      </c>
      <c r="BC2" s="78" t="str">
        <f t="shared" si="0"/>
        <v/>
      </c>
      <c r="BD2" s="78" t="str">
        <f t="shared" si="0"/>
        <v/>
      </c>
      <c r="BE2" s="78" t="str">
        <f t="shared" si="0"/>
        <v/>
      </c>
      <c r="BF2" s="78" t="str">
        <f t="shared" si="0"/>
        <v/>
      </c>
      <c r="BG2" s="78" t="str">
        <f t="shared" si="0"/>
        <v/>
      </c>
      <c r="BH2" s="78" t="str">
        <f t="shared" si="0"/>
        <v/>
      </c>
      <c r="BI2" s="78" t="str">
        <f t="shared" si="0"/>
        <v/>
      </c>
      <c r="BJ2" s="78" t="str">
        <f t="shared" si="0"/>
        <v/>
      </c>
      <c r="BK2" s="78" t="str">
        <f t="shared" si="0"/>
        <v/>
      </c>
    </row>
    <row r="3" spans="1:63" x14ac:dyDescent="0.3">
      <c r="A3" s="59">
        <v>1</v>
      </c>
      <c r="B3" s="153">
        <v>1.3065015479876162E-4</v>
      </c>
      <c r="C3" s="153">
        <v>6.9999999999999999E-4</v>
      </c>
      <c r="D3" s="153"/>
      <c r="E3" s="153"/>
      <c r="F3" s="153"/>
      <c r="G3" s="153"/>
      <c r="H3" s="153"/>
      <c r="I3" s="153"/>
      <c r="J3" s="153"/>
      <c r="K3" s="153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105"/>
      <c r="AG3" s="105"/>
      <c r="AH3" s="50">
        <f>IF(B3&gt;0,LN(B3),"")</f>
        <v>-8.942987381162828</v>
      </c>
      <c r="AI3" s="50">
        <f t="shared" ref="AI3:AX18" si="1">IF(C3&gt;0,LN(C3),"")</f>
        <v>-7.2644302229208693</v>
      </c>
      <c r="AJ3" s="50" t="str">
        <f t="shared" si="1"/>
        <v/>
      </c>
      <c r="AK3" s="50" t="str">
        <f t="shared" si="1"/>
        <v/>
      </c>
      <c r="AL3" s="50" t="str">
        <f t="shared" si="1"/>
        <v/>
      </c>
      <c r="AM3" s="50" t="str">
        <f t="shared" si="1"/>
        <v/>
      </c>
      <c r="AN3" s="50" t="str">
        <f t="shared" si="1"/>
        <v/>
      </c>
      <c r="AO3" s="50" t="str">
        <f t="shared" si="1"/>
        <v/>
      </c>
      <c r="AP3" s="50" t="str">
        <f t="shared" si="1"/>
        <v/>
      </c>
      <c r="AQ3" s="50" t="str">
        <f t="shared" si="1"/>
        <v/>
      </c>
      <c r="AR3" s="50" t="str">
        <f t="shared" si="1"/>
        <v/>
      </c>
      <c r="AS3" s="50" t="str">
        <f t="shared" si="1"/>
        <v/>
      </c>
      <c r="AT3" s="50" t="str">
        <f t="shared" si="1"/>
        <v/>
      </c>
      <c r="AU3" s="50" t="str">
        <f t="shared" si="1"/>
        <v/>
      </c>
      <c r="AV3" s="50" t="str">
        <f t="shared" si="1"/>
        <v/>
      </c>
      <c r="AW3" s="50" t="str">
        <f t="shared" si="1"/>
        <v/>
      </c>
      <c r="AX3" s="50" t="str">
        <f t="shared" si="1"/>
        <v/>
      </c>
      <c r="AY3" s="50" t="str">
        <f t="shared" ref="AY3:BK22" si="2">IF(S3&gt;0,LN(S3),"")</f>
        <v/>
      </c>
      <c r="AZ3" s="50" t="str">
        <f t="shared" si="2"/>
        <v/>
      </c>
      <c r="BA3" s="50" t="str">
        <f t="shared" si="2"/>
        <v/>
      </c>
      <c r="BB3" s="50" t="str">
        <f t="shared" si="2"/>
        <v/>
      </c>
      <c r="BC3" s="50" t="str">
        <f t="shared" si="2"/>
        <v/>
      </c>
      <c r="BD3" s="50" t="str">
        <f t="shared" si="2"/>
        <v/>
      </c>
      <c r="BE3" s="50" t="str">
        <f t="shared" si="2"/>
        <v/>
      </c>
      <c r="BF3" s="50" t="str">
        <f t="shared" si="2"/>
        <v/>
      </c>
      <c r="BG3" s="50" t="str">
        <f t="shared" si="2"/>
        <v/>
      </c>
      <c r="BH3" s="50" t="str">
        <f t="shared" si="2"/>
        <v/>
      </c>
      <c r="BI3" s="50" t="str">
        <f t="shared" si="2"/>
        <v/>
      </c>
      <c r="BJ3" s="50" t="str">
        <f t="shared" si="2"/>
        <v/>
      </c>
      <c r="BK3" s="50" t="str">
        <f t="shared" si="2"/>
        <v/>
      </c>
    </row>
    <row r="4" spans="1:63" x14ac:dyDescent="0.3">
      <c r="A4" s="59">
        <v>2</v>
      </c>
      <c r="B4" s="153">
        <v>1.8359133126934985E-4</v>
      </c>
      <c r="C4" s="153">
        <v>8.4000000000000003E-4</v>
      </c>
      <c r="D4" s="153"/>
      <c r="E4" s="153"/>
      <c r="F4" s="153"/>
      <c r="G4" s="153"/>
      <c r="H4" s="153"/>
      <c r="I4" s="153"/>
      <c r="J4" s="153"/>
      <c r="K4" s="153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105"/>
      <c r="AG4" s="105"/>
      <c r="AH4" s="50">
        <f t="shared" ref="AH4:AW33" si="3">IF(B4&gt;0,LN(B4),"")</f>
        <v>-8.6027982962011134</v>
      </c>
      <c r="AI4" s="50">
        <f t="shared" si="1"/>
        <v>-7.0821086661269144</v>
      </c>
      <c r="AJ4" s="50" t="str">
        <f t="shared" si="1"/>
        <v/>
      </c>
      <c r="AK4" s="50" t="str">
        <f t="shared" si="1"/>
        <v/>
      </c>
      <c r="AL4" s="50" t="str">
        <f t="shared" si="1"/>
        <v/>
      </c>
      <c r="AM4" s="50" t="str">
        <f t="shared" si="1"/>
        <v/>
      </c>
      <c r="AN4" s="50" t="str">
        <f t="shared" si="1"/>
        <v/>
      </c>
      <c r="AO4" s="50" t="str">
        <f t="shared" si="1"/>
        <v/>
      </c>
      <c r="AP4" s="50" t="str">
        <f t="shared" si="1"/>
        <v/>
      </c>
      <c r="AQ4" s="50" t="str">
        <f t="shared" si="1"/>
        <v/>
      </c>
      <c r="AR4" s="50" t="str">
        <f t="shared" si="1"/>
        <v/>
      </c>
      <c r="AS4" s="50" t="str">
        <f t="shared" si="1"/>
        <v/>
      </c>
      <c r="AT4" s="50" t="str">
        <f t="shared" si="1"/>
        <v/>
      </c>
      <c r="AU4" s="50" t="str">
        <f t="shared" si="1"/>
        <v/>
      </c>
      <c r="AV4" s="50" t="str">
        <f t="shared" si="1"/>
        <v/>
      </c>
      <c r="AW4" s="50" t="str">
        <f t="shared" si="1"/>
        <v/>
      </c>
      <c r="AX4" s="50" t="str">
        <f t="shared" si="1"/>
        <v/>
      </c>
      <c r="AY4" s="50" t="str">
        <f t="shared" si="2"/>
        <v/>
      </c>
      <c r="AZ4" s="50" t="str">
        <f t="shared" si="2"/>
        <v/>
      </c>
      <c r="BA4" s="50" t="str">
        <f t="shared" si="2"/>
        <v/>
      </c>
      <c r="BB4" s="50" t="str">
        <f t="shared" si="2"/>
        <v/>
      </c>
      <c r="BC4" s="50" t="str">
        <f t="shared" si="2"/>
        <v/>
      </c>
      <c r="BD4" s="50" t="str">
        <f t="shared" si="2"/>
        <v/>
      </c>
      <c r="BE4" s="50" t="str">
        <f t="shared" si="2"/>
        <v/>
      </c>
      <c r="BF4" s="50" t="str">
        <f t="shared" si="2"/>
        <v/>
      </c>
      <c r="BG4" s="50" t="str">
        <f t="shared" si="2"/>
        <v/>
      </c>
      <c r="BH4" s="50" t="str">
        <f t="shared" si="2"/>
        <v/>
      </c>
      <c r="BI4" s="50" t="str">
        <f t="shared" si="2"/>
        <v/>
      </c>
      <c r="BJ4" s="50" t="str">
        <f t="shared" si="2"/>
        <v/>
      </c>
      <c r="BK4" s="50" t="str">
        <f t="shared" si="2"/>
        <v/>
      </c>
    </row>
    <row r="5" spans="1:63" x14ac:dyDescent="0.3">
      <c r="A5" s="59">
        <v>3</v>
      </c>
      <c r="B5" s="153">
        <v>2.186046511627907E-5</v>
      </c>
      <c r="C5" s="153">
        <v>6.8000000000000005E-4</v>
      </c>
      <c r="D5" s="153"/>
      <c r="E5" s="153"/>
      <c r="F5" s="153"/>
      <c r="G5" s="153"/>
      <c r="H5" s="153"/>
      <c r="I5" s="153"/>
      <c r="J5" s="153"/>
      <c r="K5" s="153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105"/>
      <c r="AG5" s="105"/>
      <c r="AH5" s="50">
        <f t="shared" si="3"/>
        <v>-10.730830798393788</v>
      </c>
      <c r="AI5" s="50">
        <f t="shared" si="1"/>
        <v>-7.2934177597941217</v>
      </c>
      <c r="AJ5" s="50" t="str">
        <f t="shared" si="1"/>
        <v/>
      </c>
      <c r="AK5" s="50" t="str">
        <f t="shared" si="1"/>
        <v/>
      </c>
      <c r="AL5" s="50" t="str">
        <f t="shared" si="1"/>
        <v/>
      </c>
      <c r="AM5" s="50" t="str">
        <f t="shared" si="1"/>
        <v/>
      </c>
      <c r="AN5" s="50" t="str">
        <f t="shared" si="1"/>
        <v/>
      </c>
      <c r="AO5" s="50" t="str">
        <f t="shared" si="1"/>
        <v/>
      </c>
      <c r="AP5" s="50" t="str">
        <f t="shared" si="1"/>
        <v/>
      </c>
      <c r="AQ5" s="50" t="str">
        <f t="shared" si="1"/>
        <v/>
      </c>
      <c r="AR5" s="50" t="str">
        <f t="shared" si="1"/>
        <v/>
      </c>
      <c r="AS5" s="50" t="str">
        <f t="shared" si="1"/>
        <v/>
      </c>
      <c r="AT5" s="50" t="str">
        <f t="shared" si="1"/>
        <v/>
      </c>
      <c r="AU5" s="50" t="str">
        <f t="shared" si="1"/>
        <v/>
      </c>
      <c r="AV5" s="50" t="str">
        <f t="shared" si="1"/>
        <v/>
      </c>
      <c r="AW5" s="50" t="str">
        <f t="shared" si="1"/>
        <v/>
      </c>
      <c r="AX5" s="50" t="str">
        <f t="shared" si="1"/>
        <v/>
      </c>
      <c r="AY5" s="50" t="str">
        <f t="shared" si="2"/>
        <v/>
      </c>
      <c r="AZ5" s="50" t="str">
        <f t="shared" si="2"/>
        <v/>
      </c>
      <c r="BA5" s="50" t="str">
        <f t="shared" si="2"/>
        <v/>
      </c>
      <c r="BB5" s="50" t="str">
        <f t="shared" si="2"/>
        <v/>
      </c>
      <c r="BC5" s="50" t="str">
        <f t="shared" si="2"/>
        <v/>
      </c>
      <c r="BD5" s="50" t="str">
        <f t="shared" si="2"/>
        <v/>
      </c>
      <c r="BE5" s="50" t="str">
        <f t="shared" si="2"/>
        <v/>
      </c>
      <c r="BF5" s="50" t="str">
        <f t="shared" si="2"/>
        <v/>
      </c>
      <c r="BG5" s="50" t="str">
        <f t="shared" si="2"/>
        <v/>
      </c>
      <c r="BH5" s="50" t="str">
        <f t="shared" si="2"/>
        <v/>
      </c>
      <c r="BI5" s="50" t="str">
        <f t="shared" si="2"/>
        <v/>
      </c>
      <c r="BJ5" s="50" t="str">
        <f t="shared" si="2"/>
        <v/>
      </c>
      <c r="BK5" s="50" t="str">
        <f t="shared" si="2"/>
        <v/>
      </c>
    </row>
    <row r="6" spans="1:63" x14ac:dyDescent="0.3">
      <c r="A6" s="59">
        <v>4</v>
      </c>
      <c r="B6" s="153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105"/>
      <c r="AG6" s="105"/>
      <c r="AH6" s="50" t="str">
        <f t="shared" si="3"/>
        <v/>
      </c>
      <c r="AI6" s="50" t="str">
        <f t="shared" si="1"/>
        <v/>
      </c>
      <c r="AJ6" s="50" t="str">
        <f t="shared" si="1"/>
        <v/>
      </c>
      <c r="AK6" s="50" t="str">
        <f t="shared" si="1"/>
        <v/>
      </c>
      <c r="AL6" s="50" t="str">
        <f t="shared" si="1"/>
        <v/>
      </c>
      <c r="AM6" s="50" t="str">
        <f t="shared" si="1"/>
        <v/>
      </c>
      <c r="AN6" s="50" t="str">
        <f t="shared" si="1"/>
        <v/>
      </c>
      <c r="AO6" s="50" t="str">
        <f t="shared" si="1"/>
        <v/>
      </c>
      <c r="AP6" s="50" t="str">
        <f t="shared" si="1"/>
        <v/>
      </c>
      <c r="AQ6" s="50" t="str">
        <f t="shared" si="1"/>
        <v/>
      </c>
      <c r="AR6" s="50" t="str">
        <f t="shared" si="1"/>
        <v/>
      </c>
      <c r="AS6" s="50" t="str">
        <f t="shared" si="1"/>
        <v/>
      </c>
      <c r="AT6" s="50" t="str">
        <f t="shared" si="1"/>
        <v/>
      </c>
      <c r="AU6" s="50" t="str">
        <f t="shared" si="1"/>
        <v/>
      </c>
      <c r="AV6" s="50" t="str">
        <f t="shared" si="1"/>
        <v/>
      </c>
      <c r="AW6" s="50" t="str">
        <f t="shared" si="1"/>
        <v/>
      </c>
      <c r="AX6" s="50" t="str">
        <f t="shared" si="1"/>
        <v/>
      </c>
      <c r="AY6" s="50" t="str">
        <f t="shared" si="2"/>
        <v/>
      </c>
      <c r="AZ6" s="50" t="str">
        <f t="shared" si="2"/>
        <v/>
      </c>
      <c r="BA6" s="50" t="str">
        <f t="shared" si="2"/>
        <v/>
      </c>
      <c r="BB6" s="50" t="str">
        <f t="shared" si="2"/>
        <v/>
      </c>
      <c r="BC6" s="50" t="str">
        <f t="shared" si="2"/>
        <v/>
      </c>
      <c r="BD6" s="50" t="str">
        <f t="shared" si="2"/>
        <v/>
      </c>
      <c r="BE6" s="50" t="str">
        <f t="shared" si="2"/>
        <v/>
      </c>
      <c r="BF6" s="50" t="str">
        <f t="shared" si="2"/>
        <v/>
      </c>
      <c r="BG6" s="50" t="str">
        <f t="shared" si="2"/>
        <v/>
      </c>
      <c r="BH6" s="50" t="str">
        <f t="shared" si="2"/>
        <v/>
      </c>
      <c r="BI6" s="50" t="str">
        <f t="shared" si="2"/>
        <v/>
      </c>
      <c r="BJ6" s="50" t="str">
        <f t="shared" si="2"/>
        <v/>
      </c>
      <c r="BK6" s="50" t="str">
        <f t="shared" si="2"/>
        <v/>
      </c>
    </row>
    <row r="7" spans="1:63" x14ac:dyDescent="0.3">
      <c r="A7" s="59">
        <v>5</v>
      </c>
      <c r="B7" s="153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105"/>
      <c r="AG7" s="105"/>
      <c r="AH7" s="50" t="str">
        <f t="shared" si="3"/>
        <v/>
      </c>
      <c r="AI7" s="50" t="str">
        <f t="shared" si="1"/>
        <v/>
      </c>
      <c r="AJ7" s="50" t="str">
        <f t="shared" si="1"/>
        <v/>
      </c>
      <c r="AK7" s="50" t="str">
        <f t="shared" si="1"/>
        <v/>
      </c>
      <c r="AL7" s="50" t="str">
        <f t="shared" si="1"/>
        <v/>
      </c>
      <c r="AM7" s="50" t="str">
        <f t="shared" si="1"/>
        <v/>
      </c>
      <c r="AN7" s="50" t="str">
        <f t="shared" si="1"/>
        <v/>
      </c>
      <c r="AO7" s="50" t="str">
        <f t="shared" si="1"/>
        <v/>
      </c>
      <c r="AP7" s="50" t="str">
        <f t="shared" si="1"/>
        <v/>
      </c>
      <c r="AQ7" s="50" t="str">
        <f t="shared" si="1"/>
        <v/>
      </c>
      <c r="AR7" s="50" t="str">
        <f t="shared" si="1"/>
        <v/>
      </c>
      <c r="AS7" s="50" t="str">
        <f t="shared" si="1"/>
        <v/>
      </c>
      <c r="AT7" s="50" t="str">
        <f t="shared" si="1"/>
        <v/>
      </c>
      <c r="AU7" s="50" t="str">
        <f t="shared" si="1"/>
        <v/>
      </c>
      <c r="AV7" s="50" t="str">
        <f t="shared" si="1"/>
        <v/>
      </c>
      <c r="AW7" s="50" t="str">
        <f t="shared" si="1"/>
        <v/>
      </c>
      <c r="AX7" s="50" t="str">
        <f t="shared" si="1"/>
        <v/>
      </c>
      <c r="AY7" s="50" t="str">
        <f t="shared" si="2"/>
        <v/>
      </c>
      <c r="AZ7" s="50" t="str">
        <f t="shared" si="2"/>
        <v/>
      </c>
      <c r="BA7" s="50" t="str">
        <f t="shared" si="2"/>
        <v/>
      </c>
      <c r="BB7" s="50" t="str">
        <f t="shared" si="2"/>
        <v/>
      </c>
      <c r="BC7" s="50" t="str">
        <f t="shared" si="2"/>
        <v/>
      </c>
      <c r="BD7" s="50" t="str">
        <f t="shared" si="2"/>
        <v/>
      </c>
      <c r="BE7" s="50" t="str">
        <f t="shared" si="2"/>
        <v/>
      </c>
      <c r="BF7" s="50" t="str">
        <f t="shared" si="2"/>
        <v/>
      </c>
      <c r="BG7" s="50" t="str">
        <f t="shared" si="2"/>
        <v/>
      </c>
      <c r="BH7" s="50" t="str">
        <f t="shared" si="2"/>
        <v/>
      </c>
      <c r="BI7" s="50" t="str">
        <f t="shared" si="2"/>
        <v/>
      </c>
      <c r="BJ7" s="50" t="str">
        <f t="shared" si="2"/>
        <v/>
      </c>
      <c r="BK7" s="50" t="str">
        <f t="shared" si="2"/>
        <v/>
      </c>
    </row>
    <row r="8" spans="1:63" x14ac:dyDescent="0.3">
      <c r="A8" s="59">
        <v>6</v>
      </c>
      <c r="B8" s="153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105"/>
      <c r="AG8" s="105"/>
      <c r="AH8" s="50" t="str">
        <f t="shared" si="3"/>
        <v/>
      </c>
      <c r="AI8" s="50" t="str">
        <f t="shared" si="1"/>
        <v/>
      </c>
      <c r="AJ8" s="50" t="str">
        <f t="shared" si="1"/>
        <v/>
      </c>
      <c r="AK8" s="50" t="str">
        <f t="shared" si="1"/>
        <v/>
      </c>
      <c r="AL8" s="50" t="str">
        <f t="shared" si="1"/>
        <v/>
      </c>
      <c r="AM8" s="50" t="str">
        <f t="shared" si="1"/>
        <v/>
      </c>
      <c r="AN8" s="50" t="str">
        <f t="shared" si="1"/>
        <v/>
      </c>
      <c r="AO8" s="50" t="str">
        <f t="shared" si="1"/>
        <v/>
      </c>
      <c r="AP8" s="50" t="str">
        <f t="shared" si="1"/>
        <v/>
      </c>
      <c r="AQ8" s="50" t="str">
        <f t="shared" si="1"/>
        <v/>
      </c>
      <c r="AR8" s="50" t="str">
        <f t="shared" si="1"/>
        <v/>
      </c>
      <c r="AS8" s="50" t="str">
        <f t="shared" si="1"/>
        <v/>
      </c>
      <c r="AT8" s="50" t="str">
        <f t="shared" si="1"/>
        <v/>
      </c>
      <c r="AU8" s="50" t="str">
        <f t="shared" si="1"/>
        <v/>
      </c>
      <c r="AV8" s="50" t="str">
        <f t="shared" si="1"/>
        <v/>
      </c>
      <c r="AW8" s="50" t="str">
        <f t="shared" si="1"/>
        <v/>
      </c>
      <c r="AX8" s="50" t="str">
        <f t="shared" si="1"/>
        <v/>
      </c>
      <c r="AY8" s="50" t="str">
        <f t="shared" si="2"/>
        <v/>
      </c>
      <c r="AZ8" s="50" t="str">
        <f t="shared" si="2"/>
        <v/>
      </c>
      <c r="BA8" s="50" t="str">
        <f t="shared" si="2"/>
        <v/>
      </c>
      <c r="BB8" s="50" t="str">
        <f t="shared" si="2"/>
        <v/>
      </c>
      <c r="BC8" s="50" t="str">
        <f t="shared" si="2"/>
        <v/>
      </c>
      <c r="BD8" s="50" t="str">
        <f t="shared" si="2"/>
        <v/>
      </c>
      <c r="BE8" s="50" t="str">
        <f t="shared" si="2"/>
        <v/>
      </c>
      <c r="BF8" s="50" t="str">
        <f t="shared" si="2"/>
        <v/>
      </c>
      <c r="BG8" s="50" t="str">
        <f t="shared" si="2"/>
        <v/>
      </c>
      <c r="BH8" s="50" t="str">
        <f t="shared" si="2"/>
        <v/>
      </c>
      <c r="BI8" s="50" t="str">
        <f t="shared" si="2"/>
        <v/>
      </c>
      <c r="BJ8" s="50" t="str">
        <f t="shared" si="2"/>
        <v/>
      </c>
      <c r="BK8" s="50" t="str">
        <f t="shared" si="2"/>
        <v/>
      </c>
    </row>
    <row r="9" spans="1:63" x14ac:dyDescent="0.3">
      <c r="A9" s="59">
        <v>7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105"/>
      <c r="AG9" s="105"/>
      <c r="AH9" s="50" t="str">
        <f t="shared" si="3"/>
        <v/>
      </c>
      <c r="AI9" s="50" t="str">
        <f t="shared" si="1"/>
        <v/>
      </c>
      <c r="AJ9" s="50" t="str">
        <f t="shared" si="1"/>
        <v/>
      </c>
      <c r="AK9" s="50" t="str">
        <f t="shared" si="1"/>
        <v/>
      </c>
      <c r="AL9" s="50" t="str">
        <f t="shared" si="1"/>
        <v/>
      </c>
      <c r="AM9" s="50" t="str">
        <f t="shared" si="1"/>
        <v/>
      </c>
      <c r="AN9" s="50" t="str">
        <f t="shared" si="1"/>
        <v/>
      </c>
      <c r="AO9" s="50" t="str">
        <f t="shared" si="1"/>
        <v/>
      </c>
      <c r="AP9" s="50" t="str">
        <f t="shared" si="1"/>
        <v/>
      </c>
      <c r="AQ9" s="50" t="str">
        <f t="shared" si="1"/>
        <v/>
      </c>
      <c r="AR9" s="50" t="str">
        <f t="shared" si="1"/>
        <v/>
      </c>
      <c r="AS9" s="50" t="str">
        <f t="shared" si="1"/>
        <v/>
      </c>
      <c r="AT9" s="50" t="str">
        <f t="shared" si="1"/>
        <v/>
      </c>
      <c r="AU9" s="50" t="str">
        <f t="shared" si="1"/>
        <v/>
      </c>
      <c r="AV9" s="50" t="str">
        <f t="shared" si="1"/>
        <v/>
      </c>
      <c r="AW9" s="50" t="str">
        <f t="shared" si="1"/>
        <v/>
      </c>
      <c r="AX9" s="50" t="str">
        <f t="shared" si="1"/>
        <v/>
      </c>
      <c r="AY9" s="50" t="str">
        <f t="shared" si="2"/>
        <v/>
      </c>
      <c r="AZ9" s="50" t="str">
        <f t="shared" si="2"/>
        <v/>
      </c>
      <c r="BA9" s="50" t="str">
        <f t="shared" si="2"/>
        <v/>
      </c>
      <c r="BB9" s="50" t="str">
        <f t="shared" si="2"/>
        <v/>
      </c>
      <c r="BC9" s="50" t="str">
        <f t="shared" si="2"/>
        <v/>
      </c>
      <c r="BD9" s="50" t="str">
        <f t="shared" si="2"/>
        <v/>
      </c>
      <c r="BE9" s="50" t="str">
        <f t="shared" si="2"/>
        <v/>
      </c>
      <c r="BF9" s="50" t="str">
        <f t="shared" si="2"/>
        <v/>
      </c>
      <c r="BG9" s="50" t="str">
        <f t="shared" si="2"/>
        <v/>
      </c>
      <c r="BH9" s="50" t="str">
        <f t="shared" si="2"/>
        <v/>
      </c>
      <c r="BI9" s="50" t="str">
        <f t="shared" si="2"/>
        <v/>
      </c>
      <c r="BJ9" s="50" t="str">
        <f t="shared" si="2"/>
        <v/>
      </c>
      <c r="BK9" s="50" t="str">
        <f t="shared" si="2"/>
        <v/>
      </c>
    </row>
    <row r="10" spans="1:63" x14ac:dyDescent="0.3">
      <c r="A10" s="59">
        <v>8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105"/>
      <c r="AG10" s="105"/>
      <c r="AH10" s="50" t="str">
        <f t="shared" si="3"/>
        <v/>
      </c>
      <c r="AI10" s="50" t="str">
        <f t="shared" si="1"/>
        <v/>
      </c>
      <c r="AJ10" s="50" t="str">
        <f t="shared" si="1"/>
        <v/>
      </c>
      <c r="AK10" s="50" t="str">
        <f t="shared" si="1"/>
        <v/>
      </c>
      <c r="AL10" s="50" t="str">
        <f t="shared" si="1"/>
        <v/>
      </c>
      <c r="AM10" s="50" t="str">
        <f t="shared" si="1"/>
        <v/>
      </c>
      <c r="AN10" s="50" t="str">
        <f t="shared" si="1"/>
        <v/>
      </c>
      <c r="AO10" s="50" t="str">
        <f t="shared" si="1"/>
        <v/>
      </c>
      <c r="AP10" s="50" t="str">
        <f t="shared" si="1"/>
        <v/>
      </c>
      <c r="AQ10" s="50" t="str">
        <f t="shared" si="1"/>
        <v/>
      </c>
      <c r="AR10" s="50" t="str">
        <f t="shared" si="1"/>
        <v/>
      </c>
      <c r="AS10" s="50" t="str">
        <f t="shared" si="1"/>
        <v/>
      </c>
      <c r="AT10" s="50" t="str">
        <f t="shared" si="1"/>
        <v/>
      </c>
      <c r="AU10" s="50" t="str">
        <f t="shared" si="1"/>
        <v/>
      </c>
      <c r="AV10" s="50" t="str">
        <f t="shared" si="1"/>
        <v/>
      </c>
      <c r="AW10" s="50" t="str">
        <f t="shared" si="1"/>
        <v/>
      </c>
      <c r="AX10" s="50" t="str">
        <f t="shared" si="1"/>
        <v/>
      </c>
      <c r="AY10" s="50" t="str">
        <f t="shared" si="2"/>
        <v/>
      </c>
      <c r="AZ10" s="50" t="str">
        <f t="shared" si="2"/>
        <v/>
      </c>
      <c r="BA10" s="50" t="str">
        <f t="shared" si="2"/>
        <v/>
      </c>
      <c r="BB10" s="50" t="str">
        <f t="shared" si="2"/>
        <v/>
      </c>
      <c r="BC10" s="50" t="str">
        <f t="shared" si="2"/>
        <v/>
      </c>
      <c r="BD10" s="50" t="str">
        <f t="shared" si="2"/>
        <v/>
      </c>
      <c r="BE10" s="50" t="str">
        <f t="shared" si="2"/>
        <v/>
      </c>
      <c r="BF10" s="50" t="str">
        <f t="shared" si="2"/>
        <v/>
      </c>
      <c r="BG10" s="50" t="str">
        <f t="shared" si="2"/>
        <v/>
      </c>
      <c r="BH10" s="50" t="str">
        <f t="shared" si="2"/>
        <v/>
      </c>
      <c r="BI10" s="50" t="str">
        <f t="shared" si="2"/>
        <v/>
      </c>
      <c r="BJ10" s="50" t="str">
        <f t="shared" si="2"/>
        <v/>
      </c>
      <c r="BK10" s="50" t="str">
        <f t="shared" si="2"/>
        <v/>
      </c>
    </row>
    <row r="11" spans="1:63" x14ac:dyDescent="0.3">
      <c r="A11" s="59">
        <v>9</v>
      </c>
      <c r="B11" s="60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105"/>
      <c r="AG11" s="105"/>
      <c r="AH11" s="50" t="str">
        <f t="shared" si="3"/>
        <v/>
      </c>
      <c r="AI11" s="50" t="str">
        <f t="shared" si="1"/>
        <v/>
      </c>
      <c r="AJ11" s="50" t="str">
        <f t="shared" si="1"/>
        <v/>
      </c>
      <c r="AK11" s="50" t="str">
        <f t="shared" si="1"/>
        <v/>
      </c>
      <c r="AL11" s="50" t="str">
        <f t="shared" si="1"/>
        <v/>
      </c>
      <c r="AM11" s="50" t="str">
        <f t="shared" si="1"/>
        <v/>
      </c>
      <c r="AN11" s="50" t="str">
        <f t="shared" si="1"/>
        <v/>
      </c>
      <c r="AO11" s="50" t="str">
        <f t="shared" si="1"/>
        <v/>
      </c>
      <c r="AP11" s="50" t="str">
        <f t="shared" si="1"/>
        <v/>
      </c>
      <c r="AQ11" s="50" t="str">
        <f t="shared" si="1"/>
        <v/>
      </c>
      <c r="AR11" s="50" t="str">
        <f t="shared" si="1"/>
        <v/>
      </c>
      <c r="AS11" s="50" t="str">
        <f t="shared" si="1"/>
        <v/>
      </c>
      <c r="AT11" s="50" t="str">
        <f t="shared" si="1"/>
        <v/>
      </c>
      <c r="AU11" s="50" t="str">
        <f t="shared" si="1"/>
        <v/>
      </c>
      <c r="AV11" s="50" t="str">
        <f t="shared" si="1"/>
        <v/>
      </c>
      <c r="AW11" s="50" t="str">
        <f t="shared" si="1"/>
        <v/>
      </c>
      <c r="AX11" s="50" t="str">
        <f t="shared" si="1"/>
        <v/>
      </c>
      <c r="AY11" s="50" t="str">
        <f t="shared" si="2"/>
        <v/>
      </c>
      <c r="AZ11" s="50" t="str">
        <f t="shared" si="2"/>
        <v/>
      </c>
      <c r="BA11" s="50" t="str">
        <f t="shared" si="2"/>
        <v/>
      </c>
      <c r="BB11" s="50" t="str">
        <f t="shared" si="2"/>
        <v/>
      </c>
      <c r="BC11" s="50" t="str">
        <f t="shared" si="2"/>
        <v/>
      </c>
      <c r="BD11" s="50" t="str">
        <f t="shared" si="2"/>
        <v/>
      </c>
      <c r="BE11" s="50" t="str">
        <f t="shared" si="2"/>
        <v/>
      </c>
      <c r="BF11" s="50" t="str">
        <f t="shared" si="2"/>
        <v/>
      </c>
      <c r="BG11" s="50" t="str">
        <f t="shared" si="2"/>
        <v/>
      </c>
      <c r="BH11" s="50" t="str">
        <f t="shared" si="2"/>
        <v/>
      </c>
      <c r="BI11" s="50" t="str">
        <f t="shared" si="2"/>
        <v/>
      </c>
      <c r="BJ11" s="50" t="str">
        <f t="shared" si="2"/>
        <v/>
      </c>
      <c r="BK11" s="50" t="str">
        <f t="shared" si="2"/>
        <v/>
      </c>
    </row>
    <row r="12" spans="1:63" x14ac:dyDescent="0.3">
      <c r="A12" s="59">
        <v>10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105"/>
      <c r="AG12" s="105"/>
      <c r="AH12" s="50" t="str">
        <f t="shared" si="3"/>
        <v/>
      </c>
      <c r="AI12" s="50" t="str">
        <f t="shared" si="1"/>
        <v/>
      </c>
      <c r="AJ12" s="50" t="str">
        <f t="shared" si="1"/>
        <v/>
      </c>
      <c r="AK12" s="50" t="str">
        <f t="shared" si="1"/>
        <v/>
      </c>
      <c r="AL12" s="50" t="str">
        <f t="shared" si="1"/>
        <v/>
      </c>
      <c r="AM12" s="50" t="str">
        <f t="shared" si="1"/>
        <v/>
      </c>
      <c r="AN12" s="50" t="str">
        <f t="shared" si="1"/>
        <v/>
      </c>
      <c r="AO12" s="50" t="str">
        <f t="shared" si="1"/>
        <v/>
      </c>
      <c r="AP12" s="50" t="str">
        <f t="shared" si="1"/>
        <v/>
      </c>
      <c r="AQ12" s="50" t="str">
        <f t="shared" si="1"/>
        <v/>
      </c>
      <c r="AR12" s="50" t="str">
        <f t="shared" si="1"/>
        <v/>
      </c>
      <c r="AS12" s="50" t="str">
        <f t="shared" si="1"/>
        <v/>
      </c>
      <c r="AT12" s="50" t="str">
        <f t="shared" si="1"/>
        <v/>
      </c>
      <c r="AU12" s="50" t="str">
        <f t="shared" si="1"/>
        <v/>
      </c>
      <c r="AV12" s="50" t="str">
        <f t="shared" si="1"/>
        <v/>
      </c>
      <c r="AW12" s="50" t="str">
        <f t="shared" si="1"/>
        <v/>
      </c>
      <c r="AX12" s="50" t="str">
        <f t="shared" si="1"/>
        <v/>
      </c>
      <c r="AY12" s="50" t="str">
        <f t="shared" si="2"/>
        <v/>
      </c>
      <c r="AZ12" s="50" t="str">
        <f t="shared" si="2"/>
        <v/>
      </c>
      <c r="BA12" s="50" t="str">
        <f t="shared" si="2"/>
        <v/>
      </c>
      <c r="BB12" s="50" t="str">
        <f t="shared" si="2"/>
        <v/>
      </c>
      <c r="BC12" s="50" t="str">
        <f t="shared" si="2"/>
        <v/>
      </c>
      <c r="BD12" s="50" t="str">
        <f t="shared" si="2"/>
        <v/>
      </c>
      <c r="BE12" s="50" t="str">
        <f t="shared" si="2"/>
        <v/>
      </c>
      <c r="BF12" s="50" t="str">
        <f t="shared" si="2"/>
        <v/>
      </c>
      <c r="BG12" s="50" t="str">
        <f t="shared" si="2"/>
        <v/>
      </c>
      <c r="BH12" s="50" t="str">
        <f t="shared" si="2"/>
        <v/>
      </c>
      <c r="BI12" s="50" t="str">
        <f t="shared" si="2"/>
        <v/>
      </c>
      <c r="BJ12" s="50" t="str">
        <f t="shared" si="2"/>
        <v/>
      </c>
      <c r="BK12" s="50" t="str">
        <f t="shared" si="2"/>
        <v/>
      </c>
    </row>
    <row r="13" spans="1:63" x14ac:dyDescent="0.3">
      <c r="A13" s="59">
        <v>11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105"/>
      <c r="AG13" s="105"/>
      <c r="AH13" s="50" t="str">
        <f t="shared" si="3"/>
        <v/>
      </c>
      <c r="AI13" s="50" t="str">
        <f t="shared" si="1"/>
        <v/>
      </c>
      <c r="AJ13" s="50" t="str">
        <f t="shared" si="1"/>
        <v/>
      </c>
      <c r="AK13" s="50" t="str">
        <f t="shared" si="1"/>
        <v/>
      </c>
      <c r="AL13" s="50" t="str">
        <f t="shared" si="1"/>
        <v/>
      </c>
      <c r="AM13" s="50" t="str">
        <f t="shared" si="1"/>
        <v/>
      </c>
      <c r="AN13" s="50" t="str">
        <f t="shared" si="1"/>
        <v/>
      </c>
      <c r="AO13" s="50" t="str">
        <f t="shared" si="1"/>
        <v/>
      </c>
      <c r="AP13" s="50" t="str">
        <f t="shared" si="1"/>
        <v/>
      </c>
      <c r="AQ13" s="50" t="str">
        <f t="shared" si="1"/>
        <v/>
      </c>
      <c r="AR13" s="50" t="str">
        <f t="shared" si="1"/>
        <v/>
      </c>
      <c r="AS13" s="50" t="str">
        <f t="shared" si="1"/>
        <v/>
      </c>
      <c r="AT13" s="50" t="str">
        <f t="shared" si="1"/>
        <v/>
      </c>
      <c r="AU13" s="50" t="str">
        <f t="shared" si="1"/>
        <v/>
      </c>
      <c r="AV13" s="50" t="str">
        <f t="shared" si="1"/>
        <v/>
      </c>
      <c r="AW13" s="50" t="str">
        <f t="shared" si="1"/>
        <v/>
      </c>
      <c r="AX13" s="50" t="str">
        <f t="shared" si="1"/>
        <v/>
      </c>
      <c r="AY13" s="50" t="str">
        <f t="shared" si="2"/>
        <v/>
      </c>
      <c r="AZ13" s="50" t="str">
        <f t="shared" si="2"/>
        <v/>
      </c>
      <c r="BA13" s="50" t="str">
        <f t="shared" si="2"/>
        <v/>
      </c>
      <c r="BB13" s="50" t="str">
        <f t="shared" si="2"/>
        <v/>
      </c>
      <c r="BC13" s="50" t="str">
        <f t="shared" si="2"/>
        <v/>
      </c>
      <c r="BD13" s="50" t="str">
        <f t="shared" si="2"/>
        <v/>
      </c>
      <c r="BE13" s="50" t="str">
        <f t="shared" si="2"/>
        <v/>
      </c>
      <c r="BF13" s="50" t="str">
        <f t="shared" si="2"/>
        <v/>
      </c>
      <c r="BG13" s="50" t="str">
        <f t="shared" si="2"/>
        <v/>
      </c>
      <c r="BH13" s="50" t="str">
        <f t="shared" si="2"/>
        <v/>
      </c>
      <c r="BI13" s="50" t="str">
        <f t="shared" si="2"/>
        <v/>
      </c>
      <c r="BJ13" s="50" t="str">
        <f t="shared" si="2"/>
        <v/>
      </c>
      <c r="BK13" s="50" t="str">
        <f t="shared" si="2"/>
        <v/>
      </c>
    </row>
    <row r="14" spans="1:63" x14ac:dyDescent="0.3">
      <c r="A14" s="59">
        <v>12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105"/>
      <c r="AG14" s="105"/>
      <c r="AH14" s="50" t="str">
        <f t="shared" si="3"/>
        <v/>
      </c>
      <c r="AI14" s="50" t="str">
        <f t="shared" si="1"/>
        <v/>
      </c>
      <c r="AJ14" s="50" t="str">
        <f t="shared" si="1"/>
        <v/>
      </c>
      <c r="AK14" s="50" t="str">
        <f t="shared" si="1"/>
        <v/>
      </c>
      <c r="AL14" s="50" t="str">
        <f t="shared" si="1"/>
        <v/>
      </c>
      <c r="AM14" s="50" t="str">
        <f t="shared" si="1"/>
        <v/>
      </c>
      <c r="AN14" s="50" t="str">
        <f t="shared" si="1"/>
        <v/>
      </c>
      <c r="AO14" s="50" t="str">
        <f t="shared" si="1"/>
        <v/>
      </c>
      <c r="AP14" s="50" t="str">
        <f t="shared" si="1"/>
        <v/>
      </c>
      <c r="AQ14" s="50" t="str">
        <f t="shared" si="1"/>
        <v/>
      </c>
      <c r="AR14" s="50" t="str">
        <f t="shared" si="1"/>
        <v/>
      </c>
      <c r="AS14" s="50" t="str">
        <f t="shared" si="1"/>
        <v/>
      </c>
      <c r="AT14" s="50" t="str">
        <f t="shared" si="1"/>
        <v/>
      </c>
      <c r="AU14" s="50" t="str">
        <f t="shared" si="1"/>
        <v/>
      </c>
      <c r="AV14" s="50" t="str">
        <f t="shared" si="1"/>
        <v/>
      </c>
      <c r="AW14" s="50" t="str">
        <f t="shared" si="1"/>
        <v/>
      </c>
      <c r="AX14" s="50" t="str">
        <f t="shared" si="1"/>
        <v/>
      </c>
      <c r="AY14" s="50" t="str">
        <f t="shared" si="2"/>
        <v/>
      </c>
      <c r="AZ14" s="50" t="str">
        <f t="shared" si="2"/>
        <v/>
      </c>
      <c r="BA14" s="50" t="str">
        <f t="shared" si="2"/>
        <v/>
      </c>
      <c r="BB14" s="50" t="str">
        <f t="shared" si="2"/>
        <v/>
      </c>
      <c r="BC14" s="50" t="str">
        <f t="shared" si="2"/>
        <v/>
      </c>
      <c r="BD14" s="50" t="str">
        <f t="shared" si="2"/>
        <v/>
      </c>
      <c r="BE14" s="50" t="str">
        <f t="shared" si="2"/>
        <v/>
      </c>
      <c r="BF14" s="50" t="str">
        <f t="shared" si="2"/>
        <v/>
      </c>
      <c r="BG14" s="50" t="str">
        <f t="shared" si="2"/>
        <v/>
      </c>
      <c r="BH14" s="50" t="str">
        <f t="shared" si="2"/>
        <v/>
      </c>
      <c r="BI14" s="50" t="str">
        <f t="shared" si="2"/>
        <v/>
      </c>
      <c r="BJ14" s="50" t="str">
        <f t="shared" si="2"/>
        <v/>
      </c>
      <c r="BK14" s="50" t="str">
        <f t="shared" si="2"/>
        <v/>
      </c>
    </row>
    <row r="15" spans="1:63" x14ac:dyDescent="0.3">
      <c r="A15" s="59">
        <v>13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105"/>
      <c r="AG15" s="105"/>
      <c r="AH15" s="50" t="str">
        <f t="shared" si="3"/>
        <v/>
      </c>
      <c r="AI15" s="50" t="str">
        <f t="shared" si="1"/>
        <v/>
      </c>
      <c r="AJ15" s="50" t="str">
        <f t="shared" si="1"/>
        <v/>
      </c>
      <c r="AK15" s="50" t="str">
        <f t="shared" si="1"/>
        <v/>
      </c>
      <c r="AL15" s="50" t="str">
        <f t="shared" si="1"/>
        <v/>
      </c>
      <c r="AM15" s="50" t="str">
        <f t="shared" si="1"/>
        <v/>
      </c>
      <c r="AN15" s="50" t="str">
        <f t="shared" si="1"/>
        <v/>
      </c>
      <c r="AO15" s="50" t="str">
        <f t="shared" si="1"/>
        <v/>
      </c>
      <c r="AP15" s="50" t="str">
        <f t="shared" si="1"/>
        <v/>
      </c>
      <c r="AQ15" s="50" t="str">
        <f t="shared" si="1"/>
        <v/>
      </c>
      <c r="AR15" s="50" t="str">
        <f t="shared" si="1"/>
        <v/>
      </c>
      <c r="AS15" s="50" t="str">
        <f t="shared" si="1"/>
        <v/>
      </c>
      <c r="AT15" s="50" t="str">
        <f t="shared" si="1"/>
        <v/>
      </c>
      <c r="AU15" s="50" t="str">
        <f t="shared" si="1"/>
        <v/>
      </c>
      <c r="AV15" s="50" t="str">
        <f t="shared" si="1"/>
        <v/>
      </c>
      <c r="AW15" s="50" t="str">
        <f t="shared" si="1"/>
        <v/>
      </c>
      <c r="AX15" s="50" t="str">
        <f t="shared" si="1"/>
        <v/>
      </c>
      <c r="AY15" s="50" t="str">
        <f t="shared" si="2"/>
        <v/>
      </c>
      <c r="AZ15" s="50" t="str">
        <f t="shared" si="2"/>
        <v/>
      </c>
      <c r="BA15" s="50" t="str">
        <f t="shared" si="2"/>
        <v/>
      </c>
      <c r="BB15" s="50" t="str">
        <f t="shared" si="2"/>
        <v/>
      </c>
      <c r="BC15" s="50" t="str">
        <f t="shared" si="2"/>
        <v/>
      </c>
      <c r="BD15" s="50" t="str">
        <f t="shared" si="2"/>
        <v/>
      </c>
      <c r="BE15" s="50" t="str">
        <f t="shared" si="2"/>
        <v/>
      </c>
      <c r="BF15" s="50" t="str">
        <f t="shared" si="2"/>
        <v/>
      </c>
      <c r="BG15" s="50" t="str">
        <f t="shared" si="2"/>
        <v/>
      </c>
      <c r="BH15" s="50" t="str">
        <f t="shared" si="2"/>
        <v/>
      </c>
      <c r="BI15" s="50" t="str">
        <f t="shared" si="2"/>
        <v/>
      </c>
      <c r="BJ15" s="50" t="str">
        <f t="shared" si="2"/>
        <v/>
      </c>
      <c r="BK15" s="50" t="str">
        <f t="shared" si="2"/>
        <v/>
      </c>
    </row>
    <row r="16" spans="1:63" x14ac:dyDescent="0.3">
      <c r="A16" s="59">
        <v>14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105"/>
      <c r="AG16" s="105"/>
      <c r="AH16" s="50" t="str">
        <f t="shared" si="3"/>
        <v/>
      </c>
      <c r="AI16" s="50" t="str">
        <f t="shared" si="1"/>
        <v/>
      </c>
      <c r="AJ16" s="50" t="str">
        <f t="shared" si="1"/>
        <v/>
      </c>
      <c r="AK16" s="50" t="str">
        <f t="shared" si="1"/>
        <v/>
      </c>
      <c r="AL16" s="50" t="str">
        <f t="shared" si="1"/>
        <v/>
      </c>
      <c r="AM16" s="50" t="str">
        <f t="shared" si="1"/>
        <v/>
      </c>
      <c r="AN16" s="50" t="str">
        <f t="shared" si="1"/>
        <v/>
      </c>
      <c r="AO16" s="50" t="str">
        <f t="shared" si="1"/>
        <v/>
      </c>
      <c r="AP16" s="50" t="str">
        <f t="shared" si="1"/>
        <v/>
      </c>
      <c r="AQ16" s="50" t="str">
        <f t="shared" si="1"/>
        <v/>
      </c>
      <c r="AR16" s="50" t="str">
        <f t="shared" si="1"/>
        <v/>
      </c>
      <c r="AS16" s="50" t="str">
        <f t="shared" si="1"/>
        <v/>
      </c>
      <c r="AT16" s="50" t="str">
        <f t="shared" si="1"/>
        <v/>
      </c>
      <c r="AU16" s="50" t="str">
        <f t="shared" si="1"/>
        <v/>
      </c>
      <c r="AV16" s="50" t="str">
        <f t="shared" si="1"/>
        <v/>
      </c>
      <c r="AW16" s="50" t="str">
        <f t="shared" si="1"/>
        <v/>
      </c>
      <c r="AX16" s="50" t="str">
        <f t="shared" si="1"/>
        <v/>
      </c>
      <c r="AY16" s="50" t="str">
        <f t="shared" si="2"/>
        <v/>
      </c>
      <c r="AZ16" s="50" t="str">
        <f t="shared" si="2"/>
        <v/>
      </c>
      <c r="BA16" s="50" t="str">
        <f t="shared" si="2"/>
        <v/>
      </c>
      <c r="BB16" s="50" t="str">
        <f t="shared" si="2"/>
        <v/>
      </c>
      <c r="BC16" s="50" t="str">
        <f t="shared" si="2"/>
        <v/>
      </c>
      <c r="BD16" s="50" t="str">
        <f t="shared" si="2"/>
        <v/>
      </c>
      <c r="BE16" s="50" t="str">
        <f t="shared" si="2"/>
        <v/>
      </c>
      <c r="BF16" s="50" t="str">
        <f t="shared" si="2"/>
        <v/>
      </c>
      <c r="BG16" s="50" t="str">
        <f t="shared" si="2"/>
        <v/>
      </c>
      <c r="BH16" s="50" t="str">
        <f t="shared" si="2"/>
        <v/>
      </c>
      <c r="BI16" s="50" t="str">
        <f t="shared" si="2"/>
        <v/>
      </c>
      <c r="BJ16" s="50" t="str">
        <f t="shared" si="2"/>
        <v/>
      </c>
      <c r="BK16" s="50" t="str">
        <f t="shared" si="2"/>
        <v/>
      </c>
    </row>
    <row r="17" spans="1:63" x14ac:dyDescent="0.3">
      <c r="A17" s="59">
        <v>15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105"/>
      <c r="AG17" s="105"/>
      <c r="AH17" s="50" t="str">
        <f t="shared" si="3"/>
        <v/>
      </c>
      <c r="AI17" s="50" t="str">
        <f t="shared" si="1"/>
        <v/>
      </c>
      <c r="AJ17" s="50" t="str">
        <f t="shared" si="1"/>
        <v/>
      </c>
      <c r="AK17" s="50" t="str">
        <f t="shared" si="1"/>
        <v/>
      </c>
      <c r="AL17" s="50" t="str">
        <f t="shared" si="1"/>
        <v/>
      </c>
      <c r="AM17" s="50" t="str">
        <f t="shared" si="1"/>
        <v/>
      </c>
      <c r="AN17" s="50" t="str">
        <f t="shared" si="1"/>
        <v/>
      </c>
      <c r="AO17" s="50" t="str">
        <f t="shared" si="1"/>
        <v/>
      </c>
      <c r="AP17" s="50" t="str">
        <f t="shared" si="1"/>
        <v/>
      </c>
      <c r="AQ17" s="50" t="str">
        <f t="shared" si="1"/>
        <v/>
      </c>
      <c r="AR17" s="50" t="str">
        <f t="shared" si="1"/>
        <v/>
      </c>
      <c r="AS17" s="50" t="str">
        <f t="shared" si="1"/>
        <v/>
      </c>
      <c r="AT17" s="50" t="str">
        <f t="shared" si="1"/>
        <v/>
      </c>
      <c r="AU17" s="50" t="str">
        <f t="shared" si="1"/>
        <v/>
      </c>
      <c r="AV17" s="50" t="str">
        <f t="shared" si="1"/>
        <v/>
      </c>
      <c r="AW17" s="50" t="str">
        <f t="shared" si="1"/>
        <v/>
      </c>
      <c r="AX17" s="50" t="str">
        <f t="shared" si="1"/>
        <v/>
      </c>
      <c r="AY17" s="50" t="str">
        <f t="shared" si="2"/>
        <v/>
      </c>
      <c r="AZ17" s="50" t="str">
        <f t="shared" si="2"/>
        <v/>
      </c>
      <c r="BA17" s="50" t="str">
        <f t="shared" si="2"/>
        <v/>
      </c>
      <c r="BB17" s="50" t="str">
        <f t="shared" si="2"/>
        <v/>
      </c>
      <c r="BC17" s="50" t="str">
        <f t="shared" si="2"/>
        <v/>
      </c>
      <c r="BD17" s="50" t="str">
        <f t="shared" si="2"/>
        <v/>
      </c>
      <c r="BE17" s="50" t="str">
        <f t="shared" si="2"/>
        <v/>
      </c>
      <c r="BF17" s="50" t="str">
        <f t="shared" si="2"/>
        <v/>
      </c>
      <c r="BG17" s="50" t="str">
        <f t="shared" si="2"/>
        <v/>
      </c>
      <c r="BH17" s="50" t="str">
        <f t="shared" si="2"/>
        <v/>
      </c>
      <c r="BI17" s="50" t="str">
        <f t="shared" si="2"/>
        <v/>
      </c>
      <c r="BJ17" s="50" t="str">
        <f t="shared" si="2"/>
        <v/>
      </c>
      <c r="BK17" s="50" t="str">
        <f t="shared" si="2"/>
        <v/>
      </c>
    </row>
    <row r="18" spans="1:63" x14ac:dyDescent="0.3">
      <c r="A18" s="59">
        <v>16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105"/>
      <c r="AG18" s="105"/>
      <c r="AH18" s="50" t="str">
        <f t="shared" si="3"/>
        <v/>
      </c>
      <c r="AI18" s="50" t="str">
        <f t="shared" si="1"/>
        <v/>
      </c>
      <c r="AJ18" s="50" t="str">
        <f t="shared" si="1"/>
        <v/>
      </c>
      <c r="AK18" s="50" t="str">
        <f t="shared" si="1"/>
        <v/>
      </c>
      <c r="AL18" s="50" t="str">
        <f t="shared" si="1"/>
        <v/>
      </c>
      <c r="AM18" s="50" t="str">
        <f t="shared" si="1"/>
        <v/>
      </c>
      <c r="AN18" s="50" t="str">
        <f t="shared" si="1"/>
        <v/>
      </c>
      <c r="AO18" s="50" t="str">
        <f t="shared" si="1"/>
        <v/>
      </c>
      <c r="AP18" s="50" t="str">
        <f t="shared" si="1"/>
        <v/>
      </c>
      <c r="AQ18" s="50" t="str">
        <f t="shared" si="1"/>
        <v/>
      </c>
      <c r="AR18" s="50" t="str">
        <f t="shared" si="1"/>
        <v/>
      </c>
      <c r="AS18" s="50" t="str">
        <f t="shared" si="1"/>
        <v/>
      </c>
      <c r="AT18" s="50" t="str">
        <f t="shared" si="1"/>
        <v/>
      </c>
      <c r="AU18" s="50" t="str">
        <f t="shared" si="1"/>
        <v/>
      </c>
      <c r="AV18" s="50" t="str">
        <f t="shared" si="1"/>
        <v/>
      </c>
      <c r="AW18" s="50" t="str">
        <f t="shared" si="1"/>
        <v/>
      </c>
      <c r="AX18" s="50" t="str">
        <f t="shared" ref="AX18:BF37" si="4">IF(R18&gt;0,LN(R18),"")</f>
        <v/>
      </c>
      <c r="AY18" s="50" t="str">
        <f t="shared" si="2"/>
        <v/>
      </c>
      <c r="AZ18" s="50" t="str">
        <f t="shared" si="2"/>
        <v/>
      </c>
      <c r="BA18" s="50" t="str">
        <f t="shared" si="2"/>
        <v/>
      </c>
      <c r="BB18" s="50" t="str">
        <f t="shared" si="2"/>
        <v/>
      </c>
      <c r="BC18" s="50" t="str">
        <f t="shared" si="2"/>
        <v/>
      </c>
      <c r="BD18" s="50" t="str">
        <f t="shared" si="2"/>
        <v/>
      </c>
      <c r="BE18" s="50" t="str">
        <f t="shared" si="2"/>
        <v/>
      </c>
      <c r="BF18" s="50" t="str">
        <f t="shared" si="2"/>
        <v/>
      </c>
      <c r="BG18" s="50" t="str">
        <f t="shared" si="2"/>
        <v/>
      </c>
      <c r="BH18" s="50" t="str">
        <f t="shared" si="2"/>
        <v/>
      </c>
      <c r="BI18" s="50" t="str">
        <f t="shared" si="2"/>
        <v/>
      </c>
      <c r="BJ18" s="50" t="str">
        <f t="shared" si="2"/>
        <v/>
      </c>
      <c r="BK18" s="50" t="str">
        <f t="shared" si="2"/>
        <v/>
      </c>
    </row>
    <row r="19" spans="1:63" x14ac:dyDescent="0.3">
      <c r="A19" s="59">
        <v>17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105"/>
      <c r="AG19" s="105"/>
      <c r="AH19" s="50" t="str">
        <f t="shared" si="3"/>
        <v/>
      </c>
      <c r="AI19" s="50" t="str">
        <f t="shared" si="3"/>
        <v/>
      </c>
      <c r="AJ19" s="50" t="str">
        <f t="shared" si="3"/>
        <v/>
      </c>
      <c r="AK19" s="50" t="str">
        <f t="shared" si="3"/>
        <v/>
      </c>
      <c r="AL19" s="50" t="str">
        <f t="shared" si="3"/>
        <v/>
      </c>
      <c r="AM19" s="50" t="str">
        <f t="shared" si="3"/>
        <v/>
      </c>
      <c r="AN19" s="50" t="str">
        <f t="shared" si="3"/>
        <v/>
      </c>
      <c r="AO19" s="50" t="str">
        <f t="shared" si="3"/>
        <v/>
      </c>
      <c r="AP19" s="50" t="str">
        <f t="shared" si="3"/>
        <v/>
      </c>
      <c r="AQ19" s="50" t="str">
        <f t="shared" si="3"/>
        <v/>
      </c>
      <c r="AR19" s="50" t="str">
        <f t="shared" si="3"/>
        <v/>
      </c>
      <c r="AS19" s="50" t="str">
        <f t="shared" si="3"/>
        <v/>
      </c>
      <c r="AT19" s="50" t="str">
        <f t="shared" si="3"/>
        <v/>
      </c>
      <c r="AU19" s="50" t="str">
        <f t="shared" si="3"/>
        <v/>
      </c>
      <c r="AV19" s="50" t="str">
        <f t="shared" si="3"/>
        <v/>
      </c>
      <c r="AW19" s="50" t="str">
        <f t="shared" si="3"/>
        <v/>
      </c>
      <c r="AX19" s="50" t="str">
        <f t="shared" si="4"/>
        <v/>
      </c>
      <c r="AY19" s="50" t="str">
        <f t="shared" si="2"/>
        <v/>
      </c>
      <c r="AZ19" s="50" t="str">
        <f t="shared" si="2"/>
        <v/>
      </c>
      <c r="BA19" s="50" t="str">
        <f t="shared" si="2"/>
        <v/>
      </c>
      <c r="BB19" s="50" t="str">
        <f t="shared" si="2"/>
        <v/>
      </c>
      <c r="BC19" s="50" t="str">
        <f t="shared" si="2"/>
        <v/>
      </c>
      <c r="BD19" s="50" t="str">
        <f t="shared" si="2"/>
        <v/>
      </c>
      <c r="BE19" s="50" t="str">
        <f t="shared" si="2"/>
        <v/>
      </c>
      <c r="BF19" s="50" t="str">
        <f t="shared" si="2"/>
        <v/>
      </c>
      <c r="BG19" s="50" t="str">
        <f t="shared" si="2"/>
        <v/>
      </c>
      <c r="BH19" s="50" t="str">
        <f t="shared" si="2"/>
        <v/>
      </c>
      <c r="BI19" s="50" t="str">
        <f t="shared" si="2"/>
        <v/>
      </c>
      <c r="BJ19" s="50" t="str">
        <f t="shared" si="2"/>
        <v/>
      </c>
      <c r="BK19" s="50" t="str">
        <f t="shared" si="2"/>
        <v/>
      </c>
    </row>
    <row r="20" spans="1:63" x14ac:dyDescent="0.3">
      <c r="A20" s="59">
        <v>18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105"/>
      <c r="AG20" s="105"/>
      <c r="AH20" s="50" t="str">
        <f t="shared" si="3"/>
        <v/>
      </c>
      <c r="AI20" s="50" t="str">
        <f t="shared" si="3"/>
        <v/>
      </c>
      <c r="AJ20" s="50" t="str">
        <f t="shared" si="3"/>
        <v/>
      </c>
      <c r="AK20" s="50" t="str">
        <f t="shared" si="3"/>
        <v/>
      </c>
      <c r="AL20" s="50" t="str">
        <f t="shared" si="3"/>
        <v/>
      </c>
      <c r="AM20" s="50" t="str">
        <f t="shared" si="3"/>
        <v/>
      </c>
      <c r="AN20" s="50" t="str">
        <f t="shared" si="3"/>
        <v/>
      </c>
      <c r="AO20" s="50" t="str">
        <f t="shared" si="3"/>
        <v/>
      </c>
      <c r="AP20" s="50" t="str">
        <f t="shared" si="3"/>
        <v/>
      </c>
      <c r="AQ20" s="50" t="str">
        <f t="shared" si="3"/>
        <v/>
      </c>
      <c r="AR20" s="50" t="str">
        <f t="shared" si="3"/>
        <v/>
      </c>
      <c r="AS20" s="50" t="str">
        <f t="shared" si="3"/>
        <v/>
      </c>
      <c r="AT20" s="50" t="str">
        <f t="shared" si="3"/>
        <v/>
      </c>
      <c r="AU20" s="50" t="str">
        <f t="shared" si="3"/>
        <v/>
      </c>
      <c r="AV20" s="50" t="str">
        <f t="shared" si="3"/>
        <v/>
      </c>
      <c r="AW20" s="50" t="str">
        <f t="shared" si="3"/>
        <v/>
      </c>
      <c r="AX20" s="50" t="str">
        <f t="shared" si="4"/>
        <v/>
      </c>
      <c r="AY20" s="50" t="str">
        <f t="shared" si="2"/>
        <v/>
      </c>
      <c r="AZ20" s="50" t="str">
        <f t="shared" si="2"/>
        <v/>
      </c>
      <c r="BA20" s="50" t="str">
        <f t="shared" si="2"/>
        <v/>
      </c>
      <c r="BB20" s="50" t="str">
        <f t="shared" si="2"/>
        <v/>
      </c>
      <c r="BC20" s="50" t="str">
        <f t="shared" si="2"/>
        <v/>
      </c>
      <c r="BD20" s="50" t="str">
        <f t="shared" si="2"/>
        <v/>
      </c>
      <c r="BE20" s="50" t="str">
        <f t="shared" si="2"/>
        <v/>
      </c>
      <c r="BF20" s="50" t="str">
        <f t="shared" si="2"/>
        <v/>
      </c>
      <c r="BG20" s="50" t="str">
        <f t="shared" si="2"/>
        <v/>
      </c>
      <c r="BH20" s="50" t="str">
        <f t="shared" si="2"/>
        <v/>
      </c>
      <c r="BI20" s="50" t="str">
        <f t="shared" si="2"/>
        <v/>
      </c>
      <c r="BJ20" s="50" t="str">
        <f t="shared" si="2"/>
        <v/>
      </c>
      <c r="BK20" s="50" t="str">
        <f t="shared" si="2"/>
        <v/>
      </c>
    </row>
    <row r="21" spans="1:63" x14ac:dyDescent="0.3">
      <c r="A21" s="59">
        <v>19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105"/>
      <c r="AG21" s="105"/>
      <c r="AH21" s="50" t="str">
        <f t="shared" si="3"/>
        <v/>
      </c>
      <c r="AI21" s="50" t="str">
        <f t="shared" si="3"/>
        <v/>
      </c>
      <c r="AJ21" s="50" t="str">
        <f t="shared" si="3"/>
        <v/>
      </c>
      <c r="AK21" s="50" t="str">
        <f t="shared" si="3"/>
        <v/>
      </c>
      <c r="AL21" s="50" t="str">
        <f t="shared" si="3"/>
        <v/>
      </c>
      <c r="AM21" s="50" t="str">
        <f t="shared" si="3"/>
        <v/>
      </c>
      <c r="AN21" s="50" t="str">
        <f t="shared" si="3"/>
        <v/>
      </c>
      <c r="AO21" s="50" t="str">
        <f t="shared" si="3"/>
        <v/>
      </c>
      <c r="AP21" s="50" t="str">
        <f t="shared" si="3"/>
        <v/>
      </c>
      <c r="AQ21" s="50" t="str">
        <f t="shared" si="3"/>
        <v/>
      </c>
      <c r="AR21" s="50" t="str">
        <f t="shared" si="3"/>
        <v/>
      </c>
      <c r="AS21" s="50" t="str">
        <f t="shared" si="3"/>
        <v/>
      </c>
      <c r="AT21" s="50" t="str">
        <f t="shared" si="3"/>
        <v/>
      </c>
      <c r="AU21" s="50" t="str">
        <f t="shared" si="3"/>
        <v/>
      </c>
      <c r="AV21" s="50" t="str">
        <f t="shared" si="3"/>
        <v/>
      </c>
      <c r="AW21" s="50" t="str">
        <f t="shared" si="3"/>
        <v/>
      </c>
      <c r="AX21" s="50" t="str">
        <f t="shared" si="4"/>
        <v/>
      </c>
      <c r="AY21" s="50" t="str">
        <f t="shared" si="2"/>
        <v/>
      </c>
      <c r="AZ21" s="50" t="str">
        <f t="shared" si="2"/>
        <v/>
      </c>
      <c r="BA21" s="50" t="str">
        <f t="shared" si="2"/>
        <v/>
      </c>
      <c r="BB21" s="50" t="str">
        <f t="shared" si="2"/>
        <v/>
      </c>
      <c r="BC21" s="50" t="str">
        <f t="shared" si="2"/>
        <v/>
      </c>
      <c r="BD21" s="50" t="str">
        <f t="shared" si="2"/>
        <v/>
      </c>
      <c r="BE21" s="50" t="str">
        <f t="shared" si="2"/>
        <v/>
      </c>
      <c r="BF21" s="50" t="str">
        <f t="shared" si="2"/>
        <v/>
      </c>
      <c r="BG21" s="50" t="str">
        <f t="shared" si="2"/>
        <v/>
      </c>
      <c r="BH21" s="50" t="str">
        <f t="shared" si="2"/>
        <v/>
      </c>
      <c r="BI21" s="50" t="str">
        <f t="shared" si="2"/>
        <v/>
      </c>
      <c r="BJ21" s="50" t="str">
        <f t="shared" si="2"/>
        <v/>
      </c>
      <c r="BK21" s="50" t="str">
        <f t="shared" si="2"/>
        <v/>
      </c>
    </row>
    <row r="22" spans="1:63" x14ac:dyDescent="0.3">
      <c r="A22" s="59">
        <v>20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105"/>
      <c r="AG22" s="105"/>
      <c r="AH22" s="50" t="str">
        <f t="shared" si="3"/>
        <v/>
      </c>
      <c r="AI22" s="50" t="str">
        <f t="shared" si="3"/>
        <v/>
      </c>
      <c r="AJ22" s="50" t="str">
        <f t="shared" si="3"/>
        <v/>
      </c>
      <c r="AK22" s="50" t="str">
        <f t="shared" si="3"/>
        <v/>
      </c>
      <c r="AL22" s="50" t="str">
        <f t="shared" si="3"/>
        <v/>
      </c>
      <c r="AM22" s="50" t="str">
        <f t="shared" si="3"/>
        <v/>
      </c>
      <c r="AN22" s="50" t="str">
        <f t="shared" si="3"/>
        <v/>
      </c>
      <c r="AO22" s="50" t="str">
        <f t="shared" si="3"/>
        <v/>
      </c>
      <c r="AP22" s="50" t="str">
        <f t="shared" si="3"/>
        <v/>
      </c>
      <c r="AQ22" s="50" t="str">
        <f t="shared" si="3"/>
        <v/>
      </c>
      <c r="AR22" s="50" t="str">
        <f t="shared" si="3"/>
        <v/>
      </c>
      <c r="AS22" s="50" t="str">
        <f t="shared" si="3"/>
        <v/>
      </c>
      <c r="AT22" s="50" t="str">
        <f t="shared" si="3"/>
        <v/>
      </c>
      <c r="AU22" s="50" t="str">
        <f t="shared" si="3"/>
        <v/>
      </c>
      <c r="AV22" s="50" t="str">
        <f t="shared" si="3"/>
        <v/>
      </c>
      <c r="AW22" s="50" t="str">
        <f t="shared" si="3"/>
        <v/>
      </c>
      <c r="AX22" s="50" t="str">
        <f t="shared" si="4"/>
        <v/>
      </c>
      <c r="AY22" s="50" t="str">
        <f t="shared" si="2"/>
        <v/>
      </c>
      <c r="AZ22" s="50" t="str">
        <f t="shared" si="2"/>
        <v/>
      </c>
      <c r="BA22" s="50" t="str">
        <f t="shared" si="2"/>
        <v/>
      </c>
      <c r="BB22" s="50" t="str">
        <f t="shared" si="2"/>
        <v/>
      </c>
      <c r="BC22" s="50" t="str">
        <f t="shared" si="2"/>
        <v/>
      </c>
      <c r="BD22" s="50" t="str">
        <f t="shared" si="2"/>
        <v/>
      </c>
      <c r="BE22" s="50" t="str">
        <f t="shared" si="2"/>
        <v/>
      </c>
      <c r="BF22" s="50" t="str">
        <f t="shared" si="2"/>
        <v/>
      </c>
      <c r="BG22" s="50" t="str">
        <f t="shared" ref="BG22:BK37" si="5">IF(AA22&gt;0,LN(AA22),"")</f>
        <v/>
      </c>
      <c r="BH22" s="50" t="str">
        <f t="shared" si="5"/>
        <v/>
      </c>
      <c r="BI22" s="50" t="str">
        <f t="shared" si="5"/>
        <v/>
      </c>
      <c r="BJ22" s="50" t="str">
        <f t="shared" si="5"/>
        <v/>
      </c>
      <c r="BK22" s="50" t="str">
        <f t="shared" si="5"/>
        <v/>
      </c>
    </row>
    <row r="23" spans="1:63" x14ac:dyDescent="0.3">
      <c r="A23" s="59">
        <v>21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105"/>
      <c r="AG23" s="105"/>
      <c r="AH23" s="50" t="str">
        <f t="shared" si="3"/>
        <v/>
      </c>
      <c r="AI23" s="50" t="str">
        <f t="shared" si="3"/>
        <v/>
      </c>
      <c r="AJ23" s="50" t="str">
        <f t="shared" si="3"/>
        <v/>
      </c>
      <c r="AK23" s="50" t="str">
        <f t="shared" si="3"/>
        <v/>
      </c>
      <c r="AL23" s="50" t="str">
        <f t="shared" si="3"/>
        <v/>
      </c>
      <c r="AM23" s="50" t="str">
        <f t="shared" si="3"/>
        <v/>
      </c>
      <c r="AN23" s="50" t="str">
        <f t="shared" si="3"/>
        <v/>
      </c>
      <c r="AO23" s="50" t="str">
        <f t="shared" si="3"/>
        <v/>
      </c>
      <c r="AP23" s="50" t="str">
        <f t="shared" si="3"/>
        <v/>
      </c>
      <c r="AQ23" s="50" t="str">
        <f t="shared" si="3"/>
        <v/>
      </c>
      <c r="AR23" s="50" t="str">
        <f t="shared" si="3"/>
        <v/>
      </c>
      <c r="AS23" s="50" t="str">
        <f t="shared" si="3"/>
        <v/>
      </c>
      <c r="AT23" s="50" t="str">
        <f t="shared" si="3"/>
        <v/>
      </c>
      <c r="AU23" s="50" t="str">
        <f t="shared" si="3"/>
        <v/>
      </c>
      <c r="AV23" s="50" t="str">
        <f t="shared" si="3"/>
        <v/>
      </c>
      <c r="AW23" s="50" t="str">
        <f t="shared" si="3"/>
        <v/>
      </c>
      <c r="AX23" s="50" t="str">
        <f t="shared" si="4"/>
        <v/>
      </c>
      <c r="AY23" s="50" t="str">
        <f t="shared" si="4"/>
        <v/>
      </c>
      <c r="AZ23" s="50" t="str">
        <f t="shared" si="4"/>
        <v/>
      </c>
      <c r="BA23" s="50" t="str">
        <f t="shared" si="4"/>
        <v/>
      </c>
      <c r="BB23" s="50" t="str">
        <f t="shared" si="4"/>
        <v/>
      </c>
      <c r="BC23" s="50" t="str">
        <f t="shared" si="4"/>
        <v/>
      </c>
      <c r="BD23" s="50" t="str">
        <f t="shared" si="4"/>
        <v/>
      </c>
      <c r="BE23" s="50" t="str">
        <f t="shared" si="4"/>
        <v/>
      </c>
      <c r="BF23" s="50" t="str">
        <f t="shared" si="4"/>
        <v/>
      </c>
      <c r="BG23" s="50" t="str">
        <f t="shared" si="5"/>
        <v/>
      </c>
      <c r="BH23" s="50" t="str">
        <f t="shared" si="5"/>
        <v/>
      </c>
      <c r="BI23" s="50" t="str">
        <f t="shared" si="5"/>
        <v/>
      </c>
      <c r="BJ23" s="50" t="str">
        <f t="shared" si="5"/>
        <v/>
      </c>
      <c r="BK23" s="50" t="str">
        <f t="shared" si="5"/>
        <v/>
      </c>
    </row>
    <row r="24" spans="1:63" x14ac:dyDescent="0.3">
      <c r="A24" s="59">
        <v>22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105"/>
      <c r="AG24" s="105"/>
      <c r="AH24" s="50" t="str">
        <f t="shared" si="3"/>
        <v/>
      </c>
      <c r="AI24" s="50" t="str">
        <f t="shared" si="3"/>
        <v/>
      </c>
      <c r="AJ24" s="50" t="str">
        <f t="shared" si="3"/>
        <v/>
      </c>
      <c r="AK24" s="50" t="str">
        <f t="shared" si="3"/>
        <v/>
      </c>
      <c r="AL24" s="50" t="str">
        <f t="shared" si="3"/>
        <v/>
      </c>
      <c r="AM24" s="50" t="str">
        <f t="shared" si="3"/>
        <v/>
      </c>
      <c r="AN24" s="50" t="str">
        <f t="shared" si="3"/>
        <v/>
      </c>
      <c r="AO24" s="50" t="str">
        <f t="shared" si="3"/>
        <v/>
      </c>
      <c r="AP24" s="50" t="str">
        <f t="shared" si="3"/>
        <v/>
      </c>
      <c r="AQ24" s="50" t="str">
        <f t="shared" si="3"/>
        <v/>
      </c>
      <c r="AR24" s="50" t="str">
        <f t="shared" si="3"/>
        <v/>
      </c>
      <c r="AS24" s="50" t="str">
        <f t="shared" si="3"/>
        <v/>
      </c>
      <c r="AT24" s="50" t="str">
        <f t="shared" si="3"/>
        <v/>
      </c>
      <c r="AU24" s="50" t="str">
        <f t="shared" si="3"/>
        <v/>
      </c>
      <c r="AV24" s="50" t="str">
        <f t="shared" si="3"/>
        <v/>
      </c>
      <c r="AW24" s="50" t="str">
        <f t="shared" si="3"/>
        <v/>
      </c>
      <c r="AX24" s="50" t="str">
        <f t="shared" si="4"/>
        <v/>
      </c>
      <c r="AY24" s="50" t="str">
        <f t="shared" si="4"/>
        <v/>
      </c>
      <c r="AZ24" s="50" t="str">
        <f t="shared" si="4"/>
        <v/>
      </c>
      <c r="BA24" s="50" t="str">
        <f t="shared" si="4"/>
        <v/>
      </c>
      <c r="BB24" s="50" t="str">
        <f t="shared" si="4"/>
        <v/>
      </c>
      <c r="BC24" s="50" t="str">
        <f t="shared" si="4"/>
        <v/>
      </c>
      <c r="BD24" s="50" t="str">
        <f t="shared" si="4"/>
        <v/>
      </c>
      <c r="BE24" s="50" t="str">
        <f t="shared" si="4"/>
        <v/>
      </c>
      <c r="BF24" s="50" t="str">
        <f t="shared" si="4"/>
        <v/>
      </c>
      <c r="BG24" s="50" t="str">
        <f t="shared" si="5"/>
        <v/>
      </c>
      <c r="BH24" s="50" t="str">
        <f t="shared" si="5"/>
        <v/>
      </c>
      <c r="BI24" s="50" t="str">
        <f t="shared" si="5"/>
        <v/>
      </c>
      <c r="BJ24" s="50" t="str">
        <f t="shared" si="5"/>
        <v/>
      </c>
      <c r="BK24" s="50" t="str">
        <f t="shared" si="5"/>
        <v/>
      </c>
    </row>
    <row r="25" spans="1:63" x14ac:dyDescent="0.3">
      <c r="A25" s="59">
        <v>23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105"/>
      <c r="AG25" s="105"/>
      <c r="AH25" s="50" t="str">
        <f t="shared" si="3"/>
        <v/>
      </c>
      <c r="AI25" s="50" t="str">
        <f t="shared" si="3"/>
        <v/>
      </c>
      <c r="AJ25" s="50" t="str">
        <f t="shared" si="3"/>
        <v/>
      </c>
      <c r="AK25" s="50" t="str">
        <f t="shared" si="3"/>
        <v/>
      </c>
      <c r="AL25" s="50" t="str">
        <f t="shared" si="3"/>
        <v/>
      </c>
      <c r="AM25" s="50" t="str">
        <f t="shared" si="3"/>
        <v/>
      </c>
      <c r="AN25" s="50" t="str">
        <f t="shared" si="3"/>
        <v/>
      </c>
      <c r="AO25" s="50" t="str">
        <f t="shared" si="3"/>
        <v/>
      </c>
      <c r="AP25" s="50" t="str">
        <f t="shared" si="3"/>
        <v/>
      </c>
      <c r="AQ25" s="50" t="str">
        <f t="shared" si="3"/>
        <v/>
      </c>
      <c r="AR25" s="50" t="str">
        <f t="shared" si="3"/>
        <v/>
      </c>
      <c r="AS25" s="50" t="str">
        <f t="shared" si="3"/>
        <v/>
      </c>
      <c r="AT25" s="50" t="str">
        <f t="shared" si="3"/>
        <v/>
      </c>
      <c r="AU25" s="50" t="str">
        <f t="shared" si="3"/>
        <v/>
      </c>
      <c r="AV25" s="50" t="str">
        <f t="shared" si="3"/>
        <v/>
      </c>
      <c r="AW25" s="50" t="str">
        <f t="shared" si="3"/>
        <v/>
      </c>
      <c r="AX25" s="50" t="str">
        <f t="shared" si="4"/>
        <v/>
      </c>
      <c r="AY25" s="50" t="str">
        <f t="shared" si="4"/>
        <v/>
      </c>
      <c r="AZ25" s="50" t="str">
        <f t="shared" si="4"/>
        <v/>
      </c>
      <c r="BA25" s="50" t="str">
        <f t="shared" si="4"/>
        <v/>
      </c>
      <c r="BB25" s="50" t="str">
        <f t="shared" si="4"/>
        <v/>
      </c>
      <c r="BC25" s="50" t="str">
        <f t="shared" si="4"/>
        <v/>
      </c>
      <c r="BD25" s="50" t="str">
        <f t="shared" si="4"/>
        <v/>
      </c>
      <c r="BE25" s="50" t="str">
        <f t="shared" si="4"/>
        <v/>
      </c>
      <c r="BF25" s="50" t="str">
        <f t="shared" si="4"/>
        <v/>
      </c>
      <c r="BG25" s="50" t="str">
        <f t="shared" si="5"/>
        <v/>
      </c>
      <c r="BH25" s="50" t="str">
        <f t="shared" si="5"/>
        <v/>
      </c>
      <c r="BI25" s="50" t="str">
        <f t="shared" si="5"/>
        <v/>
      </c>
      <c r="BJ25" s="50" t="str">
        <f t="shared" si="5"/>
        <v/>
      </c>
      <c r="BK25" s="50" t="str">
        <f t="shared" si="5"/>
        <v/>
      </c>
    </row>
    <row r="26" spans="1:63" x14ac:dyDescent="0.3">
      <c r="A26" s="59">
        <v>24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105"/>
      <c r="AG26" s="105"/>
      <c r="AH26" s="50" t="str">
        <f t="shared" si="3"/>
        <v/>
      </c>
      <c r="AI26" s="50" t="str">
        <f t="shared" si="3"/>
        <v/>
      </c>
      <c r="AJ26" s="50" t="str">
        <f t="shared" si="3"/>
        <v/>
      </c>
      <c r="AK26" s="50" t="str">
        <f t="shared" si="3"/>
        <v/>
      </c>
      <c r="AL26" s="50" t="str">
        <f t="shared" si="3"/>
        <v/>
      </c>
      <c r="AM26" s="50" t="str">
        <f t="shared" si="3"/>
        <v/>
      </c>
      <c r="AN26" s="50" t="str">
        <f t="shared" si="3"/>
        <v/>
      </c>
      <c r="AO26" s="50" t="str">
        <f t="shared" si="3"/>
        <v/>
      </c>
      <c r="AP26" s="50" t="str">
        <f t="shared" si="3"/>
        <v/>
      </c>
      <c r="AQ26" s="50" t="str">
        <f t="shared" si="3"/>
        <v/>
      </c>
      <c r="AR26" s="50" t="str">
        <f t="shared" si="3"/>
        <v/>
      </c>
      <c r="AS26" s="50" t="str">
        <f t="shared" si="3"/>
        <v/>
      </c>
      <c r="AT26" s="50" t="str">
        <f t="shared" si="3"/>
        <v/>
      </c>
      <c r="AU26" s="50" t="str">
        <f t="shared" si="3"/>
        <v/>
      </c>
      <c r="AV26" s="50" t="str">
        <f t="shared" si="3"/>
        <v/>
      </c>
      <c r="AW26" s="50" t="str">
        <f t="shared" si="3"/>
        <v/>
      </c>
      <c r="AX26" s="50" t="str">
        <f t="shared" si="4"/>
        <v/>
      </c>
      <c r="AY26" s="50" t="str">
        <f t="shared" si="4"/>
        <v/>
      </c>
      <c r="AZ26" s="50" t="str">
        <f t="shared" si="4"/>
        <v/>
      </c>
      <c r="BA26" s="50" t="str">
        <f t="shared" si="4"/>
        <v/>
      </c>
      <c r="BB26" s="50" t="str">
        <f t="shared" si="4"/>
        <v/>
      </c>
      <c r="BC26" s="50" t="str">
        <f t="shared" si="4"/>
        <v/>
      </c>
      <c r="BD26" s="50" t="str">
        <f t="shared" si="4"/>
        <v/>
      </c>
      <c r="BE26" s="50" t="str">
        <f t="shared" si="4"/>
        <v/>
      </c>
      <c r="BF26" s="50" t="str">
        <f t="shared" si="4"/>
        <v/>
      </c>
      <c r="BG26" s="50" t="str">
        <f t="shared" si="5"/>
        <v/>
      </c>
      <c r="BH26" s="50" t="str">
        <f t="shared" si="5"/>
        <v/>
      </c>
      <c r="BI26" s="50" t="str">
        <f t="shared" si="5"/>
        <v/>
      </c>
      <c r="BJ26" s="50" t="str">
        <f t="shared" si="5"/>
        <v/>
      </c>
      <c r="BK26" s="50" t="str">
        <f t="shared" si="5"/>
        <v/>
      </c>
    </row>
    <row r="27" spans="1:63" x14ac:dyDescent="0.3">
      <c r="A27" s="59">
        <v>25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105"/>
      <c r="AG27" s="105"/>
      <c r="AH27" s="50" t="str">
        <f t="shared" si="3"/>
        <v/>
      </c>
      <c r="AI27" s="50" t="str">
        <f t="shared" si="3"/>
        <v/>
      </c>
      <c r="AJ27" s="50" t="str">
        <f t="shared" si="3"/>
        <v/>
      </c>
      <c r="AK27" s="50" t="str">
        <f t="shared" si="3"/>
        <v/>
      </c>
      <c r="AL27" s="50" t="str">
        <f t="shared" si="3"/>
        <v/>
      </c>
      <c r="AM27" s="50" t="str">
        <f t="shared" si="3"/>
        <v/>
      </c>
      <c r="AN27" s="50" t="str">
        <f t="shared" si="3"/>
        <v/>
      </c>
      <c r="AO27" s="50" t="str">
        <f t="shared" si="3"/>
        <v/>
      </c>
      <c r="AP27" s="50" t="str">
        <f t="shared" si="3"/>
        <v/>
      </c>
      <c r="AQ27" s="50" t="str">
        <f t="shared" si="3"/>
        <v/>
      </c>
      <c r="AR27" s="50" t="str">
        <f t="shared" si="3"/>
        <v/>
      </c>
      <c r="AS27" s="50" t="str">
        <f t="shared" si="3"/>
        <v/>
      </c>
      <c r="AT27" s="50" t="str">
        <f t="shared" si="3"/>
        <v/>
      </c>
      <c r="AU27" s="50" t="str">
        <f t="shared" si="3"/>
        <v/>
      </c>
      <c r="AV27" s="50" t="str">
        <f t="shared" si="3"/>
        <v/>
      </c>
      <c r="AW27" s="50" t="str">
        <f t="shared" si="3"/>
        <v/>
      </c>
      <c r="AX27" s="50" t="str">
        <f t="shared" si="4"/>
        <v/>
      </c>
      <c r="AY27" s="50" t="str">
        <f t="shared" si="4"/>
        <v/>
      </c>
      <c r="AZ27" s="50" t="str">
        <f t="shared" si="4"/>
        <v/>
      </c>
      <c r="BA27" s="50" t="str">
        <f t="shared" si="4"/>
        <v/>
      </c>
      <c r="BB27" s="50" t="str">
        <f t="shared" si="4"/>
        <v/>
      </c>
      <c r="BC27" s="50" t="str">
        <f t="shared" si="4"/>
        <v/>
      </c>
      <c r="BD27" s="50" t="str">
        <f t="shared" si="4"/>
        <v/>
      </c>
      <c r="BE27" s="50" t="str">
        <f t="shared" si="4"/>
        <v/>
      </c>
      <c r="BF27" s="50" t="str">
        <f t="shared" si="4"/>
        <v/>
      </c>
      <c r="BG27" s="50" t="str">
        <f t="shared" si="5"/>
        <v/>
      </c>
      <c r="BH27" s="50" t="str">
        <f t="shared" si="5"/>
        <v/>
      </c>
      <c r="BI27" s="50" t="str">
        <f t="shared" si="5"/>
        <v/>
      </c>
      <c r="BJ27" s="50" t="str">
        <f t="shared" si="5"/>
        <v/>
      </c>
      <c r="BK27" s="50" t="str">
        <f t="shared" si="5"/>
        <v/>
      </c>
    </row>
    <row r="28" spans="1:63" x14ac:dyDescent="0.3">
      <c r="A28" s="59">
        <v>26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105"/>
      <c r="AG28" s="105"/>
      <c r="AH28" s="50" t="str">
        <f t="shared" si="3"/>
        <v/>
      </c>
      <c r="AI28" s="50" t="str">
        <f t="shared" si="3"/>
        <v/>
      </c>
      <c r="AJ28" s="50" t="str">
        <f t="shared" si="3"/>
        <v/>
      </c>
      <c r="AK28" s="50" t="str">
        <f t="shared" si="3"/>
        <v/>
      </c>
      <c r="AL28" s="50" t="str">
        <f t="shared" si="3"/>
        <v/>
      </c>
      <c r="AM28" s="50" t="str">
        <f t="shared" si="3"/>
        <v/>
      </c>
      <c r="AN28" s="50" t="str">
        <f t="shared" si="3"/>
        <v/>
      </c>
      <c r="AO28" s="50" t="str">
        <f t="shared" si="3"/>
        <v/>
      </c>
      <c r="AP28" s="50" t="str">
        <f t="shared" si="3"/>
        <v/>
      </c>
      <c r="AQ28" s="50" t="str">
        <f t="shared" si="3"/>
        <v/>
      </c>
      <c r="AR28" s="50" t="str">
        <f t="shared" si="3"/>
        <v/>
      </c>
      <c r="AS28" s="50" t="str">
        <f t="shared" si="3"/>
        <v/>
      </c>
      <c r="AT28" s="50" t="str">
        <f t="shared" si="3"/>
        <v/>
      </c>
      <c r="AU28" s="50" t="str">
        <f t="shared" si="3"/>
        <v/>
      </c>
      <c r="AV28" s="50" t="str">
        <f t="shared" si="3"/>
        <v/>
      </c>
      <c r="AW28" s="50" t="str">
        <f t="shared" si="3"/>
        <v/>
      </c>
      <c r="AX28" s="50" t="str">
        <f t="shared" si="4"/>
        <v/>
      </c>
      <c r="AY28" s="50" t="str">
        <f t="shared" si="4"/>
        <v/>
      </c>
      <c r="AZ28" s="50" t="str">
        <f t="shared" si="4"/>
        <v/>
      </c>
      <c r="BA28" s="50" t="str">
        <f t="shared" si="4"/>
        <v/>
      </c>
      <c r="BB28" s="50" t="str">
        <f t="shared" si="4"/>
        <v/>
      </c>
      <c r="BC28" s="50" t="str">
        <f t="shared" si="4"/>
        <v/>
      </c>
      <c r="BD28" s="50" t="str">
        <f t="shared" si="4"/>
        <v/>
      </c>
      <c r="BE28" s="50" t="str">
        <f t="shared" si="4"/>
        <v/>
      </c>
      <c r="BF28" s="50" t="str">
        <f t="shared" si="4"/>
        <v/>
      </c>
      <c r="BG28" s="50" t="str">
        <f t="shared" si="5"/>
        <v/>
      </c>
      <c r="BH28" s="50" t="str">
        <f t="shared" si="5"/>
        <v/>
      </c>
      <c r="BI28" s="50" t="str">
        <f t="shared" si="5"/>
        <v/>
      </c>
      <c r="BJ28" s="50" t="str">
        <f t="shared" si="5"/>
        <v/>
      </c>
      <c r="BK28" s="50" t="str">
        <f t="shared" si="5"/>
        <v/>
      </c>
    </row>
    <row r="29" spans="1:63" x14ac:dyDescent="0.3">
      <c r="A29" s="59">
        <v>27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105"/>
      <c r="AG29" s="105"/>
      <c r="AH29" s="50" t="str">
        <f t="shared" si="3"/>
        <v/>
      </c>
      <c r="AI29" s="50" t="str">
        <f t="shared" si="3"/>
        <v/>
      </c>
      <c r="AJ29" s="50" t="str">
        <f t="shared" si="3"/>
        <v/>
      </c>
      <c r="AK29" s="50" t="str">
        <f t="shared" si="3"/>
        <v/>
      </c>
      <c r="AL29" s="50" t="str">
        <f t="shared" si="3"/>
        <v/>
      </c>
      <c r="AM29" s="50" t="str">
        <f t="shared" si="3"/>
        <v/>
      </c>
      <c r="AN29" s="50" t="str">
        <f t="shared" si="3"/>
        <v/>
      </c>
      <c r="AO29" s="50" t="str">
        <f t="shared" si="3"/>
        <v/>
      </c>
      <c r="AP29" s="50" t="str">
        <f t="shared" si="3"/>
        <v/>
      </c>
      <c r="AQ29" s="50" t="str">
        <f t="shared" si="3"/>
        <v/>
      </c>
      <c r="AR29" s="50" t="str">
        <f t="shared" si="3"/>
        <v/>
      </c>
      <c r="AS29" s="50" t="str">
        <f t="shared" si="3"/>
        <v/>
      </c>
      <c r="AT29" s="50" t="str">
        <f t="shared" si="3"/>
        <v/>
      </c>
      <c r="AU29" s="50" t="str">
        <f t="shared" si="3"/>
        <v/>
      </c>
      <c r="AV29" s="50" t="str">
        <f t="shared" si="3"/>
        <v/>
      </c>
      <c r="AW29" s="50" t="str">
        <f t="shared" si="3"/>
        <v/>
      </c>
      <c r="AX29" s="50" t="str">
        <f t="shared" si="4"/>
        <v/>
      </c>
      <c r="AY29" s="50" t="str">
        <f t="shared" si="4"/>
        <v/>
      </c>
      <c r="AZ29" s="50" t="str">
        <f t="shared" si="4"/>
        <v/>
      </c>
      <c r="BA29" s="50" t="str">
        <f t="shared" si="4"/>
        <v/>
      </c>
      <c r="BB29" s="50" t="str">
        <f t="shared" si="4"/>
        <v/>
      </c>
      <c r="BC29" s="50" t="str">
        <f t="shared" si="4"/>
        <v/>
      </c>
      <c r="BD29" s="50" t="str">
        <f t="shared" si="4"/>
        <v/>
      </c>
      <c r="BE29" s="50" t="str">
        <f t="shared" si="4"/>
        <v/>
      </c>
      <c r="BF29" s="50" t="str">
        <f t="shared" si="4"/>
        <v/>
      </c>
      <c r="BG29" s="50" t="str">
        <f t="shared" si="5"/>
        <v/>
      </c>
      <c r="BH29" s="50" t="str">
        <f t="shared" si="5"/>
        <v/>
      </c>
      <c r="BI29" s="50" t="str">
        <f t="shared" si="5"/>
        <v/>
      </c>
      <c r="BJ29" s="50" t="str">
        <f t="shared" si="5"/>
        <v/>
      </c>
      <c r="BK29" s="50" t="str">
        <f t="shared" si="5"/>
        <v/>
      </c>
    </row>
    <row r="30" spans="1:63" x14ac:dyDescent="0.3">
      <c r="A30" s="59">
        <v>28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105"/>
      <c r="AG30" s="105"/>
      <c r="AH30" s="50" t="str">
        <f t="shared" si="3"/>
        <v/>
      </c>
      <c r="AI30" s="50" t="str">
        <f t="shared" si="3"/>
        <v/>
      </c>
      <c r="AJ30" s="50" t="str">
        <f t="shared" si="3"/>
        <v/>
      </c>
      <c r="AK30" s="50" t="str">
        <f t="shared" si="3"/>
        <v/>
      </c>
      <c r="AL30" s="50" t="str">
        <f t="shared" si="3"/>
        <v/>
      </c>
      <c r="AM30" s="50" t="str">
        <f t="shared" si="3"/>
        <v/>
      </c>
      <c r="AN30" s="50" t="str">
        <f t="shared" si="3"/>
        <v/>
      </c>
      <c r="AO30" s="50" t="str">
        <f t="shared" si="3"/>
        <v/>
      </c>
      <c r="AP30" s="50" t="str">
        <f t="shared" si="3"/>
        <v/>
      </c>
      <c r="AQ30" s="50" t="str">
        <f t="shared" si="3"/>
        <v/>
      </c>
      <c r="AR30" s="50" t="str">
        <f t="shared" si="3"/>
        <v/>
      </c>
      <c r="AS30" s="50" t="str">
        <f t="shared" si="3"/>
        <v/>
      </c>
      <c r="AT30" s="50" t="str">
        <f t="shared" si="3"/>
        <v/>
      </c>
      <c r="AU30" s="50" t="str">
        <f t="shared" si="3"/>
        <v/>
      </c>
      <c r="AV30" s="50" t="str">
        <f t="shared" si="3"/>
        <v/>
      </c>
      <c r="AW30" s="50" t="str">
        <f t="shared" si="3"/>
        <v/>
      </c>
      <c r="AX30" s="50" t="str">
        <f t="shared" si="4"/>
        <v/>
      </c>
      <c r="AY30" s="50" t="str">
        <f t="shared" si="4"/>
        <v/>
      </c>
      <c r="AZ30" s="50" t="str">
        <f t="shared" si="4"/>
        <v/>
      </c>
      <c r="BA30" s="50" t="str">
        <f t="shared" si="4"/>
        <v/>
      </c>
      <c r="BB30" s="50" t="str">
        <f t="shared" si="4"/>
        <v/>
      </c>
      <c r="BC30" s="50" t="str">
        <f t="shared" si="4"/>
        <v/>
      </c>
      <c r="BD30" s="50" t="str">
        <f t="shared" si="4"/>
        <v/>
      </c>
      <c r="BE30" s="50" t="str">
        <f t="shared" si="4"/>
        <v/>
      </c>
      <c r="BF30" s="50" t="str">
        <f t="shared" si="4"/>
        <v/>
      </c>
      <c r="BG30" s="50" t="str">
        <f t="shared" si="5"/>
        <v/>
      </c>
      <c r="BH30" s="50" t="str">
        <f t="shared" si="5"/>
        <v/>
      </c>
      <c r="BI30" s="50" t="str">
        <f t="shared" si="5"/>
        <v/>
      </c>
      <c r="BJ30" s="50" t="str">
        <f t="shared" si="5"/>
        <v/>
      </c>
      <c r="BK30" s="50" t="str">
        <f t="shared" si="5"/>
        <v/>
      </c>
    </row>
    <row r="31" spans="1:63" x14ac:dyDescent="0.3">
      <c r="A31" s="59">
        <v>29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105"/>
      <c r="AG31" s="105"/>
      <c r="AH31" s="50" t="str">
        <f t="shared" si="3"/>
        <v/>
      </c>
      <c r="AI31" s="50" t="str">
        <f t="shared" si="3"/>
        <v/>
      </c>
      <c r="AJ31" s="50" t="str">
        <f t="shared" si="3"/>
        <v/>
      </c>
      <c r="AK31" s="50" t="str">
        <f t="shared" si="3"/>
        <v/>
      </c>
      <c r="AL31" s="50" t="str">
        <f t="shared" si="3"/>
        <v/>
      </c>
      <c r="AM31" s="50" t="str">
        <f t="shared" si="3"/>
        <v/>
      </c>
      <c r="AN31" s="50" t="str">
        <f t="shared" si="3"/>
        <v/>
      </c>
      <c r="AO31" s="50" t="str">
        <f t="shared" si="3"/>
        <v/>
      </c>
      <c r="AP31" s="50" t="str">
        <f t="shared" si="3"/>
        <v/>
      </c>
      <c r="AQ31" s="50" t="str">
        <f t="shared" si="3"/>
        <v/>
      </c>
      <c r="AR31" s="50" t="str">
        <f t="shared" si="3"/>
        <v/>
      </c>
      <c r="AS31" s="50" t="str">
        <f t="shared" si="3"/>
        <v/>
      </c>
      <c r="AT31" s="50" t="str">
        <f t="shared" si="3"/>
        <v/>
      </c>
      <c r="AU31" s="50" t="str">
        <f t="shared" si="3"/>
        <v/>
      </c>
      <c r="AV31" s="50" t="str">
        <f t="shared" si="3"/>
        <v/>
      </c>
      <c r="AW31" s="50" t="str">
        <f t="shared" si="3"/>
        <v/>
      </c>
      <c r="AX31" s="50" t="str">
        <f t="shared" si="4"/>
        <v/>
      </c>
      <c r="AY31" s="50" t="str">
        <f t="shared" si="4"/>
        <v/>
      </c>
      <c r="AZ31" s="50" t="str">
        <f t="shared" si="4"/>
        <v/>
      </c>
      <c r="BA31" s="50" t="str">
        <f t="shared" si="4"/>
        <v/>
      </c>
      <c r="BB31" s="50" t="str">
        <f t="shared" si="4"/>
        <v/>
      </c>
      <c r="BC31" s="50" t="str">
        <f t="shared" si="4"/>
        <v/>
      </c>
      <c r="BD31" s="50" t="str">
        <f t="shared" si="4"/>
        <v/>
      </c>
      <c r="BE31" s="50" t="str">
        <f t="shared" si="4"/>
        <v/>
      </c>
      <c r="BF31" s="50" t="str">
        <f t="shared" si="4"/>
        <v/>
      </c>
      <c r="BG31" s="50" t="str">
        <f t="shared" si="5"/>
        <v/>
      </c>
      <c r="BH31" s="50" t="str">
        <f t="shared" si="5"/>
        <v/>
      </c>
      <c r="BI31" s="50" t="str">
        <f t="shared" si="5"/>
        <v/>
      </c>
      <c r="BJ31" s="50" t="str">
        <f t="shared" si="5"/>
        <v/>
      </c>
      <c r="BK31" s="50" t="str">
        <f t="shared" si="5"/>
        <v/>
      </c>
    </row>
    <row r="32" spans="1:63" x14ac:dyDescent="0.3">
      <c r="A32" s="59">
        <v>30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105"/>
      <c r="AG32" s="105"/>
      <c r="AH32" s="50" t="str">
        <f t="shared" si="3"/>
        <v/>
      </c>
      <c r="AI32" s="50" t="str">
        <f t="shared" si="3"/>
        <v/>
      </c>
      <c r="AJ32" s="50" t="str">
        <f t="shared" si="3"/>
        <v/>
      </c>
      <c r="AK32" s="50" t="str">
        <f t="shared" si="3"/>
        <v/>
      </c>
      <c r="AL32" s="50" t="str">
        <f t="shared" si="3"/>
        <v/>
      </c>
      <c r="AM32" s="50" t="str">
        <f t="shared" si="3"/>
        <v/>
      </c>
      <c r="AN32" s="50" t="str">
        <f t="shared" si="3"/>
        <v/>
      </c>
      <c r="AO32" s="50" t="str">
        <f t="shared" si="3"/>
        <v/>
      </c>
      <c r="AP32" s="50" t="str">
        <f t="shared" si="3"/>
        <v/>
      </c>
      <c r="AQ32" s="50" t="str">
        <f t="shared" si="3"/>
        <v/>
      </c>
      <c r="AR32" s="50" t="str">
        <f t="shared" si="3"/>
        <v/>
      </c>
      <c r="AS32" s="50" t="str">
        <f t="shared" si="3"/>
        <v/>
      </c>
      <c r="AT32" s="50" t="str">
        <f t="shared" si="3"/>
        <v/>
      </c>
      <c r="AU32" s="50" t="str">
        <f t="shared" si="3"/>
        <v/>
      </c>
      <c r="AV32" s="50" t="str">
        <f t="shared" si="3"/>
        <v/>
      </c>
      <c r="AW32" s="50" t="str">
        <f t="shared" si="3"/>
        <v/>
      </c>
      <c r="AX32" s="50" t="str">
        <f t="shared" si="4"/>
        <v/>
      </c>
      <c r="AY32" s="50" t="str">
        <f t="shared" si="4"/>
        <v/>
      </c>
      <c r="AZ32" s="50" t="str">
        <f t="shared" si="4"/>
        <v/>
      </c>
      <c r="BA32" s="50" t="str">
        <f t="shared" si="4"/>
        <v/>
      </c>
      <c r="BB32" s="50" t="str">
        <f t="shared" si="4"/>
        <v/>
      </c>
      <c r="BC32" s="50" t="str">
        <f t="shared" si="4"/>
        <v/>
      </c>
      <c r="BD32" s="50" t="str">
        <f t="shared" si="4"/>
        <v/>
      </c>
      <c r="BE32" s="50" t="str">
        <f t="shared" si="4"/>
        <v/>
      </c>
      <c r="BF32" s="50" t="str">
        <f t="shared" si="4"/>
        <v/>
      </c>
      <c r="BG32" s="50" t="str">
        <f t="shared" si="5"/>
        <v/>
      </c>
      <c r="BH32" s="50" t="str">
        <f t="shared" si="5"/>
        <v/>
      </c>
      <c r="BI32" s="50" t="str">
        <f t="shared" si="5"/>
        <v/>
      </c>
      <c r="BJ32" s="50" t="str">
        <f t="shared" si="5"/>
        <v/>
      </c>
      <c r="BK32" s="50" t="str">
        <f t="shared" si="5"/>
        <v/>
      </c>
    </row>
    <row r="33" spans="1:63" x14ac:dyDescent="0.3">
      <c r="A33" s="59">
        <v>31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105"/>
      <c r="AG33" s="105"/>
      <c r="AH33" s="50" t="str">
        <f t="shared" si="3"/>
        <v/>
      </c>
      <c r="AI33" s="50" t="str">
        <f t="shared" si="3"/>
        <v/>
      </c>
      <c r="AJ33" s="50" t="str">
        <f t="shared" si="3"/>
        <v/>
      </c>
      <c r="AK33" s="50" t="str">
        <f t="shared" si="3"/>
        <v/>
      </c>
      <c r="AL33" s="50" t="str">
        <f t="shared" si="3"/>
        <v/>
      </c>
      <c r="AM33" s="50" t="str">
        <f t="shared" si="3"/>
        <v/>
      </c>
      <c r="AN33" s="50" t="str">
        <f t="shared" si="3"/>
        <v/>
      </c>
      <c r="AO33" s="50" t="str">
        <f t="shared" si="3"/>
        <v/>
      </c>
      <c r="AP33" s="50" t="str">
        <f t="shared" si="3"/>
        <v/>
      </c>
      <c r="AQ33" s="50" t="str">
        <f t="shared" si="3"/>
        <v/>
      </c>
      <c r="AR33" s="50" t="str">
        <f t="shared" si="3"/>
        <v/>
      </c>
      <c r="AS33" s="50" t="str">
        <f t="shared" si="3"/>
        <v/>
      </c>
      <c r="AT33" s="50" t="str">
        <f t="shared" si="3"/>
        <v/>
      </c>
      <c r="AU33" s="50" t="str">
        <f t="shared" si="3"/>
        <v/>
      </c>
      <c r="AV33" s="50" t="str">
        <f t="shared" si="3"/>
        <v/>
      </c>
      <c r="AW33" s="50" t="str">
        <f t="shared" si="3"/>
        <v/>
      </c>
      <c r="AX33" s="50" t="str">
        <f t="shared" si="4"/>
        <v/>
      </c>
      <c r="AY33" s="50" t="str">
        <f t="shared" si="4"/>
        <v/>
      </c>
      <c r="AZ33" s="50" t="str">
        <f t="shared" si="4"/>
        <v/>
      </c>
      <c r="BA33" s="50" t="str">
        <f t="shared" si="4"/>
        <v/>
      </c>
      <c r="BB33" s="50" t="str">
        <f t="shared" si="4"/>
        <v/>
      </c>
      <c r="BC33" s="50" t="str">
        <f t="shared" si="4"/>
        <v/>
      </c>
      <c r="BD33" s="50" t="str">
        <f t="shared" si="4"/>
        <v/>
      </c>
      <c r="BE33" s="50" t="str">
        <f t="shared" si="4"/>
        <v/>
      </c>
      <c r="BF33" s="50" t="str">
        <f t="shared" si="4"/>
        <v/>
      </c>
      <c r="BG33" s="50" t="str">
        <f t="shared" si="5"/>
        <v/>
      </c>
      <c r="BH33" s="50" t="str">
        <f t="shared" si="5"/>
        <v/>
      </c>
      <c r="BI33" s="50" t="str">
        <f t="shared" si="5"/>
        <v/>
      </c>
      <c r="BJ33" s="50" t="str">
        <f t="shared" si="5"/>
        <v/>
      </c>
      <c r="BK33" s="50" t="str">
        <f t="shared" si="5"/>
        <v/>
      </c>
    </row>
    <row r="34" spans="1:63" x14ac:dyDescent="0.3">
      <c r="A34" s="59">
        <v>32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105"/>
      <c r="AG34" s="105"/>
      <c r="AH34" s="50" t="str">
        <f t="shared" ref="AH34:AW37" si="6">IF(B34&gt;0,LN(B34),"")</f>
        <v/>
      </c>
      <c r="AI34" s="50" t="str">
        <f t="shared" si="6"/>
        <v/>
      </c>
      <c r="AJ34" s="50" t="str">
        <f t="shared" si="6"/>
        <v/>
      </c>
      <c r="AK34" s="50" t="str">
        <f t="shared" si="6"/>
        <v/>
      </c>
      <c r="AL34" s="50" t="str">
        <f t="shared" si="6"/>
        <v/>
      </c>
      <c r="AM34" s="50" t="str">
        <f t="shared" si="6"/>
        <v/>
      </c>
      <c r="AN34" s="50" t="str">
        <f t="shared" si="6"/>
        <v/>
      </c>
      <c r="AO34" s="50" t="str">
        <f t="shared" si="6"/>
        <v/>
      </c>
      <c r="AP34" s="50" t="str">
        <f t="shared" si="6"/>
        <v/>
      </c>
      <c r="AQ34" s="50" t="str">
        <f t="shared" si="6"/>
        <v/>
      </c>
      <c r="AR34" s="50" t="str">
        <f t="shared" si="6"/>
        <v/>
      </c>
      <c r="AS34" s="50" t="str">
        <f t="shared" si="6"/>
        <v/>
      </c>
      <c r="AT34" s="50" t="str">
        <f t="shared" si="6"/>
        <v/>
      </c>
      <c r="AU34" s="50" t="str">
        <f t="shared" si="6"/>
        <v/>
      </c>
      <c r="AV34" s="50" t="str">
        <f t="shared" si="6"/>
        <v/>
      </c>
      <c r="AW34" s="50" t="str">
        <f t="shared" si="6"/>
        <v/>
      </c>
      <c r="AX34" s="50" t="str">
        <f t="shared" si="4"/>
        <v/>
      </c>
      <c r="AY34" s="50" t="str">
        <f t="shared" si="4"/>
        <v/>
      </c>
      <c r="AZ34" s="50" t="str">
        <f t="shared" si="4"/>
        <v/>
      </c>
      <c r="BA34" s="50" t="str">
        <f t="shared" si="4"/>
        <v/>
      </c>
      <c r="BB34" s="50" t="str">
        <f t="shared" si="4"/>
        <v/>
      </c>
      <c r="BC34" s="50" t="str">
        <f t="shared" si="4"/>
        <v/>
      </c>
      <c r="BD34" s="50" t="str">
        <f t="shared" si="4"/>
        <v/>
      </c>
      <c r="BE34" s="50" t="str">
        <f t="shared" si="4"/>
        <v/>
      </c>
      <c r="BF34" s="50" t="str">
        <f t="shared" si="4"/>
        <v/>
      </c>
      <c r="BG34" s="50" t="str">
        <f t="shared" si="5"/>
        <v/>
      </c>
      <c r="BH34" s="50" t="str">
        <f t="shared" si="5"/>
        <v/>
      </c>
      <c r="BI34" s="50" t="str">
        <f t="shared" si="5"/>
        <v/>
      </c>
      <c r="BJ34" s="50" t="str">
        <f t="shared" si="5"/>
        <v/>
      </c>
      <c r="BK34" s="50" t="str">
        <f t="shared" si="5"/>
        <v/>
      </c>
    </row>
    <row r="35" spans="1:63" x14ac:dyDescent="0.3">
      <c r="A35" s="59">
        <v>33</v>
      </c>
      <c r="B35" s="52"/>
      <c r="C35" s="52"/>
      <c r="D35" s="52"/>
      <c r="E35" s="52"/>
      <c r="F35" s="52"/>
      <c r="G35" s="52"/>
      <c r="H35" s="52"/>
      <c r="I35" s="52"/>
      <c r="J35" s="52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105"/>
      <c r="AG35" s="105"/>
      <c r="AH35" s="50" t="str">
        <f t="shared" si="6"/>
        <v/>
      </c>
      <c r="AI35" s="50" t="str">
        <f t="shared" si="6"/>
        <v/>
      </c>
      <c r="AJ35" s="50" t="str">
        <f t="shared" si="6"/>
        <v/>
      </c>
      <c r="AK35" s="50" t="str">
        <f t="shared" si="6"/>
        <v/>
      </c>
      <c r="AL35" s="50" t="str">
        <f t="shared" si="6"/>
        <v/>
      </c>
      <c r="AM35" s="50" t="str">
        <f t="shared" si="6"/>
        <v/>
      </c>
      <c r="AN35" s="50" t="str">
        <f t="shared" si="6"/>
        <v/>
      </c>
      <c r="AO35" s="50" t="str">
        <f t="shared" si="6"/>
        <v/>
      </c>
      <c r="AP35" s="50" t="str">
        <f t="shared" si="6"/>
        <v/>
      </c>
      <c r="AQ35" s="50" t="str">
        <f t="shared" si="6"/>
        <v/>
      </c>
      <c r="AR35" s="50" t="str">
        <f t="shared" si="6"/>
        <v/>
      </c>
      <c r="AS35" s="50" t="str">
        <f t="shared" si="6"/>
        <v/>
      </c>
      <c r="AT35" s="50" t="str">
        <f t="shared" si="6"/>
        <v/>
      </c>
      <c r="AU35" s="50" t="str">
        <f t="shared" si="6"/>
        <v/>
      </c>
      <c r="AV35" s="50" t="str">
        <f t="shared" si="6"/>
        <v/>
      </c>
      <c r="AW35" s="50" t="str">
        <f t="shared" si="6"/>
        <v/>
      </c>
      <c r="AX35" s="50" t="str">
        <f t="shared" si="4"/>
        <v/>
      </c>
      <c r="AY35" s="50" t="str">
        <f t="shared" si="4"/>
        <v/>
      </c>
      <c r="AZ35" s="50" t="str">
        <f t="shared" si="4"/>
        <v/>
      </c>
      <c r="BA35" s="50" t="str">
        <f t="shared" si="4"/>
        <v/>
      </c>
      <c r="BB35" s="50" t="str">
        <f t="shared" si="4"/>
        <v/>
      </c>
      <c r="BC35" s="50" t="str">
        <f t="shared" si="4"/>
        <v/>
      </c>
      <c r="BD35" s="50" t="str">
        <f t="shared" si="4"/>
        <v/>
      </c>
      <c r="BE35" s="50" t="str">
        <f t="shared" si="4"/>
        <v/>
      </c>
      <c r="BF35" s="50" t="str">
        <f t="shared" si="4"/>
        <v/>
      </c>
      <c r="BG35" s="50" t="str">
        <f t="shared" si="5"/>
        <v/>
      </c>
      <c r="BH35" s="50" t="str">
        <f t="shared" si="5"/>
        <v/>
      </c>
      <c r="BI35" s="50" t="str">
        <f t="shared" si="5"/>
        <v/>
      </c>
      <c r="BJ35" s="50" t="str">
        <f t="shared" si="5"/>
        <v/>
      </c>
      <c r="BK35" s="50" t="str">
        <f t="shared" si="5"/>
        <v/>
      </c>
    </row>
    <row r="36" spans="1:63" x14ac:dyDescent="0.3">
      <c r="A36" s="59">
        <v>34</v>
      </c>
      <c r="B36" s="52"/>
      <c r="C36" s="52"/>
      <c r="D36" s="52"/>
      <c r="E36" s="52"/>
      <c r="F36" s="52"/>
      <c r="G36" s="52"/>
      <c r="H36" s="52"/>
      <c r="I36" s="52"/>
      <c r="J36" s="52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105"/>
      <c r="AG36" s="105"/>
      <c r="AH36" s="50" t="str">
        <f t="shared" si="6"/>
        <v/>
      </c>
      <c r="AI36" s="50" t="str">
        <f t="shared" si="6"/>
        <v/>
      </c>
      <c r="AJ36" s="50" t="str">
        <f t="shared" si="6"/>
        <v/>
      </c>
      <c r="AK36" s="50" t="str">
        <f t="shared" si="6"/>
        <v/>
      </c>
      <c r="AL36" s="50" t="str">
        <f t="shared" si="6"/>
        <v/>
      </c>
      <c r="AM36" s="50" t="str">
        <f t="shared" si="6"/>
        <v/>
      </c>
      <c r="AN36" s="50" t="str">
        <f t="shared" si="6"/>
        <v/>
      </c>
      <c r="AO36" s="50" t="str">
        <f t="shared" si="6"/>
        <v/>
      </c>
      <c r="AP36" s="50" t="str">
        <f t="shared" si="6"/>
        <v/>
      </c>
      <c r="AQ36" s="50" t="str">
        <f t="shared" si="6"/>
        <v/>
      </c>
      <c r="AR36" s="50" t="str">
        <f t="shared" si="6"/>
        <v/>
      </c>
      <c r="AS36" s="50" t="str">
        <f t="shared" si="6"/>
        <v/>
      </c>
      <c r="AT36" s="50" t="str">
        <f t="shared" si="6"/>
        <v/>
      </c>
      <c r="AU36" s="50" t="str">
        <f t="shared" si="6"/>
        <v/>
      </c>
      <c r="AV36" s="50" t="str">
        <f t="shared" si="6"/>
        <v/>
      </c>
      <c r="AW36" s="50" t="str">
        <f t="shared" si="6"/>
        <v/>
      </c>
      <c r="AX36" s="50" t="str">
        <f t="shared" si="4"/>
        <v/>
      </c>
      <c r="AY36" s="50" t="str">
        <f t="shared" si="4"/>
        <v/>
      </c>
      <c r="AZ36" s="50" t="str">
        <f t="shared" si="4"/>
        <v/>
      </c>
      <c r="BA36" s="50" t="str">
        <f t="shared" si="4"/>
        <v/>
      </c>
      <c r="BB36" s="50" t="str">
        <f t="shared" si="4"/>
        <v/>
      </c>
      <c r="BC36" s="50" t="str">
        <f t="shared" si="4"/>
        <v/>
      </c>
      <c r="BD36" s="50" t="str">
        <f t="shared" si="4"/>
        <v/>
      </c>
      <c r="BE36" s="50" t="str">
        <f t="shared" si="4"/>
        <v/>
      </c>
      <c r="BF36" s="50" t="str">
        <f t="shared" si="4"/>
        <v/>
      </c>
      <c r="BG36" s="50" t="str">
        <f t="shared" si="5"/>
        <v/>
      </c>
      <c r="BH36" s="50" t="str">
        <f t="shared" si="5"/>
        <v/>
      </c>
      <c r="BI36" s="50" t="str">
        <f t="shared" si="5"/>
        <v/>
      </c>
      <c r="BJ36" s="50" t="str">
        <f t="shared" si="5"/>
        <v/>
      </c>
      <c r="BK36" s="50" t="str">
        <f t="shared" si="5"/>
        <v/>
      </c>
    </row>
    <row r="37" spans="1:63" x14ac:dyDescent="0.3">
      <c r="A37" s="59">
        <v>35</v>
      </c>
      <c r="B37" s="52"/>
      <c r="C37" s="52"/>
      <c r="D37" s="52"/>
      <c r="E37" s="52"/>
      <c r="F37" s="52"/>
      <c r="G37" s="52"/>
      <c r="H37" s="52"/>
      <c r="I37" s="52"/>
      <c r="J37" s="52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105"/>
      <c r="AG37" s="105"/>
      <c r="AH37" s="50" t="str">
        <f t="shared" si="6"/>
        <v/>
      </c>
      <c r="AI37" s="50" t="str">
        <f t="shared" si="6"/>
        <v/>
      </c>
      <c r="AJ37" s="50" t="str">
        <f t="shared" si="6"/>
        <v/>
      </c>
      <c r="AK37" s="50" t="str">
        <f t="shared" si="6"/>
        <v/>
      </c>
      <c r="AL37" s="50" t="str">
        <f t="shared" si="6"/>
        <v/>
      </c>
      <c r="AM37" s="50" t="str">
        <f t="shared" si="6"/>
        <v/>
      </c>
      <c r="AN37" s="50" t="str">
        <f t="shared" si="6"/>
        <v/>
      </c>
      <c r="AO37" s="50" t="str">
        <f t="shared" si="6"/>
        <v/>
      </c>
      <c r="AP37" s="50" t="str">
        <f t="shared" si="6"/>
        <v/>
      </c>
      <c r="AQ37" s="50" t="str">
        <f t="shared" si="6"/>
        <v/>
      </c>
      <c r="AR37" s="50" t="str">
        <f t="shared" si="6"/>
        <v/>
      </c>
      <c r="AS37" s="50" t="str">
        <f t="shared" si="6"/>
        <v/>
      </c>
      <c r="AT37" s="50" t="str">
        <f t="shared" si="6"/>
        <v/>
      </c>
      <c r="AU37" s="50" t="str">
        <f t="shared" si="6"/>
        <v/>
      </c>
      <c r="AV37" s="50" t="str">
        <f t="shared" si="6"/>
        <v/>
      </c>
      <c r="AW37" s="50" t="str">
        <f t="shared" si="6"/>
        <v/>
      </c>
      <c r="AX37" s="50" t="str">
        <f t="shared" si="4"/>
        <v/>
      </c>
      <c r="AY37" s="50" t="str">
        <f t="shared" si="4"/>
        <v/>
      </c>
      <c r="AZ37" s="50" t="str">
        <f t="shared" si="4"/>
        <v/>
      </c>
      <c r="BA37" s="50" t="str">
        <f t="shared" si="4"/>
        <v/>
      </c>
      <c r="BB37" s="50" t="str">
        <f t="shared" si="4"/>
        <v/>
      </c>
      <c r="BC37" s="50" t="str">
        <f t="shared" si="4"/>
        <v/>
      </c>
      <c r="BD37" s="50" t="str">
        <f t="shared" si="4"/>
        <v/>
      </c>
      <c r="BE37" s="50" t="str">
        <f t="shared" si="4"/>
        <v/>
      </c>
      <c r="BF37" s="50" t="str">
        <f t="shared" si="4"/>
        <v/>
      </c>
      <c r="BG37" s="50" t="str">
        <f t="shared" si="5"/>
        <v/>
      </c>
      <c r="BH37" s="50" t="str">
        <f t="shared" si="5"/>
        <v/>
      </c>
      <c r="BI37" s="50" t="str">
        <f t="shared" si="5"/>
        <v/>
      </c>
      <c r="BJ37" s="50" t="str">
        <f t="shared" si="5"/>
        <v/>
      </c>
      <c r="BK37" s="50" t="str">
        <f t="shared" si="5"/>
        <v/>
      </c>
    </row>
    <row r="38" spans="1:63" x14ac:dyDescent="0.3">
      <c r="A38" s="81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</row>
    <row r="39" spans="1:63" x14ac:dyDescent="0.3">
      <c r="A39" s="99" t="s">
        <v>3</v>
      </c>
      <c r="B39" s="100"/>
      <c r="C39" s="100"/>
      <c r="D39" s="100"/>
      <c r="E39" s="101"/>
      <c r="F39" s="43"/>
      <c r="G39" s="43"/>
      <c r="H39" s="43"/>
      <c r="I39" s="43"/>
      <c r="J39" s="43"/>
      <c r="K39" s="43"/>
      <c r="L39" s="43"/>
    </row>
    <row r="40" spans="1:63" x14ac:dyDescent="0.3">
      <c r="A40" s="83" t="s">
        <v>4</v>
      </c>
      <c r="B40" s="84" t="s">
        <v>0</v>
      </c>
      <c r="C40" s="84" t="s">
        <v>1</v>
      </c>
    </row>
    <row r="41" spans="1:63" x14ac:dyDescent="0.3">
      <c r="A41" s="22" t="s">
        <v>5</v>
      </c>
      <c r="B41" s="71">
        <f>COUNT(B3:AE37)</f>
        <v>6</v>
      </c>
      <c r="C41" s="71">
        <f>COUNT(AH3:BK37)</f>
        <v>6</v>
      </c>
    </row>
    <row r="42" spans="1:63" x14ac:dyDescent="0.3">
      <c r="A42" s="22" t="s">
        <v>6</v>
      </c>
      <c r="B42" s="77">
        <f>KURT(B3:AE37)</f>
        <v>-2.7519642144156751</v>
      </c>
      <c r="C42" s="77">
        <f>KURT(AH3:BK37)</f>
        <v>0.54192407764720585</v>
      </c>
      <c r="G42" s="80" t="s">
        <v>7</v>
      </c>
    </row>
    <row r="43" spans="1:63" x14ac:dyDescent="0.3">
      <c r="A43" s="22" t="s">
        <v>8</v>
      </c>
      <c r="B43" s="71">
        <f>SQRT(24*B41*(B41^2-1)/((B41-2)*(B41+3)*(B41-3)*(B41+5)))</f>
        <v>2.059714602177749</v>
      </c>
      <c r="C43" s="71">
        <f>SQRT(24*C41*(C41^2-1)/((C41-2)*(C41+3)*(C41-3)*(C41+5)))</f>
        <v>2.059714602177749</v>
      </c>
      <c r="G43" t="s">
        <v>9</v>
      </c>
    </row>
    <row r="44" spans="1:63" x14ac:dyDescent="0.3">
      <c r="A44" s="22" t="s">
        <v>10</v>
      </c>
      <c r="B44" s="71" t="str">
        <f>IF(ABS(B42/B43)&gt;NORMSINV(1-0.05/2),"non normal","normal")</f>
        <v>normal</v>
      </c>
      <c r="C44" s="71" t="str">
        <f>IF(ABS(C42/C43)&gt;NORMSINV(1-0.05/2),"non normal","normal")</f>
        <v>normal</v>
      </c>
    </row>
    <row r="45" spans="1:63" x14ac:dyDescent="0.3">
      <c r="A45" s="22" t="s">
        <v>11</v>
      </c>
      <c r="B45" s="72">
        <f>SKEW(B3:AE37)</f>
        <v>1.2827034485914639E-2</v>
      </c>
      <c r="C45" s="72">
        <f>SKEW(AH3:BK37)</f>
        <v>-1.0784836633901356</v>
      </c>
      <c r="G45" t="s">
        <v>12</v>
      </c>
    </row>
    <row r="46" spans="1:63" x14ac:dyDescent="0.3">
      <c r="A46" s="22" t="s">
        <v>13</v>
      </c>
      <c r="B46" s="71">
        <f>SQRT((6*B41*(B41-1))/((B41-2)*(B41+1)*(B41+3)))</f>
        <v>0.84515425472851657</v>
      </c>
      <c r="C46" s="71">
        <f>SQRT((6*C41*(C41-1))/((C41-2)*(C41+1)*(C41+3)))</f>
        <v>0.84515425472851657</v>
      </c>
      <c r="G46" s="127" t="s">
        <v>14</v>
      </c>
    </row>
    <row r="47" spans="1:63" x14ac:dyDescent="0.3">
      <c r="A47" s="22" t="s">
        <v>15</v>
      </c>
      <c r="B47" s="71" t="str">
        <f>IF(ABS(B45/B46)&gt;NORMSINV(1-0.05/2),"non normal","normal")</f>
        <v>normal</v>
      </c>
      <c r="C47" s="71" t="str">
        <f>IF(ABS(C45/C46)&gt;NORMSINV(1-0.05/2),"non normal","normal")</f>
        <v>normal</v>
      </c>
      <c r="G47" t="s">
        <v>16</v>
      </c>
    </row>
    <row r="48" spans="1:63" x14ac:dyDescent="0.3">
      <c r="A48" s="129" t="s">
        <v>17</v>
      </c>
      <c r="B48" s="130">
        <f>ABS(B45/B46)</f>
        <v>1.5177151879848236E-2</v>
      </c>
      <c r="C48" s="130">
        <f>ABS(C45/C46)</f>
        <v>1.2760790794771186</v>
      </c>
      <c r="D48" s="43"/>
      <c r="E48" s="43"/>
      <c r="F48" s="43"/>
      <c r="G48" s="43"/>
      <c r="H48" s="43"/>
      <c r="I48" s="43"/>
      <c r="J48" s="43"/>
      <c r="K48" s="43"/>
      <c r="L48" s="43"/>
    </row>
    <row r="49" spans="1:12" x14ac:dyDescent="0.3">
      <c r="A49" s="81"/>
      <c r="B49" s="73" t="s">
        <v>18</v>
      </c>
      <c r="C49" s="73" t="s">
        <v>19</v>
      </c>
      <c r="D49" s="73" t="s">
        <v>20</v>
      </c>
      <c r="E49" s="43"/>
      <c r="F49" s="43"/>
      <c r="G49" s="43"/>
      <c r="H49" s="43"/>
      <c r="I49" s="43"/>
      <c r="J49" s="43"/>
      <c r="K49" s="43"/>
      <c r="L49" s="43"/>
    </row>
    <row r="50" spans="1:12" x14ac:dyDescent="0.3">
      <c r="A50" s="81"/>
      <c r="B50" s="74" t="str">
        <f>IF(AND(B44="normal", B47="normal"),"Normal", "Non Normal")</f>
        <v>Normal</v>
      </c>
      <c r="C50" s="74" t="str">
        <f>IF(AND(C44="normal", C47="normal"),"Normal", "Non Normal")</f>
        <v>Normal</v>
      </c>
      <c r="D50" s="135" t="str">
        <f>IF(AND(B50="Normal",C50="Normal"),IF(B48&lt;C48,"Normal","Lognormal"),IF(B50="normal","Normal",IF(C50="normal","Lognormal","Skewed")))</f>
        <v>Normal</v>
      </c>
      <c r="E50" s="43"/>
      <c r="F50" s="43"/>
      <c r="G50" s="43"/>
      <c r="H50" s="43"/>
      <c r="I50" s="43"/>
      <c r="J50" s="43"/>
      <c r="K50" s="43"/>
      <c r="L50" s="43"/>
    </row>
    <row r="51" spans="1:12" x14ac:dyDescent="0.3">
      <c r="A51" s="81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</row>
    <row r="52" spans="1:12" x14ac:dyDescent="0.3">
      <c r="A52" s="81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</row>
  </sheetData>
  <sheetProtection algorithmName="SHA-512" hashValue="djNJeRQ2ZUXtavdaxdHHLxWCEViWwWpbZNwQWcRhfVck3OGNFiADi3uAnTu49q/LtNmpU3Vbx+1qGVoHyueIfw==" saltValue="b0s6aN2BXaJoukr5f2W7lw==" spinCount="100000" sheet="1" objects="1" scenarios="1"/>
  <hyperlinks>
    <hyperlink ref="G42" r:id="rId1" xr:uid="{00000000-0004-0000-0100-000000000000}"/>
  </hyperlinks>
  <pageMargins left="0.7" right="0.7" top="0.75" bottom="0.75" header="0.3" footer="0.3"/>
  <pageSetup scale="6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2FDFE-F6DA-46EA-8837-F1876F4BE21F}">
  <sheetPr>
    <tabColor rgb="FFFFC000"/>
  </sheetPr>
  <dimension ref="A1:AL25"/>
  <sheetViews>
    <sheetView workbookViewId="0">
      <selection activeCell="B10" sqref="B10"/>
    </sheetView>
  </sheetViews>
  <sheetFormatPr defaultRowHeight="14.4" x14ac:dyDescent="0.3"/>
  <cols>
    <col min="1" max="1" width="16.44140625" bestFit="1" customWidth="1"/>
    <col min="2" max="38" width="16.77734375" customWidth="1"/>
  </cols>
  <sheetData>
    <row r="1" spans="1:38" x14ac:dyDescent="0.3">
      <c r="B1" s="76" t="s">
        <v>0</v>
      </c>
      <c r="C1" s="76" t="s">
        <v>0</v>
      </c>
      <c r="D1" s="76" t="s">
        <v>0</v>
      </c>
      <c r="E1" s="76" t="s">
        <v>0</v>
      </c>
      <c r="F1" s="76" t="s">
        <v>0</v>
      </c>
      <c r="G1" s="76" t="s">
        <v>0</v>
      </c>
      <c r="H1" s="76" t="s">
        <v>0</v>
      </c>
      <c r="I1" s="76" t="s">
        <v>0</v>
      </c>
      <c r="J1" s="76" t="s">
        <v>0</v>
      </c>
      <c r="K1" s="76" t="s">
        <v>0</v>
      </c>
      <c r="L1" s="76" t="s">
        <v>0</v>
      </c>
      <c r="M1" s="76" t="s">
        <v>0</v>
      </c>
      <c r="N1" s="76" t="s">
        <v>0</v>
      </c>
      <c r="O1" s="76" t="s">
        <v>0</v>
      </c>
      <c r="P1" s="76" t="s">
        <v>0</v>
      </c>
      <c r="Q1" s="76" t="s">
        <v>0</v>
      </c>
      <c r="R1" s="76" t="s">
        <v>0</v>
      </c>
      <c r="S1" s="76" t="s">
        <v>0</v>
      </c>
      <c r="U1" s="76" t="s">
        <v>1</v>
      </c>
      <c r="V1" s="76" t="s">
        <v>1</v>
      </c>
      <c r="W1" s="76" t="s">
        <v>1</v>
      </c>
      <c r="X1" s="76" t="s">
        <v>1</v>
      </c>
      <c r="Y1" s="76" t="s">
        <v>1</v>
      </c>
      <c r="Z1" s="76" t="s">
        <v>1</v>
      </c>
      <c r="AA1" s="76" t="s">
        <v>1</v>
      </c>
      <c r="AB1" s="76" t="s">
        <v>1</v>
      </c>
      <c r="AC1" s="76" t="s">
        <v>1</v>
      </c>
      <c r="AD1" s="76" t="s">
        <v>1</v>
      </c>
      <c r="AE1" s="76" t="s">
        <v>1</v>
      </c>
      <c r="AF1" s="76" t="s">
        <v>1</v>
      </c>
      <c r="AG1" s="76" t="s">
        <v>1</v>
      </c>
      <c r="AH1" s="76" t="s">
        <v>1</v>
      </c>
      <c r="AI1" s="76" t="s">
        <v>1</v>
      </c>
      <c r="AJ1" s="76" t="s">
        <v>1</v>
      </c>
      <c r="AK1" s="76" t="s">
        <v>1</v>
      </c>
      <c r="AL1" s="76" t="s">
        <v>1</v>
      </c>
    </row>
    <row r="2" spans="1:38" s="76" customFormat="1" ht="43.2" x14ac:dyDescent="0.3">
      <c r="A2" s="113" t="s">
        <v>2</v>
      </c>
      <c r="B2" s="194" t="s">
        <v>281</v>
      </c>
      <c r="C2" s="114" t="s">
        <v>22</v>
      </c>
      <c r="D2" s="114" t="s">
        <v>23</v>
      </c>
      <c r="E2" s="114" t="s">
        <v>24</v>
      </c>
      <c r="F2" s="114" t="s">
        <v>25</v>
      </c>
      <c r="G2" s="114" t="s">
        <v>26</v>
      </c>
      <c r="H2" s="114" t="s">
        <v>27</v>
      </c>
      <c r="I2" s="114" t="s">
        <v>28</v>
      </c>
      <c r="J2" s="114" t="s">
        <v>29</v>
      </c>
      <c r="K2" s="114" t="s">
        <v>30</v>
      </c>
      <c r="L2" s="114" t="s">
        <v>31</v>
      </c>
      <c r="M2" s="114" t="s">
        <v>32</v>
      </c>
      <c r="N2" s="114" t="s">
        <v>33</v>
      </c>
      <c r="O2" s="114" t="s">
        <v>34</v>
      </c>
      <c r="P2" s="114" t="s">
        <v>35</v>
      </c>
      <c r="Q2" s="114" t="s">
        <v>36</v>
      </c>
      <c r="R2" s="114" t="s">
        <v>37</v>
      </c>
      <c r="S2" s="114" t="s">
        <v>38</v>
      </c>
      <c r="T2" s="114"/>
      <c r="U2" s="114" t="s">
        <v>21</v>
      </c>
      <c r="V2" s="114" t="s">
        <v>22</v>
      </c>
      <c r="W2" s="114" t="s">
        <v>23</v>
      </c>
      <c r="X2" s="114" t="s">
        <v>24</v>
      </c>
      <c r="Y2" s="114" t="s">
        <v>25</v>
      </c>
      <c r="Z2" s="114" t="s">
        <v>26</v>
      </c>
      <c r="AA2" s="114" t="s">
        <v>27</v>
      </c>
      <c r="AB2" s="114" t="s">
        <v>28</v>
      </c>
      <c r="AC2" s="114" t="s">
        <v>29</v>
      </c>
      <c r="AD2" s="114" t="s">
        <v>30</v>
      </c>
      <c r="AE2" s="114" t="s">
        <v>31</v>
      </c>
      <c r="AF2" s="114" t="s">
        <v>32</v>
      </c>
      <c r="AG2" s="114" t="s">
        <v>33</v>
      </c>
      <c r="AH2" s="114" t="s">
        <v>34</v>
      </c>
      <c r="AI2" s="114" t="s">
        <v>35</v>
      </c>
      <c r="AJ2" s="114" t="s">
        <v>36</v>
      </c>
      <c r="AK2" s="114" t="s">
        <v>37</v>
      </c>
      <c r="AL2" s="114" t="s">
        <v>38</v>
      </c>
    </row>
    <row r="3" spans="1:38" x14ac:dyDescent="0.3">
      <c r="A3" s="59">
        <v>1</v>
      </c>
      <c r="B3" s="153">
        <v>1.3065015479876162E-4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115"/>
      <c r="U3" s="57">
        <f t="shared" ref="U3:AJ5" si="0">LN(B3)</f>
        <v>-8.942987381162828</v>
      </c>
      <c r="V3" s="57" t="e">
        <f t="shared" si="0"/>
        <v>#NUM!</v>
      </c>
      <c r="W3" s="57" t="e">
        <f t="shared" si="0"/>
        <v>#NUM!</v>
      </c>
      <c r="X3" s="57" t="e">
        <f t="shared" si="0"/>
        <v>#NUM!</v>
      </c>
      <c r="Y3" s="57" t="e">
        <f t="shared" si="0"/>
        <v>#NUM!</v>
      </c>
      <c r="Z3" s="57" t="e">
        <f t="shared" si="0"/>
        <v>#NUM!</v>
      </c>
      <c r="AA3" s="57" t="e">
        <f t="shared" si="0"/>
        <v>#NUM!</v>
      </c>
      <c r="AB3" s="57" t="e">
        <f t="shared" si="0"/>
        <v>#NUM!</v>
      </c>
      <c r="AC3" s="57" t="e">
        <f t="shared" si="0"/>
        <v>#NUM!</v>
      </c>
      <c r="AD3" s="57" t="e">
        <f t="shared" si="0"/>
        <v>#NUM!</v>
      </c>
      <c r="AE3" s="57" t="e">
        <f t="shared" si="0"/>
        <v>#NUM!</v>
      </c>
      <c r="AF3" s="57" t="e">
        <f t="shared" si="0"/>
        <v>#NUM!</v>
      </c>
      <c r="AG3" s="57" t="e">
        <f t="shared" si="0"/>
        <v>#NUM!</v>
      </c>
      <c r="AH3" s="57" t="e">
        <f t="shared" si="0"/>
        <v>#NUM!</v>
      </c>
      <c r="AI3" s="57" t="e">
        <f t="shared" si="0"/>
        <v>#NUM!</v>
      </c>
      <c r="AJ3" s="57" t="e">
        <f t="shared" si="0"/>
        <v>#NUM!</v>
      </c>
      <c r="AK3" s="57" t="e">
        <f t="shared" ref="AE3:AL5" si="1">LN(R3)</f>
        <v>#NUM!</v>
      </c>
      <c r="AL3" s="57" t="e">
        <f t="shared" si="1"/>
        <v>#NUM!</v>
      </c>
    </row>
    <row r="4" spans="1:38" x14ac:dyDescent="0.3">
      <c r="A4" s="59">
        <v>2</v>
      </c>
      <c r="B4" s="153">
        <v>1.8359133126934985E-4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115"/>
      <c r="U4" s="57">
        <f t="shared" si="0"/>
        <v>-8.6027982962011134</v>
      </c>
      <c r="V4" s="57" t="e">
        <f t="shared" si="0"/>
        <v>#NUM!</v>
      </c>
      <c r="W4" s="57" t="e">
        <f t="shared" si="0"/>
        <v>#NUM!</v>
      </c>
      <c r="X4" s="57" t="e">
        <f t="shared" si="0"/>
        <v>#NUM!</v>
      </c>
      <c r="Y4" s="57" t="e">
        <f t="shared" si="0"/>
        <v>#NUM!</v>
      </c>
      <c r="Z4" s="57" t="e">
        <f t="shared" si="0"/>
        <v>#NUM!</v>
      </c>
      <c r="AA4" s="57" t="e">
        <f t="shared" si="0"/>
        <v>#NUM!</v>
      </c>
      <c r="AB4" s="57" t="e">
        <f t="shared" si="0"/>
        <v>#NUM!</v>
      </c>
      <c r="AC4" s="57" t="e">
        <f t="shared" si="0"/>
        <v>#NUM!</v>
      </c>
      <c r="AD4" s="57" t="e">
        <f t="shared" si="0"/>
        <v>#NUM!</v>
      </c>
      <c r="AE4" s="57" t="e">
        <f t="shared" si="1"/>
        <v>#NUM!</v>
      </c>
      <c r="AF4" s="57" t="e">
        <f t="shared" si="1"/>
        <v>#NUM!</v>
      </c>
      <c r="AG4" s="57" t="e">
        <f t="shared" si="1"/>
        <v>#NUM!</v>
      </c>
      <c r="AH4" s="57" t="e">
        <f t="shared" si="1"/>
        <v>#NUM!</v>
      </c>
      <c r="AI4" s="57" t="e">
        <f t="shared" si="1"/>
        <v>#NUM!</v>
      </c>
      <c r="AJ4" s="57" t="e">
        <f t="shared" si="1"/>
        <v>#NUM!</v>
      </c>
      <c r="AK4" s="57" t="e">
        <f t="shared" si="1"/>
        <v>#NUM!</v>
      </c>
      <c r="AL4" s="57" t="e">
        <f t="shared" si="1"/>
        <v>#NUM!</v>
      </c>
    </row>
    <row r="5" spans="1:38" x14ac:dyDescent="0.3">
      <c r="A5" s="59">
        <v>3</v>
      </c>
      <c r="B5" s="153">
        <v>2.186046511627907E-5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115"/>
      <c r="U5" s="57">
        <f t="shared" si="0"/>
        <v>-10.730830798393788</v>
      </c>
      <c r="V5" s="57" t="e">
        <f t="shared" si="0"/>
        <v>#NUM!</v>
      </c>
      <c r="W5" s="57" t="e">
        <f t="shared" si="0"/>
        <v>#NUM!</v>
      </c>
      <c r="X5" s="57" t="e">
        <f t="shared" si="0"/>
        <v>#NUM!</v>
      </c>
      <c r="Y5" s="57" t="e">
        <f t="shared" si="0"/>
        <v>#NUM!</v>
      </c>
      <c r="Z5" s="57" t="e">
        <f t="shared" si="0"/>
        <v>#NUM!</v>
      </c>
      <c r="AA5" s="57" t="e">
        <f t="shared" si="0"/>
        <v>#NUM!</v>
      </c>
      <c r="AB5" s="57" t="e">
        <f t="shared" si="0"/>
        <v>#NUM!</v>
      </c>
      <c r="AC5" s="57" t="e">
        <f t="shared" si="0"/>
        <v>#NUM!</v>
      </c>
      <c r="AD5" s="57" t="e">
        <f t="shared" si="0"/>
        <v>#NUM!</v>
      </c>
      <c r="AE5" s="57" t="e">
        <f t="shared" si="1"/>
        <v>#NUM!</v>
      </c>
      <c r="AF5" s="57" t="e">
        <f t="shared" si="1"/>
        <v>#NUM!</v>
      </c>
      <c r="AG5" s="57" t="e">
        <f t="shared" si="1"/>
        <v>#NUM!</v>
      </c>
      <c r="AH5" s="57" t="e">
        <f t="shared" si="1"/>
        <v>#NUM!</v>
      </c>
      <c r="AI5" s="57" t="e">
        <f t="shared" si="1"/>
        <v>#NUM!</v>
      </c>
      <c r="AJ5" s="57" t="e">
        <f t="shared" si="1"/>
        <v>#NUM!</v>
      </c>
      <c r="AK5" s="57" t="e">
        <f t="shared" si="1"/>
        <v>#NUM!</v>
      </c>
      <c r="AL5" s="57" t="e">
        <f t="shared" si="1"/>
        <v>#NUM!</v>
      </c>
    </row>
    <row r="6" spans="1:38" x14ac:dyDescent="0.3">
      <c r="A6" s="116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</row>
    <row r="7" spans="1:38" x14ac:dyDescent="0.3">
      <c r="A7" s="117" t="s">
        <v>39</v>
      </c>
      <c r="B7" s="112">
        <f t="shared" ref="B7:Q7" si="2">AVERAGE(B3:B5)</f>
        <v>1.1203398372813018E-4</v>
      </c>
      <c r="C7" s="112" t="e">
        <f t="shared" si="2"/>
        <v>#DIV/0!</v>
      </c>
      <c r="D7" s="112" t="e">
        <f t="shared" si="2"/>
        <v>#DIV/0!</v>
      </c>
      <c r="E7" s="112" t="e">
        <f t="shared" si="2"/>
        <v>#DIV/0!</v>
      </c>
      <c r="F7" s="112" t="e">
        <f t="shared" si="2"/>
        <v>#DIV/0!</v>
      </c>
      <c r="G7" s="112" t="e">
        <f t="shared" si="2"/>
        <v>#DIV/0!</v>
      </c>
      <c r="H7" s="112" t="e">
        <f t="shared" si="2"/>
        <v>#DIV/0!</v>
      </c>
      <c r="I7" s="112" t="e">
        <f t="shared" si="2"/>
        <v>#DIV/0!</v>
      </c>
      <c r="J7" s="112" t="e">
        <f t="shared" si="2"/>
        <v>#DIV/0!</v>
      </c>
      <c r="K7" s="112" t="e">
        <f t="shared" si="2"/>
        <v>#DIV/0!</v>
      </c>
      <c r="L7" s="112" t="e">
        <f>AVERAGE(L3:L5)</f>
        <v>#DIV/0!</v>
      </c>
      <c r="M7" s="112" t="e">
        <f t="shared" si="2"/>
        <v>#DIV/0!</v>
      </c>
      <c r="N7" s="112" t="e">
        <f t="shared" si="2"/>
        <v>#DIV/0!</v>
      </c>
      <c r="O7" s="112" t="e">
        <f t="shared" si="2"/>
        <v>#DIV/0!</v>
      </c>
      <c r="P7" s="112" t="e">
        <f t="shared" si="2"/>
        <v>#DIV/0!</v>
      </c>
      <c r="Q7" s="112" t="e">
        <f t="shared" si="2"/>
        <v>#DIV/0!</v>
      </c>
      <c r="R7" s="112" t="e">
        <f>AVERAGE(R3:R5)</f>
        <v>#DIV/0!</v>
      </c>
      <c r="S7" s="112" t="e">
        <f>AVERAGE(S3:S5)</f>
        <v>#DIV/0!</v>
      </c>
      <c r="T7" s="118"/>
      <c r="U7" s="112">
        <f t="shared" ref="U7:AK7" si="3">AVERAGE(U3:U5)</f>
        <v>-9.4255388252525751</v>
      </c>
      <c r="V7" s="112" t="e">
        <f t="shared" si="3"/>
        <v>#NUM!</v>
      </c>
      <c r="W7" s="112" t="e">
        <f t="shared" si="3"/>
        <v>#NUM!</v>
      </c>
      <c r="X7" s="112" t="e">
        <f t="shared" si="3"/>
        <v>#NUM!</v>
      </c>
      <c r="Y7" s="112" t="e">
        <f t="shared" si="3"/>
        <v>#NUM!</v>
      </c>
      <c r="Z7" s="112" t="e">
        <f t="shared" si="3"/>
        <v>#NUM!</v>
      </c>
      <c r="AA7" s="112" t="e">
        <f t="shared" si="3"/>
        <v>#NUM!</v>
      </c>
      <c r="AB7" s="112" t="e">
        <f t="shared" si="3"/>
        <v>#NUM!</v>
      </c>
      <c r="AC7" s="112" t="e">
        <f t="shared" si="3"/>
        <v>#NUM!</v>
      </c>
      <c r="AD7" s="112" t="e">
        <f t="shared" si="3"/>
        <v>#NUM!</v>
      </c>
      <c r="AE7" s="112" t="e">
        <f t="shared" si="3"/>
        <v>#NUM!</v>
      </c>
      <c r="AF7" s="112" t="e">
        <f t="shared" si="3"/>
        <v>#NUM!</v>
      </c>
      <c r="AG7" s="112" t="e">
        <f t="shared" si="3"/>
        <v>#NUM!</v>
      </c>
      <c r="AH7" s="112" t="e">
        <f t="shared" si="3"/>
        <v>#NUM!</v>
      </c>
      <c r="AI7" s="112" t="e">
        <f t="shared" si="3"/>
        <v>#NUM!</v>
      </c>
      <c r="AJ7" s="112" t="e">
        <f t="shared" si="3"/>
        <v>#NUM!</v>
      </c>
      <c r="AK7" s="112" t="e">
        <f t="shared" si="3"/>
        <v>#NUM!</v>
      </c>
      <c r="AL7" s="112" t="e">
        <f>AVERAGE(AL3:AL5)</f>
        <v>#NUM!</v>
      </c>
    </row>
    <row r="8" spans="1:38" x14ac:dyDescent="0.3">
      <c r="A8" s="117" t="s">
        <v>40</v>
      </c>
      <c r="B8" s="112">
        <f t="shared" ref="B8:Q8" si="4">STDEV(B3:B5)</f>
        <v>8.2456895622221228E-5</v>
      </c>
      <c r="C8" s="112" t="e">
        <f t="shared" si="4"/>
        <v>#DIV/0!</v>
      </c>
      <c r="D8" s="112" t="e">
        <f t="shared" si="4"/>
        <v>#DIV/0!</v>
      </c>
      <c r="E8" s="112" t="e">
        <f t="shared" si="4"/>
        <v>#DIV/0!</v>
      </c>
      <c r="F8" s="112" t="e">
        <f t="shared" si="4"/>
        <v>#DIV/0!</v>
      </c>
      <c r="G8" s="112" t="e">
        <f t="shared" si="4"/>
        <v>#DIV/0!</v>
      </c>
      <c r="H8" s="112" t="e">
        <f t="shared" si="4"/>
        <v>#DIV/0!</v>
      </c>
      <c r="I8" s="112" t="e">
        <f t="shared" si="4"/>
        <v>#DIV/0!</v>
      </c>
      <c r="J8" s="112" t="e">
        <f t="shared" si="4"/>
        <v>#DIV/0!</v>
      </c>
      <c r="K8" s="112" t="e">
        <f t="shared" si="4"/>
        <v>#DIV/0!</v>
      </c>
      <c r="L8" s="112" t="e">
        <f>STDEV(L3:L5)</f>
        <v>#DIV/0!</v>
      </c>
      <c r="M8" s="112" t="e">
        <f t="shared" si="4"/>
        <v>#DIV/0!</v>
      </c>
      <c r="N8" s="112" t="e">
        <f t="shared" si="4"/>
        <v>#DIV/0!</v>
      </c>
      <c r="O8" s="112" t="e">
        <f t="shared" si="4"/>
        <v>#DIV/0!</v>
      </c>
      <c r="P8" s="112" t="e">
        <f t="shared" si="4"/>
        <v>#DIV/0!</v>
      </c>
      <c r="Q8" s="112" t="e">
        <f t="shared" si="4"/>
        <v>#DIV/0!</v>
      </c>
      <c r="R8" s="112" t="e">
        <f>STDEV(R3:R5)</f>
        <v>#DIV/0!</v>
      </c>
      <c r="S8" s="112" t="e">
        <f>STDEV(S3:S5)</f>
        <v>#DIV/0!</v>
      </c>
      <c r="T8" s="118"/>
      <c r="U8" s="112">
        <f t="shared" ref="U8:AK8" si="5">STDEV(U3:U5)</f>
        <v>1.143141506875649</v>
      </c>
      <c r="V8" s="112" t="e">
        <f t="shared" si="5"/>
        <v>#NUM!</v>
      </c>
      <c r="W8" s="112" t="e">
        <f t="shared" si="5"/>
        <v>#NUM!</v>
      </c>
      <c r="X8" s="112" t="e">
        <f t="shared" si="5"/>
        <v>#NUM!</v>
      </c>
      <c r="Y8" s="112" t="e">
        <f t="shared" si="5"/>
        <v>#NUM!</v>
      </c>
      <c r="Z8" s="112" t="e">
        <f t="shared" si="5"/>
        <v>#NUM!</v>
      </c>
      <c r="AA8" s="112" t="e">
        <f t="shared" si="5"/>
        <v>#NUM!</v>
      </c>
      <c r="AB8" s="112" t="e">
        <f t="shared" si="5"/>
        <v>#NUM!</v>
      </c>
      <c r="AC8" s="112" t="e">
        <f t="shared" si="5"/>
        <v>#NUM!</v>
      </c>
      <c r="AD8" s="112" t="e">
        <f t="shared" si="5"/>
        <v>#NUM!</v>
      </c>
      <c r="AE8" s="112" t="e">
        <f t="shared" si="5"/>
        <v>#NUM!</v>
      </c>
      <c r="AF8" s="112" t="e">
        <f t="shared" si="5"/>
        <v>#NUM!</v>
      </c>
      <c r="AG8" s="112" t="e">
        <f t="shared" si="5"/>
        <v>#NUM!</v>
      </c>
      <c r="AH8" s="112" t="e">
        <f t="shared" si="5"/>
        <v>#NUM!</v>
      </c>
      <c r="AI8" s="112" t="e">
        <f t="shared" si="5"/>
        <v>#NUM!</v>
      </c>
      <c r="AJ8" s="112" t="e">
        <f t="shared" si="5"/>
        <v>#NUM!</v>
      </c>
      <c r="AK8" s="112" t="e">
        <f t="shared" si="5"/>
        <v>#NUM!</v>
      </c>
      <c r="AL8" s="112" t="e">
        <f>STDEV(AL3:AL5)</f>
        <v>#NUM!</v>
      </c>
    </row>
    <row r="9" spans="1:38" x14ac:dyDescent="0.3">
      <c r="A9" s="116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</row>
    <row r="10" spans="1:38" x14ac:dyDescent="0.3">
      <c r="A10" s="59">
        <v>1</v>
      </c>
      <c r="B10" s="57">
        <f>(B3-B$7)^4</f>
        <v>1.2010509877676494E-19</v>
      </c>
      <c r="C10" s="57" t="e">
        <f t="shared" ref="C10:S12" si="6">(C3-C$7)^4</f>
        <v>#DIV/0!</v>
      </c>
      <c r="D10" s="57" t="e">
        <f t="shared" si="6"/>
        <v>#DIV/0!</v>
      </c>
      <c r="E10" s="57" t="e">
        <f t="shared" si="6"/>
        <v>#DIV/0!</v>
      </c>
      <c r="F10" s="57" t="e">
        <f t="shared" si="6"/>
        <v>#DIV/0!</v>
      </c>
      <c r="G10" s="57" t="e">
        <f t="shared" si="6"/>
        <v>#DIV/0!</v>
      </c>
      <c r="H10" s="57" t="e">
        <f t="shared" si="6"/>
        <v>#DIV/0!</v>
      </c>
      <c r="I10" s="57" t="e">
        <f t="shared" si="6"/>
        <v>#DIV/0!</v>
      </c>
      <c r="J10" s="57" t="e">
        <f t="shared" si="6"/>
        <v>#DIV/0!</v>
      </c>
      <c r="K10" s="57" t="e">
        <f t="shared" si="6"/>
        <v>#DIV/0!</v>
      </c>
      <c r="L10" s="57" t="e">
        <f>(L3-L$7)^4</f>
        <v>#DIV/0!</v>
      </c>
      <c r="M10" s="57" t="e">
        <f t="shared" si="6"/>
        <v>#DIV/0!</v>
      </c>
      <c r="N10" s="57" t="e">
        <f t="shared" si="6"/>
        <v>#DIV/0!</v>
      </c>
      <c r="O10" s="57" t="e">
        <f t="shared" si="6"/>
        <v>#DIV/0!</v>
      </c>
      <c r="P10" s="57" t="e">
        <f t="shared" si="6"/>
        <v>#DIV/0!</v>
      </c>
      <c r="Q10" s="57" t="e">
        <f t="shared" si="6"/>
        <v>#DIV/0!</v>
      </c>
      <c r="R10" s="57" t="e">
        <f>(R3-R$7)^4</f>
        <v>#DIV/0!</v>
      </c>
      <c r="S10" s="57" t="e">
        <f t="shared" si="6"/>
        <v>#DIV/0!</v>
      </c>
      <c r="T10" s="115"/>
      <c r="U10" s="57">
        <f>(U3-U$7)^4</f>
        <v>5.4221868391891935E-2</v>
      </c>
      <c r="V10" s="57" t="e">
        <f t="shared" ref="V10:AL12" si="7">(V3-V$7)^4</f>
        <v>#NUM!</v>
      </c>
      <c r="W10" s="57" t="e">
        <f t="shared" si="7"/>
        <v>#NUM!</v>
      </c>
      <c r="X10" s="57" t="e">
        <f t="shared" si="7"/>
        <v>#NUM!</v>
      </c>
      <c r="Y10" s="57" t="e">
        <f t="shared" si="7"/>
        <v>#NUM!</v>
      </c>
      <c r="Z10" s="57" t="e">
        <f t="shared" si="7"/>
        <v>#NUM!</v>
      </c>
      <c r="AA10" s="57" t="e">
        <f t="shared" si="7"/>
        <v>#NUM!</v>
      </c>
      <c r="AB10" s="57" t="e">
        <f t="shared" si="7"/>
        <v>#NUM!</v>
      </c>
      <c r="AC10" s="57" t="e">
        <f t="shared" si="7"/>
        <v>#NUM!</v>
      </c>
      <c r="AD10" s="57" t="e">
        <f t="shared" si="7"/>
        <v>#NUM!</v>
      </c>
      <c r="AE10" s="57" t="e">
        <f t="shared" si="7"/>
        <v>#NUM!</v>
      </c>
      <c r="AF10" s="57" t="e">
        <f t="shared" si="7"/>
        <v>#NUM!</v>
      </c>
      <c r="AG10" s="57" t="e">
        <f t="shared" si="7"/>
        <v>#NUM!</v>
      </c>
      <c r="AH10" s="57" t="e">
        <f t="shared" si="7"/>
        <v>#NUM!</v>
      </c>
      <c r="AI10" s="57" t="e">
        <f t="shared" si="7"/>
        <v>#NUM!</v>
      </c>
      <c r="AJ10" s="57" t="e">
        <f t="shared" si="7"/>
        <v>#NUM!</v>
      </c>
      <c r="AK10" s="57" t="e">
        <f t="shared" si="7"/>
        <v>#NUM!</v>
      </c>
      <c r="AL10" s="57" t="e">
        <f t="shared" si="7"/>
        <v>#NUM!</v>
      </c>
    </row>
    <row r="11" spans="1:38" x14ac:dyDescent="0.3">
      <c r="A11" s="59">
        <v>2</v>
      </c>
      <c r="B11" s="57">
        <f>(B4-B$7)^4</f>
        <v>2.6219049034365663E-17</v>
      </c>
      <c r="C11" s="57" t="e">
        <f t="shared" si="6"/>
        <v>#DIV/0!</v>
      </c>
      <c r="D11" s="57" t="e">
        <f t="shared" si="6"/>
        <v>#DIV/0!</v>
      </c>
      <c r="E11" s="57" t="e">
        <f t="shared" si="6"/>
        <v>#DIV/0!</v>
      </c>
      <c r="F11" s="57" t="e">
        <f t="shared" si="6"/>
        <v>#DIV/0!</v>
      </c>
      <c r="G11" s="57" t="e">
        <f t="shared" si="6"/>
        <v>#DIV/0!</v>
      </c>
      <c r="H11" s="57" t="e">
        <f t="shared" si="6"/>
        <v>#DIV/0!</v>
      </c>
      <c r="I11" s="57" t="e">
        <f t="shared" si="6"/>
        <v>#DIV/0!</v>
      </c>
      <c r="J11" s="57" t="e">
        <f t="shared" si="6"/>
        <v>#DIV/0!</v>
      </c>
      <c r="K11" s="57" t="e">
        <f t="shared" si="6"/>
        <v>#DIV/0!</v>
      </c>
      <c r="L11" s="57" t="e">
        <f>(L4-L$7)^4</f>
        <v>#DIV/0!</v>
      </c>
      <c r="M11" s="57" t="e">
        <f t="shared" si="6"/>
        <v>#DIV/0!</v>
      </c>
      <c r="N11" s="57" t="e">
        <f t="shared" si="6"/>
        <v>#DIV/0!</v>
      </c>
      <c r="O11" s="57" t="e">
        <f t="shared" si="6"/>
        <v>#DIV/0!</v>
      </c>
      <c r="P11" s="57" t="e">
        <f t="shared" si="6"/>
        <v>#DIV/0!</v>
      </c>
      <c r="Q11" s="57" t="e">
        <f t="shared" si="6"/>
        <v>#DIV/0!</v>
      </c>
      <c r="R11" s="57" t="e">
        <f>(R4-R$7)^4</f>
        <v>#DIV/0!</v>
      </c>
      <c r="S11" s="57" t="e">
        <f t="shared" si="6"/>
        <v>#DIV/0!</v>
      </c>
      <c r="T11" s="115"/>
      <c r="U11" s="57">
        <f>(U4-U$7)^4</f>
        <v>0.45819628801509671</v>
      </c>
      <c r="V11" s="57" t="e">
        <f t="shared" si="7"/>
        <v>#NUM!</v>
      </c>
      <c r="W11" s="57" t="e">
        <f t="shared" si="7"/>
        <v>#NUM!</v>
      </c>
      <c r="X11" s="57" t="e">
        <f t="shared" si="7"/>
        <v>#NUM!</v>
      </c>
      <c r="Y11" s="57" t="e">
        <f t="shared" si="7"/>
        <v>#NUM!</v>
      </c>
      <c r="Z11" s="57" t="e">
        <f t="shared" si="7"/>
        <v>#NUM!</v>
      </c>
      <c r="AA11" s="57" t="e">
        <f t="shared" si="7"/>
        <v>#NUM!</v>
      </c>
      <c r="AB11" s="57" t="e">
        <f t="shared" si="7"/>
        <v>#NUM!</v>
      </c>
      <c r="AC11" s="57" t="e">
        <f t="shared" si="7"/>
        <v>#NUM!</v>
      </c>
      <c r="AD11" s="57" t="e">
        <f t="shared" si="7"/>
        <v>#NUM!</v>
      </c>
      <c r="AE11" s="57" t="e">
        <f t="shared" si="7"/>
        <v>#NUM!</v>
      </c>
      <c r="AF11" s="57" t="e">
        <f t="shared" si="7"/>
        <v>#NUM!</v>
      </c>
      <c r="AG11" s="57" t="e">
        <f t="shared" si="7"/>
        <v>#NUM!</v>
      </c>
      <c r="AH11" s="57" t="e">
        <f t="shared" si="7"/>
        <v>#NUM!</v>
      </c>
      <c r="AI11" s="57" t="e">
        <f t="shared" si="7"/>
        <v>#NUM!</v>
      </c>
      <c r="AJ11" s="57" t="e">
        <f t="shared" si="7"/>
        <v>#NUM!</v>
      </c>
      <c r="AK11" s="57" t="e">
        <f t="shared" si="7"/>
        <v>#NUM!</v>
      </c>
      <c r="AL11" s="57" t="e">
        <f t="shared" si="7"/>
        <v>#NUM!</v>
      </c>
    </row>
    <row r="12" spans="1:38" x14ac:dyDescent="0.3">
      <c r="A12" s="59">
        <v>3</v>
      </c>
      <c r="B12" s="57">
        <f>(B5-B$7)^4</f>
        <v>6.6117445437096889E-17</v>
      </c>
      <c r="C12" s="57" t="e">
        <f t="shared" si="6"/>
        <v>#DIV/0!</v>
      </c>
      <c r="D12" s="57" t="e">
        <f t="shared" si="6"/>
        <v>#DIV/0!</v>
      </c>
      <c r="E12" s="57" t="e">
        <f t="shared" si="6"/>
        <v>#DIV/0!</v>
      </c>
      <c r="F12" s="57" t="e">
        <f t="shared" si="6"/>
        <v>#DIV/0!</v>
      </c>
      <c r="G12" s="57" t="e">
        <f t="shared" si="6"/>
        <v>#DIV/0!</v>
      </c>
      <c r="H12" s="57" t="e">
        <f t="shared" si="6"/>
        <v>#DIV/0!</v>
      </c>
      <c r="I12" s="57" t="e">
        <f t="shared" si="6"/>
        <v>#DIV/0!</v>
      </c>
      <c r="J12" s="57" t="e">
        <f t="shared" si="6"/>
        <v>#DIV/0!</v>
      </c>
      <c r="K12" s="57" t="e">
        <f t="shared" si="6"/>
        <v>#DIV/0!</v>
      </c>
      <c r="L12" s="57" t="e">
        <f>(L5-L$7)^4</f>
        <v>#DIV/0!</v>
      </c>
      <c r="M12" s="57" t="e">
        <f t="shared" si="6"/>
        <v>#DIV/0!</v>
      </c>
      <c r="N12" s="57" t="e">
        <f t="shared" si="6"/>
        <v>#DIV/0!</v>
      </c>
      <c r="O12" s="57" t="e">
        <f t="shared" si="6"/>
        <v>#DIV/0!</v>
      </c>
      <c r="P12" s="57" t="e">
        <f t="shared" si="6"/>
        <v>#DIV/0!</v>
      </c>
      <c r="Q12" s="57" t="e">
        <f t="shared" si="6"/>
        <v>#DIV/0!</v>
      </c>
      <c r="R12" s="57" t="e">
        <f>(R5-R$7)^4</f>
        <v>#DIV/0!</v>
      </c>
      <c r="S12" s="57" t="e">
        <f t="shared" si="6"/>
        <v>#DIV/0!</v>
      </c>
      <c r="T12" s="115"/>
      <c r="U12" s="57">
        <f>(U5-U$7)^4</f>
        <v>2.9028906018920124</v>
      </c>
      <c r="V12" s="57" t="e">
        <f t="shared" si="7"/>
        <v>#NUM!</v>
      </c>
      <c r="W12" s="57" t="e">
        <f t="shared" si="7"/>
        <v>#NUM!</v>
      </c>
      <c r="X12" s="57" t="e">
        <f t="shared" si="7"/>
        <v>#NUM!</v>
      </c>
      <c r="Y12" s="57" t="e">
        <f t="shared" si="7"/>
        <v>#NUM!</v>
      </c>
      <c r="Z12" s="57" t="e">
        <f t="shared" si="7"/>
        <v>#NUM!</v>
      </c>
      <c r="AA12" s="57" t="e">
        <f t="shared" si="7"/>
        <v>#NUM!</v>
      </c>
      <c r="AB12" s="57" t="e">
        <f t="shared" si="7"/>
        <v>#NUM!</v>
      </c>
      <c r="AC12" s="57" t="e">
        <f t="shared" si="7"/>
        <v>#NUM!</v>
      </c>
      <c r="AD12" s="57" t="e">
        <f t="shared" si="7"/>
        <v>#NUM!</v>
      </c>
      <c r="AE12" s="57" t="e">
        <f t="shared" si="7"/>
        <v>#NUM!</v>
      </c>
      <c r="AF12" s="57" t="e">
        <f t="shared" si="7"/>
        <v>#NUM!</v>
      </c>
      <c r="AG12" s="57" t="e">
        <f t="shared" si="7"/>
        <v>#NUM!</v>
      </c>
      <c r="AH12" s="57" t="e">
        <f t="shared" si="7"/>
        <v>#NUM!</v>
      </c>
      <c r="AI12" s="57" t="e">
        <f t="shared" si="7"/>
        <v>#NUM!</v>
      </c>
      <c r="AJ12" s="57" t="e">
        <f t="shared" si="7"/>
        <v>#NUM!</v>
      </c>
      <c r="AK12" s="57" t="e">
        <f t="shared" si="7"/>
        <v>#NUM!</v>
      </c>
      <c r="AL12" s="57" t="e">
        <f t="shared" si="7"/>
        <v>#NUM!</v>
      </c>
    </row>
    <row r="13" spans="1:38" x14ac:dyDescent="0.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116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</row>
    <row r="14" spans="1:38" x14ac:dyDescent="0.3">
      <c r="A14" s="22" t="s">
        <v>4</v>
      </c>
      <c r="B14" s="70" t="s">
        <v>0</v>
      </c>
      <c r="C14" s="70" t="s">
        <v>0</v>
      </c>
      <c r="D14" s="70" t="s">
        <v>0</v>
      </c>
      <c r="E14" s="70" t="s">
        <v>0</v>
      </c>
      <c r="F14" s="70" t="s">
        <v>0</v>
      </c>
      <c r="G14" s="70" t="s">
        <v>0</v>
      </c>
      <c r="H14" s="70" t="s">
        <v>0</v>
      </c>
      <c r="I14" s="70" t="s">
        <v>0</v>
      </c>
      <c r="J14" s="70" t="s">
        <v>0</v>
      </c>
      <c r="K14" s="70" t="s">
        <v>0</v>
      </c>
      <c r="L14" s="70" t="s">
        <v>0</v>
      </c>
      <c r="M14" s="70" t="s">
        <v>0</v>
      </c>
      <c r="N14" s="70" t="s">
        <v>0</v>
      </c>
      <c r="O14" s="70" t="s">
        <v>0</v>
      </c>
      <c r="P14" s="70" t="s">
        <v>0</v>
      </c>
      <c r="Q14" s="70" t="s">
        <v>0</v>
      </c>
      <c r="R14" s="70" t="s">
        <v>0</v>
      </c>
      <c r="S14" s="70" t="s">
        <v>0</v>
      </c>
      <c r="T14" s="119"/>
      <c r="U14" s="70" t="s">
        <v>41</v>
      </c>
      <c r="V14" s="70" t="s">
        <v>41</v>
      </c>
      <c r="W14" s="70" t="s">
        <v>41</v>
      </c>
      <c r="X14" s="70" t="s">
        <v>41</v>
      </c>
      <c r="Y14" s="70" t="s">
        <v>41</v>
      </c>
      <c r="Z14" s="70" t="s">
        <v>41</v>
      </c>
      <c r="AA14" s="70" t="s">
        <v>41</v>
      </c>
      <c r="AB14" s="70" t="s">
        <v>41</v>
      </c>
      <c r="AC14" s="70" t="s">
        <v>41</v>
      </c>
      <c r="AD14" s="70" t="s">
        <v>41</v>
      </c>
      <c r="AE14" s="70" t="s">
        <v>41</v>
      </c>
      <c r="AF14" s="70" t="s">
        <v>41</v>
      </c>
      <c r="AG14" s="70" t="s">
        <v>41</v>
      </c>
      <c r="AH14" s="70" t="s">
        <v>41</v>
      </c>
      <c r="AI14" s="70" t="s">
        <v>41</v>
      </c>
      <c r="AJ14" s="70" t="s">
        <v>41</v>
      </c>
      <c r="AK14" s="70" t="s">
        <v>41</v>
      </c>
      <c r="AL14" s="70" t="s">
        <v>41</v>
      </c>
    </row>
    <row r="15" spans="1:38" x14ac:dyDescent="0.3">
      <c r="A15" s="22" t="s">
        <v>5</v>
      </c>
      <c r="B15" s="71">
        <f t="shared" ref="B15:S15" si="8">COUNT(B3:B5)</f>
        <v>3</v>
      </c>
      <c r="C15" s="71">
        <f t="shared" si="8"/>
        <v>0</v>
      </c>
      <c r="D15" s="71">
        <f t="shared" si="8"/>
        <v>0</v>
      </c>
      <c r="E15" s="71">
        <f t="shared" si="8"/>
        <v>0</v>
      </c>
      <c r="F15" s="71">
        <f t="shared" si="8"/>
        <v>0</v>
      </c>
      <c r="G15" s="71">
        <f t="shared" si="8"/>
        <v>0</v>
      </c>
      <c r="H15" s="71">
        <f t="shared" si="8"/>
        <v>0</v>
      </c>
      <c r="I15" s="71">
        <f t="shared" si="8"/>
        <v>0</v>
      </c>
      <c r="J15" s="71">
        <f t="shared" si="8"/>
        <v>0</v>
      </c>
      <c r="K15" s="71">
        <f t="shared" si="8"/>
        <v>0</v>
      </c>
      <c r="L15" s="71">
        <f>COUNT(L3:L5)</f>
        <v>0</v>
      </c>
      <c r="M15" s="71">
        <f t="shared" si="8"/>
        <v>0</v>
      </c>
      <c r="N15" s="71">
        <f t="shared" si="8"/>
        <v>0</v>
      </c>
      <c r="O15" s="71">
        <f t="shared" si="8"/>
        <v>0</v>
      </c>
      <c r="P15" s="71">
        <f t="shared" si="8"/>
        <v>0</v>
      </c>
      <c r="Q15" s="71">
        <f t="shared" si="8"/>
        <v>0</v>
      </c>
      <c r="R15" s="71">
        <f>COUNT(R3:R5)</f>
        <v>0</v>
      </c>
      <c r="S15" s="71">
        <f t="shared" si="8"/>
        <v>0</v>
      </c>
      <c r="T15" s="119"/>
      <c r="U15" s="71">
        <f t="shared" ref="U15:AL15" si="9">COUNT(U3:U5)</f>
        <v>3</v>
      </c>
      <c r="V15" s="71">
        <f t="shared" si="9"/>
        <v>0</v>
      </c>
      <c r="W15" s="71">
        <f t="shared" si="9"/>
        <v>0</v>
      </c>
      <c r="X15" s="71">
        <f t="shared" si="9"/>
        <v>0</v>
      </c>
      <c r="Y15" s="71">
        <f t="shared" si="9"/>
        <v>0</v>
      </c>
      <c r="Z15" s="71">
        <f t="shared" si="9"/>
        <v>0</v>
      </c>
      <c r="AA15" s="71">
        <f t="shared" si="9"/>
        <v>0</v>
      </c>
      <c r="AB15" s="71">
        <f t="shared" si="9"/>
        <v>0</v>
      </c>
      <c r="AC15" s="71">
        <f t="shared" si="9"/>
        <v>0</v>
      </c>
      <c r="AD15" s="71">
        <f t="shared" si="9"/>
        <v>0</v>
      </c>
      <c r="AE15" s="71">
        <f t="shared" si="9"/>
        <v>0</v>
      </c>
      <c r="AF15" s="71">
        <f t="shared" si="9"/>
        <v>0</v>
      </c>
      <c r="AG15" s="71">
        <f t="shared" si="9"/>
        <v>0</v>
      </c>
      <c r="AH15" s="71">
        <f t="shared" si="9"/>
        <v>0</v>
      </c>
      <c r="AI15" s="71">
        <f t="shared" si="9"/>
        <v>0</v>
      </c>
      <c r="AJ15" s="71">
        <f t="shared" si="9"/>
        <v>0</v>
      </c>
      <c r="AK15" s="71">
        <f t="shared" si="9"/>
        <v>0</v>
      </c>
      <c r="AL15" s="71">
        <f t="shared" si="9"/>
        <v>0</v>
      </c>
    </row>
    <row r="16" spans="1:38" x14ac:dyDescent="0.3">
      <c r="A16" s="22" t="s">
        <v>6</v>
      </c>
      <c r="B16" s="77">
        <f>(SUM(B10:B12)/((B15-1)*(B8^4)))-3</f>
        <v>-2</v>
      </c>
      <c r="C16" s="77" t="e">
        <f t="shared" ref="C16:AL16" si="10">(SUM(C10:C12)/((C15-1)*(C8^4)))-3</f>
        <v>#DIV/0!</v>
      </c>
      <c r="D16" s="77" t="e">
        <f t="shared" si="10"/>
        <v>#DIV/0!</v>
      </c>
      <c r="E16" s="77" t="e">
        <f t="shared" si="10"/>
        <v>#DIV/0!</v>
      </c>
      <c r="F16" s="77" t="e">
        <f t="shared" si="10"/>
        <v>#DIV/0!</v>
      </c>
      <c r="G16" s="77" t="e">
        <f t="shared" si="10"/>
        <v>#DIV/0!</v>
      </c>
      <c r="H16" s="77" t="e">
        <f t="shared" si="10"/>
        <v>#DIV/0!</v>
      </c>
      <c r="I16" s="77" t="e">
        <f t="shared" si="10"/>
        <v>#DIV/0!</v>
      </c>
      <c r="J16" s="77" t="e">
        <f t="shared" ref="J16:K16" si="11">(SUM(J10:J12)/((J15-1)*(J8^4)))-3</f>
        <v>#DIV/0!</v>
      </c>
      <c r="K16" s="77" t="e">
        <f t="shared" si="11"/>
        <v>#DIV/0!</v>
      </c>
      <c r="L16" s="77" t="e">
        <f>(SUM(L10:L12)/((L15-1)*(L8^4)))-3</f>
        <v>#DIV/0!</v>
      </c>
      <c r="M16" s="77" t="e">
        <f t="shared" si="10"/>
        <v>#DIV/0!</v>
      </c>
      <c r="N16" s="77" t="e">
        <f t="shared" si="10"/>
        <v>#DIV/0!</v>
      </c>
      <c r="O16" s="77" t="e">
        <f t="shared" si="10"/>
        <v>#DIV/0!</v>
      </c>
      <c r="P16" s="77" t="e">
        <f t="shared" si="10"/>
        <v>#DIV/0!</v>
      </c>
      <c r="Q16" s="77" t="e">
        <f t="shared" si="10"/>
        <v>#DIV/0!</v>
      </c>
      <c r="R16" s="77" t="e">
        <f>(SUM(R10:R12)/((R15-1)*(R8^4)))-3</f>
        <v>#DIV/0!</v>
      </c>
      <c r="S16" s="77" t="e">
        <f t="shared" si="10"/>
        <v>#DIV/0!</v>
      </c>
      <c r="T16" s="119"/>
      <c r="U16" s="77">
        <f t="shared" si="10"/>
        <v>-1.9999999999999973</v>
      </c>
      <c r="V16" s="77" t="e">
        <f t="shared" si="10"/>
        <v>#NUM!</v>
      </c>
      <c r="W16" s="77" t="e">
        <f t="shared" si="10"/>
        <v>#NUM!</v>
      </c>
      <c r="X16" s="77" t="e">
        <f t="shared" si="10"/>
        <v>#NUM!</v>
      </c>
      <c r="Y16" s="77" t="e">
        <f t="shared" si="10"/>
        <v>#NUM!</v>
      </c>
      <c r="Z16" s="77" t="e">
        <f t="shared" si="10"/>
        <v>#NUM!</v>
      </c>
      <c r="AA16" s="77" t="e">
        <f t="shared" si="10"/>
        <v>#NUM!</v>
      </c>
      <c r="AB16" s="77" t="e">
        <f t="shared" si="10"/>
        <v>#NUM!</v>
      </c>
      <c r="AC16" s="77" t="e">
        <f t="shared" ref="AC16:AE16" si="12">(SUM(AC10:AC12)/((AC15-1)*(AC8^4)))-3</f>
        <v>#NUM!</v>
      </c>
      <c r="AD16" s="77" t="e">
        <f t="shared" si="12"/>
        <v>#NUM!</v>
      </c>
      <c r="AE16" s="77" t="e">
        <f t="shared" si="12"/>
        <v>#NUM!</v>
      </c>
      <c r="AF16" s="77" t="e">
        <f t="shared" si="10"/>
        <v>#NUM!</v>
      </c>
      <c r="AG16" s="77" t="e">
        <f t="shared" si="10"/>
        <v>#NUM!</v>
      </c>
      <c r="AH16" s="77" t="e">
        <f t="shared" si="10"/>
        <v>#NUM!</v>
      </c>
      <c r="AI16" s="77" t="e">
        <f t="shared" si="10"/>
        <v>#NUM!</v>
      </c>
      <c r="AJ16" s="77" t="e">
        <f t="shared" si="10"/>
        <v>#NUM!</v>
      </c>
      <c r="AK16" s="77" t="e">
        <f t="shared" ref="AK16" si="13">(SUM(AK10:AK12)/((AK15-1)*(AK8^4)))-3</f>
        <v>#NUM!</v>
      </c>
      <c r="AL16" s="77" t="e">
        <f t="shared" si="10"/>
        <v>#NUM!</v>
      </c>
    </row>
    <row r="17" spans="1:38" x14ac:dyDescent="0.3">
      <c r="A17" s="22" t="s">
        <v>8</v>
      </c>
      <c r="B17" s="71">
        <f t="shared" ref="B17:S17" si="14">SQRT(24/B15)</f>
        <v>2.8284271247461903</v>
      </c>
      <c r="C17" s="71" t="e">
        <f t="shared" si="14"/>
        <v>#DIV/0!</v>
      </c>
      <c r="D17" s="71" t="e">
        <f t="shared" si="14"/>
        <v>#DIV/0!</v>
      </c>
      <c r="E17" s="71" t="e">
        <f t="shared" si="14"/>
        <v>#DIV/0!</v>
      </c>
      <c r="F17" s="71" t="e">
        <f t="shared" si="14"/>
        <v>#DIV/0!</v>
      </c>
      <c r="G17" s="71" t="e">
        <f t="shared" si="14"/>
        <v>#DIV/0!</v>
      </c>
      <c r="H17" s="71" t="e">
        <f t="shared" si="14"/>
        <v>#DIV/0!</v>
      </c>
      <c r="I17" s="71" t="e">
        <f t="shared" si="14"/>
        <v>#DIV/0!</v>
      </c>
      <c r="J17" s="71" t="e">
        <f t="shared" si="14"/>
        <v>#DIV/0!</v>
      </c>
      <c r="K17" s="71" t="e">
        <f t="shared" si="14"/>
        <v>#DIV/0!</v>
      </c>
      <c r="L17" s="71" t="e">
        <f t="shared" si="14"/>
        <v>#DIV/0!</v>
      </c>
      <c r="M17" s="71" t="e">
        <f t="shared" si="14"/>
        <v>#DIV/0!</v>
      </c>
      <c r="N17" s="71" t="e">
        <f t="shared" si="14"/>
        <v>#DIV/0!</v>
      </c>
      <c r="O17" s="71" t="e">
        <f t="shared" si="14"/>
        <v>#DIV/0!</v>
      </c>
      <c r="P17" s="71" t="e">
        <f t="shared" si="14"/>
        <v>#DIV/0!</v>
      </c>
      <c r="Q17" s="71" t="e">
        <f t="shared" si="14"/>
        <v>#DIV/0!</v>
      </c>
      <c r="R17" s="71" t="e">
        <f>SQRT(24/R15)</f>
        <v>#DIV/0!</v>
      </c>
      <c r="S17" s="71" t="e">
        <f t="shared" si="14"/>
        <v>#DIV/0!</v>
      </c>
      <c r="T17" s="119"/>
      <c r="U17" s="71">
        <f t="shared" ref="U17:AL17" si="15">SQRT(24/U15)</f>
        <v>2.8284271247461903</v>
      </c>
      <c r="V17" s="71" t="e">
        <f t="shared" si="15"/>
        <v>#DIV/0!</v>
      </c>
      <c r="W17" s="71" t="e">
        <f t="shared" si="15"/>
        <v>#DIV/0!</v>
      </c>
      <c r="X17" s="71" t="e">
        <f t="shared" si="15"/>
        <v>#DIV/0!</v>
      </c>
      <c r="Y17" s="71" t="e">
        <f t="shared" si="15"/>
        <v>#DIV/0!</v>
      </c>
      <c r="Z17" s="71" t="e">
        <f t="shared" si="15"/>
        <v>#DIV/0!</v>
      </c>
      <c r="AA17" s="71" t="e">
        <f t="shared" si="15"/>
        <v>#DIV/0!</v>
      </c>
      <c r="AB17" s="71" t="e">
        <f t="shared" si="15"/>
        <v>#DIV/0!</v>
      </c>
      <c r="AC17" s="71" t="e">
        <f t="shared" si="15"/>
        <v>#DIV/0!</v>
      </c>
      <c r="AD17" s="71" t="e">
        <f t="shared" si="15"/>
        <v>#DIV/0!</v>
      </c>
      <c r="AE17" s="71" t="e">
        <f t="shared" si="15"/>
        <v>#DIV/0!</v>
      </c>
      <c r="AF17" s="71" t="e">
        <f t="shared" si="15"/>
        <v>#DIV/0!</v>
      </c>
      <c r="AG17" s="71" t="e">
        <f t="shared" si="15"/>
        <v>#DIV/0!</v>
      </c>
      <c r="AH17" s="71" t="e">
        <f t="shared" si="15"/>
        <v>#DIV/0!</v>
      </c>
      <c r="AI17" s="71" t="e">
        <f t="shared" si="15"/>
        <v>#DIV/0!</v>
      </c>
      <c r="AJ17" s="71" t="e">
        <f t="shared" si="15"/>
        <v>#DIV/0!</v>
      </c>
      <c r="AK17" s="71" t="e">
        <f t="shared" si="15"/>
        <v>#DIV/0!</v>
      </c>
      <c r="AL17" s="71" t="e">
        <f t="shared" si="15"/>
        <v>#DIV/0!</v>
      </c>
    </row>
    <row r="18" spans="1:38" x14ac:dyDescent="0.3">
      <c r="A18" s="22" t="s">
        <v>10</v>
      </c>
      <c r="B18" s="71" t="str">
        <f>IF(ABS(B16/B17)&gt;NORMSINV(1-0.05/2),"non normal","normal")</f>
        <v>normal</v>
      </c>
      <c r="C18" s="71" t="e">
        <f t="shared" ref="C18:S18" si="16">IF(ABS(C16/C17)&gt;NORMSINV(1-0.05/2),"non normal","normal")</f>
        <v>#DIV/0!</v>
      </c>
      <c r="D18" s="71" t="e">
        <f t="shared" si="16"/>
        <v>#DIV/0!</v>
      </c>
      <c r="E18" s="71" t="e">
        <f t="shared" si="16"/>
        <v>#DIV/0!</v>
      </c>
      <c r="F18" s="71" t="e">
        <f t="shared" si="16"/>
        <v>#DIV/0!</v>
      </c>
      <c r="G18" s="71" t="e">
        <f t="shared" si="16"/>
        <v>#DIV/0!</v>
      </c>
      <c r="H18" s="71" t="e">
        <f t="shared" si="16"/>
        <v>#DIV/0!</v>
      </c>
      <c r="I18" s="71" t="e">
        <f t="shared" si="16"/>
        <v>#DIV/0!</v>
      </c>
      <c r="J18" s="71" t="e">
        <f t="shared" si="16"/>
        <v>#DIV/0!</v>
      </c>
      <c r="K18" s="71" t="e">
        <f t="shared" si="16"/>
        <v>#DIV/0!</v>
      </c>
      <c r="L18" s="71" t="e">
        <f t="shared" si="16"/>
        <v>#DIV/0!</v>
      </c>
      <c r="M18" s="71" t="e">
        <f t="shared" si="16"/>
        <v>#DIV/0!</v>
      </c>
      <c r="N18" s="71" t="e">
        <f t="shared" si="16"/>
        <v>#DIV/0!</v>
      </c>
      <c r="O18" s="71" t="e">
        <f t="shared" si="16"/>
        <v>#DIV/0!</v>
      </c>
      <c r="P18" s="71" t="e">
        <f t="shared" si="16"/>
        <v>#DIV/0!</v>
      </c>
      <c r="Q18" s="71" t="e">
        <f t="shared" si="16"/>
        <v>#DIV/0!</v>
      </c>
      <c r="R18" s="71" t="e">
        <f>IF(ABS(R16/R17)&gt;NORMSINV(1-0.05/2),"non normal","normal")</f>
        <v>#DIV/0!</v>
      </c>
      <c r="S18" s="71" t="e">
        <f t="shared" si="16"/>
        <v>#DIV/0!</v>
      </c>
      <c r="T18" s="119"/>
      <c r="U18" s="71" t="str">
        <f t="shared" ref="U18:AL18" si="17">IF(ABS(U16/U17)&gt;NORMSINV(1-0.05/2),"non normal","normal")</f>
        <v>normal</v>
      </c>
      <c r="V18" s="71" t="e">
        <f t="shared" si="17"/>
        <v>#NUM!</v>
      </c>
      <c r="W18" s="71" t="e">
        <f t="shared" si="17"/>
        <v>#NUM!</v>
      </c>
      <c r="X18" s="71" t="e">
        <f t="shared" si="17"/>
        <v>#NUM!</v>
      </c>
      <c r="Y18" s="71" t="e">
        <f t="shared" si="17"/>
        <v>#NUM!</v>
      </c>
      <c r="Z18" s="71" t="e">
        <f t="shared" si="17"/>
        <v>#NUM!</v>
      </c>
      <c r="AA18" s="71" t="e">
        <f t="shared" si="17"/>
        <v>#NUM!</v>
      </c>
      <c r="AB18" s="71" t="e">
        <f t="shared" si="17"/>
        <v>#NUM!</v>
      </c>
      <c r="AC18" s="71" t="e">
        <f t="shared" si="17"/>
        <v>#NUM!</v>
      </c>
      <c r="AD18" s="71" t="e">
        <f t="shared" si="17"/>
        <v>#NUM!</v>
      </c>
      <c r="AE18" s="71" t="e">
        <f t="shared" si="17"/>
        <v>#NUM!</v>
      </c>
      <c r="AF18" s="71" t="e">
        <f t="shared" si="17"/>
        <v>#NUM!</v>
      </c>
      <c r="AG18" s="71" t="e">
        <f t="shared" si="17"/>
        <v>#NUM!</v>
      </c>
      <c r="AH18" s="71" t="e">
        <f t="shared" si="17"/>
        <v>#NUM!</v>
      </c>
      <c r="AI18" s="71" t="e">
        <f t="shared" si="17"/>
        <v>#NUM!</v>
      </c>
      <c r="AJ18" s="71" t="e">
        <f t="shared" si="17"/>
        <v>#NUM!</v>
      </c>
      <c r="AK18" s="71" t="e">
        <f t="shared" si="17"/>
        <v>#NUM!</v>
      </c>
      <c r="AL18" s="71" t="e">
        <f t="shared" si="17"/>
        <v>#NUM!</v>
      </c>
    </row>
    <row r="19" spans="1:38" x14ac:dyDescent="0.3">
      <c r="A19" s="22" t="s">
        <v>11</v>
      </c>
      <c r="B19" s="72">
        <f t="shared" ref="B19:S19" si="18">SKEW(B3:B5)</f>
        <v>-0.96417348598432562</v>
      </c>
      <c r="C19" s="72" t="e">
        <f t="shared" si="18"/>
        <v>#DIV/0!</v>
      </c>
      <c r="D19" s="72" t="e">
        <f t="shared" si="18"/>
        <v>#DIV/0!</v>
      </c>
      <c r="E19" s="72" t="e">
        <f t="shared" si="18"/>
        <v>#DIV/0!</v>
      </c>
      <c r="F19" s="72" t="e">
        <f t="shared" si="18"/>
        <v>#DIV/0!</v>
      </c>
      <c r="G19" s="72" t="e">
        <f t="shared" si="18"/>
        <v>#DIV/0!</v>
      </c>
      <c r="H19" s="72" t="e">
        <f t="shared" si="18"/>
        <v>#DIV/0!</v>
      </c>
      <c r="I19" s="72" t="e">
        <f t="shared" si="18"/>
        <v>#DIV/0!</v>
      </c>
      <c r="J19" s="72" t="e">
        <f t="shared" si="18"/>
        <v>#DIV/0!</v>
      </c>
      <c r="K19" s="72" t="e">
        <f t="shared" si="18"/>
        <v>#DIV/0!</v>
      </c>
      <c r="L19" s="72" t="e">
        <f t="shared" si="18"/>
        <v>#DIV/0!</v>
      </c>
      <c r="M19" s="72" t="e">
        <f t="shared" si="18"/>
        <v>#DIV/0!</v>
      </c>
      <c r="N19" s="72" t="e">
        <f t="shared" si="18"/>
        <v>#DIV/0!</v>
      </c>
      <c r="O19" s="72" t="e">
        <f t="shared" si="18"/>
        <v>#DIV/0!</v>
      </c>
      <c r="P19" s="72" t="e">
        <f t="shared" si="18"/>
        <v>#DIV/0!</v>
      </c>
      <c r="Q19" s="72" t="e">
        <f t="shared" si="18"/>
        <v>#DIV/0!</v>
      </c>
      <c r="R19" s="72" t="e">
        <f>SKEW(R3:R5)</f>
        <v>#DIV/0!</v>
      </c>
      <c r="S19" s="72" t="e">
        <f t="shared" si="18"/>
        <v>#DIV/0!</v>
      </c>
      <c r="T19" s="119"/>
      <c r="U19" s="72">
        <f t="shared" ref="U19:AL19" si="19">SKEW(U3:U5)</f>
        <v>-1.5610855733379989</v>
      </c>
      <c r="V19" s="72" t="e">
        <f t="shared" si="19"/>
        <v>#NUM!</v>
      </c>
      <c r="W19" s="72" t="e">
        <f t="shared" si="19"/>
        <v>#NUM!</v>
      </c>
      <c r="X19" s="72" t="e">
        <f t="shared" si="19"/>
        <v>#NUM!</v>
      </c>
      <c r="Y19" s="72" t="e">
        <f t="shared" si="19"/>
        <v>#NUM!</v>
      </c>
      <c r="Z19" s="72" t="e">
        <f t="shared" si="19"/>
        <v>#NUM!</v>
      </c>
      <c r="AA19" s="72" t="e">
        <f t="shared" si="19"/>
        <v>#NUM!</v>
      </c>
      <c r="AB19" s="72" t="e">
        <f t="shared" si="19"/>
        <v>#NUM!</v>
      </c>
      <c r="AC19" s="72" t="e">
        <f t="shared" si="19"/>
        <v>#NUM!</v>
      </c>
      <c r="AD19" s="72" t="e">
        <f t="shared" si="19"/>
        <v>#NUM!</v>
      </c>
      <c r="AE19" s="72" t="e">
        <f t="shared" si="19"/>
        <v>#NUM!</v>
      </c>
      <c r="AF19" s="72" t="e">
        <f t="shared" si="19"/>
        <v>#NUM!</v>
      </c>
      <c r="AG19" s="72" t="e">
        <f t="shared" si="19"/>
        <v>#NUM!</v>
      </c>
      <c r="AH19" s="72" t="e">
        <f t="shared" si="19"/>
        <v>#NUM!</v>
      </c>
      <c r="AI19" s="72" t="e">
        <f t="shared" si="19"/>
        <v>#NUM!</v>
      </c>
      <c r="AJ19" s="72" t="e">
        <f t="shared" si="19"/>
        <v>#NUM!</v>
      </c>
      <c r="AK19" s="72" t="e">
        <f t="shared" si="19"/>
        <v>#NUM!</v>
      </c>
      <c r="AL19" s="72" t="e">
        <f t="shared" si="19"/>
        <v>#NUM!</v>
      </c>
    </row>
    <row r="20" spans="1:38" x14ac:dyDescent="0.3">
      <c r="A20" s="22" t="s">
        <v>13</v>
      </c>
      <c r="B20" s="71">
        <f t="shared" ref="B20:S20" si="20">SQRT((6*B15*(B15-1))/((B15-2)*(B15+1)*(B15+3)))</f>
        <v>1.2247448713915889</v>
      </c>
      <c r="C20" s="71">
        <f t="shared" si="20"/>
        <v>0</v>
      </c>
      <c r="D20" s="71">
        <f t="shared" si="20"/>
        <v>0</v>
      </c>
      <c r="E20" s="71">
        <f t="shared" si="20"/>
        <v>0</v>
      </c>
      <c r="F20" s="71">
        <f t="shared" si="20"/>
        <v>0</v>
      </c>
      <c r="G20" s="71">
        <f t="shared" si="20"/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  <c r="L20" s="71">
        <f t="shared" si="20"/>
        <v>0</v>
      </c>
      <c r="M20" s="71">
        <f t="shared" si="20"/>
        <v>0</v>
      </c>
      <c r="N20" s="71">
        <f t="shared" si="20"/>
        <v>0</v>
      </c>
      <c r="O20" s="71">
        <f t="shared" si="20"/>
        <v>0</v>
      </c>
      <c r="P20" s="71">
        <f t="shared" si="20"/>
        <v>0</v>
      </c>
      <c r="Q20" s="71">
        <f t="shared" si="20"/>
        <v>0</v>
      </c>
      <c r="R20" s="71">
        <f t="shared" si="20"/>
        <v>0</v>
      </c>
      <c r="S20" s="71">
        <f t="shared" si="20"/>
        <v>0</v>
      </c>
      <c r="T20" s="119"/>
      <c r="U20" s="71">
        <f t="shared" ref="U20:AL20" si="21">SQRT((6*U15*(U15-1))/((U15-2)*(U15+1)*(U15+3)))</f>
        <v>1.2247448713915889</v>
      </c>
      <c r="V20" s="71">
        <f t="shared" si="21"/>
        <v>0</v>
      </c>
      <c r="W20" s="71">
        <f t="shared" si="21"/>
        <v>0</v>
      </c>
      <c r="X20" s="71">
        <f t="shared" si="21"/>
        <v>0</v>
      </c>
      <c r="Y20" s="71">
        <f t="shared" si="21"/>
        <v>0</v>
      </c>
      <c r="Z20" s="71">
        <f t="shared" si="21"/>
        <v>0</v>
      </c>
      <c r="AA20" s="71">
        <f t="shared" si="21"/>
        <v>0</v>
      </c>
      <c r="AB20" s="71">
        <f t="shared" si="21"/>
        <v>0</v>
      </c>
      <c r="AC20" s="71">
        <f t="shared" si="21"/>
        <v>0</v>
      </c>
      <c r="AD20" s="71">
        <f t="shared" si="21"/>
        <v>0</v>
      </c>
      <c r="AE20" s="71">
        <f t="shared" si="21"/>
        <v>0</v>
      </c>
      <c r="AF20" s="71">
        <f t="shared" si="21"/>
        <v>0</v>
      </c>
      <c r="AG20" s="71">
        <f t="shared" si="21"/>
        <v>0</v>
      </c>
      <c r="AH20" s="71">
        <f t="shared" si="21"/>
        <v>0</v>
      </c>
      <c r="AI20" s="71">
        <f t="shared" si="21"/>
        <v>0</v>
      </c>
      <c r="AJ20" s="71">
        <f t="shared" si="21"/>
        <v>0</v>
      </c>
      <c r="AK20" s="71">
        <f t="shared" si="21"/>
        <v>0</v>
      </c>
      <c r="AL20" s="71">
        <f t="shared" si="21"/>
        <v>0</v>
      </c>
    </row>
    <row r="21" spans="1:38" x14ac:dyDescent="0.3">
      <c r="A21" s="22" t="s">
        <v>15</v>
      </c>
      <c r="B21" s="71" t="str">
        <f t="shared" ref="B21:S21" si="22">IF(ABS(B19/B20)&gt;NORMSINV(1-0.05/2),"non normal","normal")</f>
        <v>normal</v>
      </c>
      <c r="C21" s="71" t="e">
        <f t="shared" si="22"/>
        <v>#DIV/0!</v>
      </c>
      <c r="D21" s="71" t="e">
        <f t="shared" si="22"/>
        <v>#DIV/0!</v>
      </c>
      <c r="E21" s="71" t="e">
        <f t="shared" si="22"/>
        <v>#DIV/0!</v>
      </c>
      <c r="F21" s="71" t="e">
        <f t="shared" si="22"/>
        <v>#DIV/0!</v>
      </c>
      <c r="G21" s="71" t="e">
        <f t="shared" si="22"/>
        <v>#DIV/0!</v>
      </c>
      <c r="H21" s="71" t="e">
        <f t="shared" si="22"/>
        <v>#DIV/0!</v>
      </c>
      <c r="I21" s="71" t="e">
        <f t="shared" si="22"/>
        <v>#DIV/0!</v>
      </c>
      <c r="J21" s="71" t="e">
        <f t="shared" si="22"/>
        <v>#DIV/0!</v>
      </c>
      <c r="K21" s="71" t="e">
        <f t="shared" si="22"/>
        <v>#DIV/0!</v>
      </c>
      <c r="L21" s="71" t="e">
        <f t="shared" si="22"/>
        <v>#DIV/0!</v>
      </c>
      <c r="M21" s="71" t="e">
        <f t="shared" si="22"/>
        <v>#DIV/0!</v>
      </c>
      <c r="N21" s="71" t="e">
        <f t="shared" si="22"/>
        <v>#DIV/0!</v>
      </c>
      <c r="O21" s="71" t="e">
        <f t="shared" si="22"/>
        <v>#DIV/0!</v>
      </c>
      <c r="P21" s="71" t="e">
        <f t="shared" si="22"/>
        <v>#DIV/0!</v>
      </c>
      <c r="Q21" s="71" t="e">
        <f t="shared" si="22"/>
        <v>#DIV/0!</v>
      </c>
      <c r="R21" s="71" t="e">
        <f t="shared" si="22"/>
        <v>#DIV/0!</v>
      </c>
      <c r="S21" s="71" t="e">
        <f t="shared" si="22"/>
        <v>#DIV/0!</v>
      </c>
      <c r="T21" s="119"/>
      <c r="U21" s="71" t="str">
        <f t="shared" ref="U21:AL21" si="23">IF(ABS(U19/U20)&gt;NORMSINV(1-0.05/2),"non normal","normal")</f>
        <v>normal</v>
      </c>
      <c r="V21" s="71" t="e">
        <f t="shared" si="23"/>
        <v>#NUM!</v>
      </c>
      <c r="W21" s="71" t="e">
        <f t="shared" si="23"/>
        <v>#NUM!</v>
      </c>
      <c r="X21" s="71" t="e">
        <f t="shared" si="23"/>
        <v>#NUM!</v>
      </c>
      <c r="Y21" s="71" t="e">
        <f t="shared" si="23"/>
        <v>#NUM!</v>
      </c>
      <c r="Z21" s="71" t="e">
        <f t="shared" si="23"/>
        <v>#NUM!</v>
      </c>
      <c r="AA21" s="71" t="e">
        <f t="shared" si="23"/>
        <v>#NUM!</v>
      </c>
      <c r="AB21" s="71" t="e">
        <f t="shared" si="23"/>
        <v>#NUM!</v>
      </c>
      <c r="AC21" s="71" t="e">
        <f t="shared" si="23"/>
        <v>#NUM!</v>
      </c>
      <c r="AD21" s="71" t="e">
        <f t="shared" si="23"/>
        <v>#NUM!</v>
      </c>
      <c r="AE21" s="71" t="e">
        <f t="shared" si="23"/>
        <v>#NUM!</v>
      </c>
      <c r="AF21" s="71" t="e">
        <f t="shared" si="23"/>
        <v>#NUM!</v>
      </c>
      <c r="AG21" s="71" t="e">
        <f t="shared" si="23"/>
        <v>#NUM!</v>
      </c>
      <c r="AH21" s="71" t="e">
        <f t="shared" si="23"/>
        <v>#NUM!</v>
      </c>
      <c r="AI21" s="71" t="e">
        <f t="shared" si="23"/>
        <v>#NUM!</v>
      </c>
      <c r="AJ21" s="71" t="e">
        <f t="shared" si="23"/>
        <v>#NUM!</v>
      </c>
      <c r="AK21" s="71" t="e">
        <f t="shared" si="23"/>
        <v>#NUM!</v>
      </c>
      <c r="AL21" s="71" t="e">
        <f t="shared" si="23"/>
        <v>#NUM!</v>
      </c>
    </row>
    <row r="22" spans="1:38" x14ac:dyDescent="0.3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8" x14ac:dyDescent="0.3">
      <c r="A23" s="21" t="s">
        <v>42</v>
      </c>
      <c r="B23" s="76">
        <f>ABS(B19/B20)</f>
        <v>0.78724435472736876</v>
      </c>
      <c r="C23" s="76" t="e">
        <f t="shared" ref="C23:AL23" si="24">ABS(C19/C20)</f>
        <v>#DIV/0!</v>
      </c>
      <c r="D23" s="76" t="e">
        <f t="shared" si="24"/>
        <v>#DIV/0!</v>
      </c>
      <c r="E23" s="76" t="e">
        <f t="shared" si="24"/>
        <v>#DIV/0!</v>
      </c>
      <c r="F23" s="76" t="e">
        <f t="shared" si="24"/>
        <v>#DIV/0!</v>
      </c>
      <c r="G23" s="76" t="e">
        <f t="shared" si="24"/>
        <v>#DIV/0!</v>
      </c>
      <c r="H23" s="76" t="e">
        <f t="shared" si="24"/>
        <v>#DIV/0!</v>
      </c>
      <c r="I23" s="76" t="e">
        <f t="shared" si="24"/>
        <v>#DIV/0!</v>
      </c>
      <c r="J23" s="76" t="e">
        <f t="shared" si="24"/>
        <v>#DIV/0!</v>
      </c>
      <c r="K23" s="76" t="e">
        <f t="shared" si="24"/>
        <v>#DIV/0!</v>
      </c>
      <c r="L23" s="76" t="e">
        <f t="shared" si="24"/>
        <v>#DIV/0!</v>
      </c>
      <c r="M23" s="76" t="e">
        <f t="shared" si="24"/>
        <v>#DIV/0!</v>
      </c>
      <c r="N23" s="76" t="e">
        <f t="shared" si="24"/>
        <v>#DIV/0!</v>
      </c>
      <c r="O23" s="76" t="e">
        <f t="shared" si="24"/>
        <v>#DIV/0!</v>
      </c>
      <c r="P23" s="76" t="e">
        <f t="shared" si="24"/>
        <v>#DIV/0!</v>
      </c>
      <c r="Q23" s="76" t="e">
        <f t="shared" si="24"/>
        <v>#DIV/0!</v>
      </c>
      <c r="R23" s="76" t="e">
        <f t="shared" si="24"/>
        <v>#DIV/0!</v>
      </c>
      <c r="S23" s="76" t="e">
        <f t="shared" si="24"/>
        <v>#DIV/0!</v>
      </c>
      <c r="T23" s="76"/>
      <c r="U23" s="76">
        <f t="shared" si="24"/>
        <v>1.2746210331660752</v>
      </c>
      <c r="V23" s="76" t="e">
        <f t="shared" si="24"/>
        <v>#NUM!</v>
      </c>
      <c r="W23" s="76" t="e">
        <f t="shared" si="24"/>
        <v>#NUM!</v>
      </c>
      <c r="X23" s="76" t="e">
        <f t="shared" si="24"/>
        <v>#NUM!</v>
      </c>
      <c r="Y23" s="76" t="e">
        <f t="shared" si="24"/>
        <v>#NUM!</v>
      </c>
      <c r="Z23" s="76" t="e">
        <f t="shared" si="24"/>
        <v>#NUM!</v>
      </c>
      <c r="AA23" s="76" t="e">
        <f t="shared" si="24"/>
        <v>#NUM!</v>
      </c>
      <c r="AB23" s="76" t="e">
        <f t="shared" si="24"/>
        <v>#NUM!</v>
      </c>
      <c r="AC23" s="76" t="e">
        <f t="shared" si="24"/>
        <v>#NUM!</v>
      </c>
      <c r="AD23" s="76" t="e">
        <f t="shared" si="24"/>
        <v>#NUM!</v>
      </c>
      <c r="AE23" s="76" t="e">
        <f t="shared" si="24"/>
        <v>#NUM!</v>
      </c>
      <c r="AF23" s="76" t="e">
        <f t="shared" si="24"/>
        <v>#NUM!</v>
      </c>
      <c r="AG23" s="76" t="e">
        <f t="shared" si="24"/>
        <v>#NUM!</v>
      </c>
      <c r="AH23" s="76" t="e">
        <f t="shared" si="24"/>
        <v>#NUM!</v>
      </c>
      <c r="AI23" s="76" t="e">
        <f t="shared" si="24"/>
        <v>#NUM!</v>
      </c>
      <c r="AJ23" s="76" t="e">
        <f t="shared" si="24"/>
        <v>#NUM!</v>
      </c>
      <c r="AK23" s="76" t="e">
        <f t="shared" si="24"/>
        <v>#NUM!</v>
      </c>
      <c r="AL23" s="76" t="e">
        <f t="shared" si="24"/>
        <v>#NUM!</v>
      </c>
    </row>
    <row r="24" spans="1:38" x14ac:dyDescent="0.3">
      <c r="A24" s="120" t="s">
        <v>43</v>
      </c>
      <c r="B24" s="76" t="str">
        <f t="shared" ref="B24:I24" si="25">IF(B23&lt;U23,"Normal","Lognormal")</f>
        <v>Normal</v>
      </c>
      <c r="C24" s="76" t="e">
        <f t="shared" si="25"/>
        <v>#DIV/0!</v>
      </c>
      <c r="D24" s="76" t="e">
        <f t="shared" si="25"/>
        <v>#DIV/0!</v>
      </c>
      <c r="E24" s="76" t="e">
        <f t="shared" si="25"/>
        <v>#DIV/0!</v>
      </c>
      <c r="F24" s="76" t="e">
        <f t="shared" si="25"/>
        <v>#DIV/0!</v>
      </c>
      <c r="G24" s="76" t="e">
        <f t="shared" si="25"/>
        <v>#DIV/0!</v>
      </c>
      <c r="H24" s="76" t="e">
        <f t="shared" si="25"/>
        <v>#DIV/0!</v>
      </c>
      <c r="I24" s="76" t="e">
        <f t="shared" si="25"/>
        <v>#DIV/0!</v>
      </c>
      <c r="J24" s="76" t="e">
        <f>IF(J23&lt;AC23,"Normal","Lognormal")</f>
        <v>#DIV/0!</v>
      </c>
      <c r="K24" s="76" t="e">
        <f t="shared" ref="K24:Q24" si="26">IF(K23&lt;AD23,"Normal","Lognormal")</f>
        <v>#DIV/0!</v>
      </c>
      <c r="L24" s="76" t="e">
        <f>IF(L23&lt;AE23,"Normal","Lognormal")</f>
        <v>#DIV/0!</v>
      </c>
      <c r="M24" s="76" t="e">
        <f t="shared" si="26"/>
        <v>#DIV/0!</v>
      </c>
      <c r="N24" s="76" t="e">
        <f t="shared" si="26"/>
        <v>#DIV/0!</v>
      </c>
      <c r="O24" s="76" t="e">
        <f t="shared" si="26"/>
        <v>#DIV/0!</v>
      </c>
      <c r="P24" s="76" t="e">
        <f t="shared" si="26"/>
        <v>#DIV/0!</v>
      </c>
      <c r="Q24" s="76" t="e">
        <f t="shared" si="26"/>
        <v>#DIV/0!</v>
      </c>
      <c r="R24" s="76" t="e">
        <f>IF(R23&lt;AK23,"Normal","Lognormal")</f>
        <v>#DIV/0!</v>
      </c>
      <c r="S24" s="76" t="e">
        <f>IF(S23&lt;AL23,"Normal","Lognormal")</f>
        <v>#DIV/0!</v>
      </c>
    </row>
    <row r="25" spans="1:38" x14ac:dyDescent="0.3">
      <c r="B25" s="76">
        <v>1</v>
      </c>
      <c r="C25" s="76">
        <v>2</v>
      </c>
      <c r="D25" s="76">
        <v>3</v>
      </c>
      <c r="E25" s="76">
        <v>4</v>
      </c>
      <c r="F25" s="76">
        <v>5</v>
      </c>
      <c r="G25" s="76">
        <v>6</v>
      </c>
      <c r="H25" s="76">
        <v>7</v>
      </c>
      <c r="I25" s="76">
        <v>8</v>
      </c>
      <c r="J25" s="76">
        <v>9</v>
      </c>
      <c r="K25" s="76">
        <v>10</v>
      </c>
      <c r="L25" s="76">
        <v>11</v>
      </c>
      <c r="M25" s="76">
        <v>12</v>
      </c>
      <c r="N25" s="76">
        <v>13</v>
      </c>
      <c r="O25" s="76">
        <v>14</v>
      </c>
      <c r="P25" s="76">
        <v>15</v>
      </c>
      <c r="Q25" s="76">
        <v>16</v>
      </c>
      <c r="R25" s="76">
        <v>17</v>
      </c>
      <c r="S25" s="76">
        <v>18</v>
      </c>
    </row>
  </sheetData>
  <sheetProtection algorithmName="SHA-512" hashValue="1eCwDGOV1FsO4+lBy4ce8NzcBBKotRL//LifAAVGmvFt0fIoFu0lJyjfkhoQQS6JYjAkhjaoX0kdfvTZwdoTTA==" saltValue="iW9Q13fT+zVsTL63cPKeLA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D5ED9-455C-412A-88C1-67D5F2BD016E}">
  <sheetPr>
    <tabColor theme="2" tint="-0.249977111117893"/>
    <pageSetUpPr fitToPage="1"/>
  </sheetPr>
  <dimension ref="A1:AE200"/>
  <sheetViews>
    <sheetView topLeftCell="A82" zoomScale="90" zoomScaleNormal="90" workbookViewId="0">
      <selection activeCell="D102" sqref="D102"/>
    </sheetView>
  </sheetViews>
  <sheetFormatPr defaultColWidth="9.21875" defaultRowHeight="13.2" x14ac:dyDescent="0.25"/>
  <cols>
    <col min="1" max="2" width="24.5546875" style="2" customWidth="1"/>
    <col min="3" max="3" width="27.21875" style="2" customWidth="1"/>
    <col min="4" max="4" width="20.77734375" style="2" customWidth="1"/>
    <col min="5" max="5" width="17.77734375" style="2" customWidth="1"/>
    <col min="6" max="6" width="16.77734375" style="2" bestFit="1" customWidth="1"/>
    <col min="7" max="7" width="14.21875" style="2" customWidth="1"/>
    <col min="8" max="8" width="13.77734375" style="2" customWidth="1"/>
    <col min="9" max="9" width="14.77734375" style="2" customWidth="1"/>
    <col min="10" max="10" width="11.21875" style="2" customWidth="1"/>
    <col min="11" max="11" width="11.44140625" style="2" customWidth="1"/>
    <col min="12" max="12" width="14.77734375" style="2" customWidth="1"/>
    <col min="13" max="14" width="9.21875" style="2"/>
    <col min="15" max="15" width="11.44140625" style="2" customWidth="1"/>
    <col min="16" max="16384" width="9.21875" style="2"/>
  </cols>
  <sheetData>
    <row r="1" spans="1:31" x14ac:dyDescent="0.25">
      <c r="A1" s="1"/>
      <c r="B1" s="53" t="s">
        <v>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</row>
    <row r="2" spans="1:31" ht="26.4" x14ac:dyDescent="0.25">
      <c r="A2" s="3" t="s">
        <v>2</v>
      </c>
      <c r="B2" s="4" t="s">
        <v>281</v>
      </c>
      <c r="C2" s="4" t="s">
        <v>273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x14ac:dyDescent="0.25">
      <c r="A3" s="56">
        <v>1</v>
      </c>
      <c r="B3" s="153">
        <v>1.3065015479876162E-4</v>
      </c>
      <c r="C3" s="153">
        <v>6.9999999999999999E-4</v>
      </c>
      <c r="D3" s="50"/>
      <c r="E3" s="50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</row>
    <row r="4" spans="1:31" x14ac:dyDescent="0.25">
      <c r="A4" s="56">
        <v>2</v>
      </c>
      <c r="B4" s="153">
        <v>1.8359133126934985E-4</v>
      </c>
      <c r="C4" s="153">
        <v>8.4000000000000003E-4</v>
      </c>
      <c r="D4" s="50"/>
      <c r="E4" s="50"/>
      <c r="F4" s="50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</row>
    <row r="5" spans="1:31" x14ac:dyDescent="0.25">
      <c r="A5" s="56">
        <v>3</v>
      </c>
      <c r="B5" s="153">
        <v>2.186046511627907E-5</v>
      </c>
      <c r="C5" s="153">
        <v>6.8000000000000005E-4</v>
      </c>
      <c r="D5" s="50"/>
      <c r="E5" s="50"/>
      <c r="F5" s="50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</row>
    <row r="6" spans="1:31" x14ac:dyDescent="0.25">
      <c r="A6" s="56">
        <v>4</v>
      </c>
      <c r="B6" s="50"/>
      <c r="C6" s="50"/>
      <c r="D6" s="50"/>
      <c r="E6" s="51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</row>
    <row r="7" spans="1:31" x14ac:dyDescent="0.25">
      <c r="A7" s="56">
        <v>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</row>
    <row r="8" spans="1:31" x14ac:dyDescent="0.25">
      <c r="A8" s="56">
        <v>6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</row>
    <row r="9" spans="1:31" x14ac:dyDescent="0.25">
      <c r="A9" s="56">
        <v>7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</row>
    <row r="10" spans="1:31" x14ac:dyDescent="0.25">
      <c r="A10" s="56">
        <v>8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</row>
    <row r="11" spans="1:31" x14ac:dyDescent="0.25">
      <c r="A11" s="56">
        <v>9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</row>
    <row r="12" spans="1:31" x14ac:dyDescent="0.25">
      <c r="A12" s="56">
        <v>10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</row>
    <row r="13" spans="1:31" x14ac:dyDescent="0.25">
      <c r="A13" s="56">
        <v>11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</row>
    <row r="14" spans="1:31" x14ac:dyDescent="0.25">
      <c r="A14" s="56">
        <v>12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</row>
    <row r="15" spans="1:31" x14ac:dyDescent="0.25">
      <c r="A15" s="56">
        <v>13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</row>
    <row r="16" spans="1:31" x14ac:dyDescent="0.25">
      <c r="A16" s="56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</row>
    <row r="17" spans="1:31" x14ac:dyDescent="0.25">
      <c r="A17" s="56">
        <v>15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</row>
    <row r="18" spans="1:31" x14ac:dyDescent="0.25">
      <c r="A18" s="56">
        <v>16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</row>
    <row r="19" spans="1:31" x14ac:dyDescent="0.25">
      <c r="A19" s="56">
        <v>17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</row>
    <row r="20" spans="1:31" x14ac:dyDescent="0.25">
      <c r="A20" s="56">
        <v>18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</row>
    <row r="21" spans="1:31" x14ac:dyDescent="0.25">
      <c r="A21" s="56">
        <v>19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</row>
    <row r="22" spans="1:31" x14ac:dyDescent="0.25">
      <c r="A22" s="56">
        <v>20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</row>
    <row r="23" spans="1:31" x14ac:dyDescent="0.25">
      <c r="A23" s="56">
        <v>21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</row>
    <row r="24" spans="1:31" x14ac:dyDescent="0.25">
      <c r="A24" s="56">
        <v>22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</row>
    <row r="25" spans="1:31" x14ac:dyDescent="0.25">
      <c r="A25" s="56">
        <v>23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</row>
    <row r="26" spans="1:31" x14ac:dyDescent="0.25">
      <c r="A26" s="56">
        <v>24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</row>
    <row r="27" spans="1:31" x14ac:dyDescent="0.25">
      <c r="A27" s="56">
        <v>25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</row>
    <row r="28" spans="1:31" x14ac:dyDescent="0.25">
      <c r="A28" s="56">
        <v>26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</row>
    <row r="29" spans="1:31" x14ac:dyDescent="0.25">
      <c r="A29" s="56">
        <v>27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</row>
    <row r="30" spans="1:31" x14ac:dyDescent="0.25">
      <c r="A30" s="56">
        <v>28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</row>
    <row r="31" spans="1:31" x14ac:dyDescent="0.25">
      <c r="A31" s="56">
        <v>29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</row>
    <row r="32" spans="1:31" x14ac:dyDescent="0.25">
      <c r="A32" s="56">
        <v>30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</row>
    <row r="33" spans="1:31" x14ac:dyDescent="0.25">
      <c r="A33" s="56">
        <v>31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</row>
    <row r="34" spans="1:31" x14ac:dyDescent="0.25">
      <c r="A34" s="56">
        <v>32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</row>
    <row r="35" spans="1:31" x14ac:dyDescent="0.25">
      <c r="A35" s="58">
        <v>33</v>
      </c>
      <c r="B35" s="51"/>
      <c r="C35" s="51"/>
      <c r="D35" s="51"/>
      <c r="E35" s="51"/>
      <c r="F35" s="51"/>
      <c r="G35" s="51"/>
      <c r="H35" s="51"/>
      <c r="I35" s="51"/>
      <c r="J35" s="51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</row>
    <row r="36" spans="1:31" x14ac:dyDescent="0.25">
      <c r="A36" s="58">
        <v>34</v>
      </c>
      <c r="B36" s="51"/>
      <c r="C36" s="51"/>
      <c r="D36" s="51"/>
      <c r="E36" s="51"/>
      <c r="F36" s="51"/>
      <c r="G36" s="51"/>
      <c r="H36" s="51"/>
      <c r="I36" s="51"/>
      <c r="J36" s="51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</row>
    <row r="37" spans="1:31" x14ac:dyDescent="0.25">
      <c r="A37" s="58">
        <v>35</v>
      </c>
      <c r="B37" s="51"/>
      <c r="C37" s="51"/>
      <c r="D37" s="51"/>
      <c r="E37" s="51"/>
      <c r="F37" s="51"/>
      <c r="G37" s="51"/>
      <c r="H37" s="51"/>
      <c r="I37" s="51"/>
      <c r="J37" s="51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</row>
    <row r="38" spans="1:31" s="7" customFormat="1" ht="14.4" x14ac:dyDescent="0.3">
      <c r="A38" s="210" t="s">
        <v>44</v>
      </c>
      <c r="B38" s="211"/>
      <c r="C38" s="211"/>
      <c r="D38" s="211"/>
      <c r="E38" s="5"/>
      <c r="F38" s="5"/>
      <c r="G38" s="5"/>
      <c r="H38" s="5"/>
      <c r="I38" s="5"/>
      <c r="J38" s="5"/>
      <c r="K38" s="6"/>
      <c r="L38" s="6"/>
    </row>
    <row r="39" spans="1:31" s="7" customFormat="1" x14ac:dyDescent="0.25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 x14ac:dyDescent="0.25">
      <c r="A40" s="9" t="s">
        <v>4</v>
      </c>
      <c r="B40" s="68" t="s">
        <v>0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 x14ac:dyDescent="0.25">
      <c r="A41" s="9" t="s">
        <v>5</v>
      </c>
      <c r="B41" s="69">
        <f>COUNT(B3:AE37)</f>
        <v>6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4" x14ac:dyDescent="0.3">
      <c r="A42" s="9" t="s">
        <v>6</v>
      </c>
      <c r="B42" s="132">
        <f>KURT(B3:AE37)</f>
        <v>-2.7519642144156751</v>
      </c>
      <c r="C42" s="5"/>
      <c r="D42" s="5"/>
      <c r="E42" s="5"/>
      <c r="F42" t="s">
        <v>12</v>
      </c>
      <c r="G42" s="5"/>
      <c r="H42" s="5"/>
      <c r="I42" s="5"/>
      <c r="J42" s="5"/>
      <c r="K42" s="6"/>
      <c r="L42" s="6"/>
    </row>
    <row r="43" spans="1:31" s="7" customFormat="1" ht="14.4" x14ac:dyDescent="0.25">
      <c r="A43" s="9" t="s">
        <v>8</v>
      </c>
      <c r="B43" s="71">
        <f>SQRT(24*B41*(B41^2-1)/((B41-2)*(B41+3)*(B41-3)*(B41+5)))</f>
        <v>2.059714602177749</v>
      </c>
      <c r="C43" s="5"/>
      <c r="D43" s="5"/>
      <c r="E43" s="5"/>
      <c r="F43" s="127" t="s">
        <v>14</v>
      </c>
      <c r="G43" s="5"/>
      <c r="H43" s="5"/>
      <c r="I43" s="5"/>
      <c r="J43" s="5"/>
      <c r="K43" s="6"/>
      <c r="L43" s="6"/>
    </row>
    <row r="44" spans="1:31" s="7" customFormat="1" ht="14.4" x14ac:dyDescent="0.3">
      <c r="A44" s="9" t="s">
        <v>10</v>
      </c>
      <c r="B44" s="69" t="str">
        <f>IF(ABS(B42/B43)&gt;NORMSINV(1-0.05/2),"non normal","normal")</f>
        <v>normal</v>
      </c>
      <c r="C44" s="5"/>
      <c r="D44" s="5"/>
      <c r="E44" s="5"/>
      <c r="F44" t="s">
        <v>16</v>
      </c>
      <c r="G44" s="5"/>
      <c r="H44" s="5"/>
      <c r="I44" s="5"/>
      <c r="J44" s="5"/>
      <c r="K44" s="6"/>
      <c r="L44" s="6"/>
    </row>
    <row r="45" spans="1:31" s="7" customFormat="1" x14ac:dyDescent="0.25">
      <c r="A45" s="9" t="s">
        <v>11</v>
      </c>
      <c r="B45" s="131">
        <f>SKEW(B3:AE37)</f>
        <v>1.2827034485914639E-2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 x14ac:dyDescent="0.25">
      <c r="A46" s="9" t="s">
        <v>13</v>
      </c>
      <c r="B46" s="69">
        <f>SQRT((6*B41*(B41-1))/((B41-2)*(B41+1)*(B41+3)))</f>
        <v>0.84515425472851657</v>
      </c>
      <c r="C46" s="68" t="s">
        <v>18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" x14ac:dyDescent="0.3">
      <c r="A47" s="9" t="s">
        <v>15</v>
      </c>
      <c r="B47" s="69" t="str">
        <f>IF(ABS(B45/B46)&gt;NORMSINV(1-0.05/2),"non normal","normal")</f>
        <v>normal</v>
      </c>
      <c r="C47" s="69" t="str">
        <f>IF(AND(B44="normal", B47="normal"),"normal", "non normal")</f>
        <v>normal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" x14ac:dyDescent="0.3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4" x14ac:dyDescent="0.3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 x14ac:dyDescent="0.25">
      <c r="A50" s="12" t="s">
        <v>45</v>
      </c>
      <c r="B50" s="13">
        <f t="shared" ref="B50:AE50" si="0">COUNT(B3:B37)</f>
        <v>3</v>
      </c>
      <c r="C50" s="13">
        <f t="shared" si="0"/>
        <v>3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 x14ac:dyDescent="0.25">
      <c r="A52" s="12" t="s">
        <v>46</v>
      </c>
      <c r="B52" s="14">
        <f>COUNTA(B2:AE2)</f>
        <v>2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 x14ac:dyDescent="0.25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 x14ac:dyDescent="0.25">
      <c r="A55" s="12" t="s">
        <v>47</v>
      </c>
      <c r="B55" s="13">
        <f>SUM(B50:AE50)</f>
        <v>6</v>
      </c>
      <c r="C55" s="13"/>
      <c r="D55" s="13"/>
      <c r="E55" s="13"/>
      <c r="F55" s="13"/>
      <c r="G55" s="13"/>
      <c r="H55" s="13"/>
      <c r="I55" s="13"/>
      <c r="J55" s="13"/>
    </row>
    <row r="56" spans="1:3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 x14ac:dyDescent="0.25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 x14ac:dyDescent="0.25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 x14ac:dyDescent="0.25">
      <c r="A60" s="13"/>
      <c r="B60" s="16">
        <f>B55-1</f>
        <v>5</v>
      </c>
      <c r="C60" s="13"/>
      <c r="D60" s="13"/>
      <c r="E60" s="13"/>
      <c r="F60" s="13"/>
      <c r="G60" s="13"/>
      <c r="H60" s="13"/>
      <c r="I60" s="15"/>
      <c r="J60" s="15"/>
    </row>
    <row r="61" spans="1:31" x14ac:dyDescent="0.25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 x14ac:dyDescent="0.25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 x14ac:dyDescent="0.25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 x14ac:dyDescent="0.25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 x14ac:dyDescent="0.25">
      <c r="A65" s="12" t="s">
        <v>48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 x14ac:dyDescent="0.25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 x14ac:dyDescent="0.25">
      <c r="A67" s="13" t="s">
        <v>49</v>
      </c>
      <c r="B67" s="48">
        <f t="shared" ref="B67:AE67" si="1">AVERAGE(B3:B37)</f>
        <v>1.1203398372813018E-4</v>
      </c>
      <c r="C67" s="48">
        <f t="shared" si="1"/>
        <v>7.400000000000001E-4</v>
      </c>
      <c r="D67" s="48" t="e">
        <f t="shared" si="1"/>
        <v>#DIV/0!</v>
      </c>
      <c r="E67" s="48" t="e">
        <f t="shared" si="1"/>
        <v>#DIV/0!</v>
      </c>
      <c r="F67" s="48" t="e">
        <f t="shared" si="1"/>
        <v>#DIV/0!</v>
      </c>
      <c r="G67" s="48" t="e">
        <f t="shared" si="1"/>
        <v>#DIV/0!</v>
      </c>
      <c r="H67" s="48" t="e">
        <f t="shared" si="1"/>
        <v>#DIV/0!</v>
      </c>
      <c r="I67" s="48" t="e">
        <f t="shared" si="1"/>
        <v>#DIV/0!</v>
      </c>
      <c r="J67" s="48" t="e">
        <f t="shared" si="1"/>
        <v>#DIV/0!</v>
      </c>
      <c r="K67" s="48" t="e">
        <f t="shared" si="1"/>
        <v>#DIV/0!</v>
      </c>
      <c r="L67" s="48" t="e">
        <f t="shared" si="1"/>
        <v>#DIV/0!</v>
      </c>
      <c r="M67" s="48" t="e">
        <f t="shared" si="1"/>
        <v>#DIV/0!</v>
      </c>
      <c r="N67" s="48" t="e">
        <f t="shared" si="1"/>
        <v>#DIV/0!</v>
      </c>
      <c r="O67" s="48" t="e">
        <f t="shared" si="1"/>
        <v>#DIV/0!</v>
      </c>
      <c r="P67" s="48" t="e">
        <f t="shared" si="1"/>
        <v>#DIV/0!</v>
      </c>
      <c r="Q67" s="48" t="e">
        <f t="shared" si="1"/>
        <v>#DIV/0!</v>
      </c>
      <c r="R67" s="48" t="e">
        <f t="shared" si="1"/>
        <v>#DIV/0!</v>
      </c>
      <c r="S67" s="48" t="e">
        <f t="shared" si="1"/>
        <v>#DIV/0!</v>
      </c>
      <c r="T67" s="48" t="e">
        <f t="shared" si="1"/>
        <v>#DIV/0!</v>
      </c>
      <c r="U67" s="48" t="e">
        <f t="shared" si="1"/>
        <v>#DIV/0!</v>
      </c>
      <c r="V67" s="48" t="e">
        <f t="shared" si="1"/>
        <v>#DIV/0!</v>
      </c>
      <c r="W67" s="48" t="e">
        <f t="shared" si="1"/>
        <v>#DIV/0!</v>
      </c>
      <c r="X67" s="48" t="e">
        <f t="shared" si="1"/>
        <v>#DIV/0!</v>
      </c>
      <c r="Y67" s="48" t="e">
        <f t="shared" si="1"/>
        <v>#DIV/0!</v>
      </c>
      <c r="Z67" s="48" t="e">
        <f t="shared" si="1"/>
        <v>#DIV/0!</v>
      </c>
      <c r="AA67" s="48" t="e">
        <f t="shared" si="1"/>
        <v>#DIV/0!</v>
      </c>
      <c r="AB67" s="48" t="e">
        <f t="shared" si="1"/>
        <v>#DIV/0!</v>
      </c>
      <c r="AC67" s="48" t="e">
        <f t="shared" si="1"/>
        <v>#DIV/0!</v>
      </c>
      <c r="AD67" s="48" t="e">
        <f t="shared" si="1"/>
        <v>#DIV/0!</v>
      </c>
      <c r="AE67" s="48" t="e">
        <f t="shared" si="1"/>
        <v>#DIV/0!</v>
      </c>
    </row>
    <row r="68" spans="1:31" x14ac:dyDescent="0.25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 x14ac:dyDescent="0.25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 x14ac:dyDescent="0.25">
      <c r="A74" s="13"/>
      <c r="B74" s="48">
        <f>AVERAGE(B3:AE37)</f>
        <v>4.2601699186406509E-4</v>
      </c>
      <c r="C74" s="13"/>
      <c r="D74" s="17"/>
      <c r="E74" s="13"/>
      <c r="F74" s="13"/>
      <c r="G74" s="13"/>
      <c r="H74" s="13"/>
      <c r="I74" s="13"/>
      <c r="J74" s="13"/>
    </row>
    <row r="75" spans="1:31" x14ac:dyDescent="0.25">
      <c r="A75" s="12" t="s">
        <v>50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 x14ac:dyDescent="0.25">
      <c r="A79" s="12" t="s">
        <v>51</v>
      </c>
      <c r="B79" s="17"/>
      <c r="C79" s="17"/>
      <c r="D79" s="48">
        <f>VAR(B3:AE37)</f>
        <v>1.2406205113197024E-7</v>
      </c>
      <c r="E79" s="17"/>
      <c r="F79" s="17"/>
      <c r="G79" s="17"/>
      <c r="H79" s="17"/>
      <c r="I79" s="17"/>
      <c r="J79" s="17"/>
      <c r="K79" s="18"/>
    </row>
    <row r="80" spans="1:3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 x14ac:dyDescent="0.25">
      <c r="A85" s="13" t="s">
        <v>52</v>
      </c>
      <c r="B85" s="55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 x14ac:dyDescent="0.25">
      <c r="A88" s="13" t="s">
        <v>53</v>
      </c>
      <c r="B88" s="48">
        <f>1/B55+1/B85</f>
        <v>0.5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 x14ac:dyDescent="0.25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 x14ac:dyDescent="0.25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 x14ac:dyDescent="0.25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 x14ac:dyDescent="0.25">
      <c r="A92" s="13" t="s">
        <v>54</v>
      </c>
      <c r="B92" s="48">
        <f>D79*B88</f>
        <v>6.2031025565985119E-8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 x14ac:dyDescent="0.25">
      <c r="A98" s="12" t="s">
        <v>55</v>
      </c>
      <c r="B98" s="13"/>
      <c r="C98" s="48">
        <f>SQRT(B92)</f>
        <v>2.4906028500342066E-4</v>
      </c>
      <c r="D98" s="13"/>
      <c r="E98" s="13"/>
      <c r="F98" s="13"/>
      <c r="G98" s="13"/>
      <c r="H98" s="13"/>
      <c r="I98" s="13"/>
      <c r="J98" s="13"/>
    </row>
    <row r="99" spans="1:12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x14ac:dyDescent="0.25">
      <c r="A101" s="12" t="s">
        <v>56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 x14ac:dyDescent="0.25">
      <c r="A104" s="13" t="s">
        <v>57</v>
      </c>
      <c r="B104" s="20" t="s">
        <v>58</v>
      </c>
      <c r="C104" s="13"/>
      <c r="D104" s="13"/>
      <c r="E104" s="13"/>
      <c r="F104" s="13"/>
      <c r="G104" s="13"/>
      <c r="H104" s="12">
        <f>TINV(2*0.01,B60)</f>
        <v>3.3649299989072183</v>
      </c>
      <c r="I104" s="13"/>
      <c r="J104" s="13"/>
      <c r="K104" s="14"/>
      <c r="L104" s="13"/>
    </row>
    <row r="105" spans="1:12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x14ac:dyDescent="0.25">
      <c r="A107" s="13" t="s">
        <v>59</v>
      </c>
      <c r="B107" s="13"/>
      <c r="D107" s="13"/>
      <c r="E107" s="13"/>
      <c r="F107" s="49">
        <f>B74+H104*C98</f>
        <v>1.2640874164084569E-3</v>
      </c>
      <c r="G107" s="12"/>
      <c r="H107" s="13"/>
      <c r="I107" s="13"/>
      <c r="J107" s="13"/>
      <c r="K107" s="13"/>
      <c r="L107" s="13"/>
    </row>
    <row r="108" spans="1:12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sheetProtection algorithmName="SHA-512" hashValue="aYaZUqavpQYFZbg5UyGN5o1KRy8osyIJ0zfwIgqX5Hj9o198251Z8kRBtwRv4h1k2ynnDKVVb/1sVeKQFZqTlw==" saltValue="2LOwkH0Gdg4Y2xDrh0B2Ig==" spinCount="100000" sheet="1" objects="1" scenarios="1"/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8BF31-DDB8-457F-8A8B-1D24E7C24198}">
  <sheetPr>
    <tabColor theme="2" tint="-0.249977111117893"/>
    <pageSetUpPr fitToPage="1"/>
  </sheetPr>
  <dimension ref="A1:AE200"/>
  <sheetViews>
    <sheetView zoomScale="90" zoomScaleNormal="90" workbookViewId="0">
      <selection activeCell="C5" sqref="C5"/>
    </sheetView>
  </sheetViews>
  <sheetFormatPr defaultColWidth="9.21875" defaultRowHeight="13.2" x14ac:dyDescent="0.25"/>
  <cols>
    <col min="1" max="2" width="24.5546875" style="2" customWidth="1"/>
    <col min="3" max="3" width="27.21875" style="2" customWidth="1"/>
    <col min="4" max="4" width="20.77734375" style="2" customWidth="1"/>
    <col min="5" max="5" width="17.77734375" style="2" customWidth="1"/>
    <col min="6" max="6" width="16.77734375" style="2" bestFit="1" customWidth="1"/>
    <col min="7" max="7" width="14.21875" style="2" customWidth="1"/>
    <col min="8" max="8" width="13.77734375" style="2" customWidth="1"/>
    <col min="9" max="9" width="14.77734375" style="2" customWidth="1"/>
    <col min="10" max="10" width="11.21875" style="2" customWidth="1"/>
    <col min="11" max="11" width="11.44140625" style="2" customWidth="1"/>
    <col min="12" max="12" width="14.77734375" style="2" customWidth="1"/>
    <col min="13" max="14" width="9.21875" style="2"/>
    <col min="15" max="15" width="11.44140625" style="2" customWidth="1"/>
    <col min="16" max="16384" width="9.21875" style="2"/>
  </cols>
  <sheetData>
    <row r="1" spans="1:31" x14ac:dyDescent="0.25">
      <c r="A1" s="1"/>
      <c r="B1" s="53" t="s">
        <v>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</row>
    <row r="2" spans="1:31" ht="26.4" x14ac:dyDescent="0.25">
      <c r="A2" s="3" t="s">
        <v>2</v>
      </c>
      <c r="B2" s="4" t="s">
        <v>281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x14ac:dyDescent="0.25">
      <c r="A3" s="56">
        <v>1</v>
      </c>
      <c r="B3" s="153">
        <v>1.3065015479876162E-4</v>
      </c>
      <c r="C3" s="153"/>
      <c r="D3" s="50"/>
      <c r="E3" s="50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</row>
    <row r="4" spans="1:31" x14ac:dyDescent="0.25">
      <c r="A4" s="56">
        <v>2</v>
      </c>
      <c r="B4" s="153">
        <v>1.8359133126934985E-4</v>
      </c>
      <c r="C4" s="153"/>
      <c r="D4" s="50"/>
      <c r="E4" s="50"/>
      <c r="F4" s="50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</row>
    <row r="5" spans="1:31" x14ac:dyDescent="0.25">
      <c r="A5" s="56">
        <v>3</v>
      </c>
      <c r="B5" s="153">
        <v>2.186046511627907E-5</v>
      </c>
      <c r="C5" s="153"/>
      <c r="D5" s="50"/>
      <c r="E5" s="50"/>
      <c r="F5" s="50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</row>
    <row r="6" spans="1:31" x14ac:dyDescent="0.25">
      <c r="A6" s="56">
        <v>4</v>
      </c>
      <c r="B6" s="50"/>
      <c r="C6" s="50"/>
      <c r="D6" s="50"/>
      <c r="E6" s="51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</row>
    <row r="7" spans="1:31" x14ac:dyDescent="0.25">
      <c r="A7" s="56">
        <v>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</row>
    <row r="8" spans="1:31" x14ac:dyDescent="0.25">
      <c r="A8" s="56">
        <v>6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</row>
    <row r="9" spans="1:31" x14ac:dyDescent="0.25">
      <c r="A9" s="56">
        <v>7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</row>
    <row r="10" spans="1:31" x14ac:dyDescent="0.25">
      <c r="A10" s="56">
        <v>8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</row>
    <row r="11" spans="1:31" x14ac:dyDescent="0.25">
      <c r="A11" s="56">
        <v>9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</row>
    <row r="12" spans="1:31" x14ac:dyDescent="0.25">
      <c r="A12" s="56">
        <v>10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</row>
    <row r="13" spans="1:31" x14ac:dyDescent="0.25">
      <c r="A13" s="56">
        <v>11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</row>
    <row r="14" spans="1:31" x14ac:dyDescent="0.25">
      <c r="A14" s="56">
        <v>12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</row>
    <row r="15" spans="1:31" x14ac:dyDescent="0.25">
      <c r="A15" s="56">
        <v>13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</row>
    <row r="16" spans="1:31" x14ac:dyDescent="0.25">
      <c r="A16" s="56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</row>
    <row r="17" spans="1:31" x14ac:dyDescent="0.25">
      <c r="A17" s="56">
        <v>15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</row>
    <row r="18" spans="1:31" x14ac:dyDescent="0.25">
      <c r="A18" s="56">
        <v>16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</row>
    <row r="19" spans="1:31" x14ac:dyDescent="0.25">
      <c r="A19" s="56">
        <v>17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</row>
    <row r="20" spans="1:31" x14ac:dyDescent="0.25">
      <c r="A20" s="56">
        <v>18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</row>
    <row r="21" spans="1:31" x14ac:dyDescent="0.25">
      <c r="A21" s="56">
        <v>19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</row>
    <row r="22" spans="1:31" x14ac:dyDescent="0.25">
      <c r="A22" s="56">
        <v>20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</row>
    <row r="23" spans="1:31" x14ac:dyDescent="0.25">
      <c r="A23" s="56">
        <v>21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</row>
    <row r="24" spans="1:31" x14ac:dyDescent="0.25">
      <c r="A24" s="56">
        <v>22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</row>
    <row r="25" spans="1:31" x14ac:dyDescent="0.25">
      <c r="A25" s="56">
        <v>23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</row>
    <row r="26" spans="1:31" x14ac:dyDescent="0.25">
      <c r="A26" s="56">
        <v>24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</row>
    <row r="27" spans="1:31" x14ac:dyDescent="0.25">
      <c r="A27" s="56">
        <v>25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</row>
    <row r="28" spans="1:31" x14ac:dyDescent="0.25">
      <c r="A28" s="56">
        <v>26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</row>
    <row r="29" spans="1:31" x14ac:dyDescent="0.25">
      <c r="A29" s="56">
        <v>27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</row>
    <row r="30" spans="1:31" x14ac:dyDescent="0.25">
      <c r="A30" s="56">
        <v>28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</row>
    <row r="31" spans="1:31" x14ac:dyDescent="0.25">
      <c r="A31" s="56">
        <v>29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</row>
    <row r="32" spans="1:31" x14ac:dyDescent="0.25">
      <c r="A32" s="56">
        <v>30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</row>
    <row r="33" spans="1:31" x14ac:dyDescent="0.25">
      <c r="A33" s="56">
        <v>31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</row>
    <row r="34" spans="1:31" x14ac:dyDescent="0.25">
      <c r="A34" s="56">
        <v>32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</row>
    <row r="35" spans="1:31" x14ac:dyDescent="0.25">
      <c r="A35" s="58">
        <v>33</v>
      </c>
      <c r="B35" s="51"/>
      <c r="C35" s="51"/>
      <c r="D35" s="51"/>
      <c r="E35" s="51"/>
      <c r="F35" s="51"/>
      <c r="G35" s="51"/>
      <c r="H35" s="51"/>
      <c r="I35" s="51"/>
      <c r="J35" s="51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</row>
    <row r="36" spans="1:31" x14ac:dyDescent="0.25">
      <c r="A36" s="58">
        <v>34</v>
      </c>
      <c r="B36" s="51"/>
      <c r="C36" s="51"/>
      <c r="D36" s="51"/>
      <c r="E36" s="51"/>
      <c r="F36" s="51"/>
      <c r="G36" s="51"/>
      <c r="H36" s="51"/>
      <c r="I36" s="51"/>
      <c r="J36" s="51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</row>
    <row r="37" spans="1:31" x14ac:dyDescent="0.25">
      <c r="A37" s="58">
        <v>35</v>
      </c>
      <c r="B37" s="51"/>
      <c r="C37" s="51"/>
      <c r="D37" s="51"/>
      <c r="E37" s="51"/>
      <c r="F37" s="51"/>
      <c r="G37" s="51"/>
      <c r="H37" s="51"/>
      <c r="I37" s="51"/>
      <c r="J37" s="51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</row>
    <row r="38" spans="1:31" s="7" customFormat="1" ht="14.4" x14ac:dyDescent="0.3">
      <c r="A38" s="210" t="s">
        <v>44</v>
      </c>
      <c r="B38" s="211"/>
      <c r="C38" s="211"/>
      <c r="D38" s="211"/>
      <c r="E38" s="5"/>
      <c r="F38" s="5"/>
      <c r="G38" s="5"/>
      <c r="H38" s="5"/>
      <c r="I38" s="5"/>
      <c r="J38" s="5"/>
      <c r="K38" s="6"/>
      <c r="L38" s="6"/>
    </row>
    <row r="39" spans="1:31" s="7" customFormat="1" x14ac:dyDescent="0.25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 x14ac:dyDescent="0.25">
      <c r="A40" s="9" t="s">
        <v>4</v>
      </c>
      <c r="B40" s="68" t="s">
        <v>0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 x14ac:dyDescent="0.25">
      <c r="A41" s="9" t="s">
        <v>5</v>
      </c>
      <c r="B41" s="69">
        <f>COUNT(B3:AE37)</f>
        <v>3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4" x14ac:dyDescent="0.3">
      <c r="A42" s="9" t="s">
        <v>6</v>
      </c>
      <c r="B42" s="132" t="e">
        <f>KURT(B3:AE37)</f>
        <v>#DIV/0!</v>
      </c>
      <c r="C42" s="5"/>
      <c r="D42" s="5"/>
      <c r="E42" s="5"/>
      <c r="F42" t="s">
        <v>12</v>
      </c>
      <c r="G42" s="5"/>
      <c r="H42" s="5"/>
      <c r="I42" s="5"/>
      <c r="J42" s="5"/>
      <c r="K42" s="6"/>
      <c r="L42" s="6"/>
    </row>
    <row r="43" spans="1:31" s="7" customFormat="1" ht="14.4" x14ac:dyDescent="0.25">
      <c r="A43" s="9" t="s">
        <v>8</v>
      </c>
      <c r="B43" s="71" t="e">
        <f>SQRT(24*B41*(B41^2-1)/((B41-2)*(B41+3)*(B41-3)*(B41+5)))</f>
        <v>#DIV/0!</v>
      </c>
      <c r="C43" s="5"/>
      <c r="D43" s="5"/>
      <c r="E43" s="5"/>
      <c r="F43" s="127" t="s">
        <v>14</v>
      </c>
      <c r="G43" s="5"/>
      <c r="H43" s="5"/>
      <c r="I43" s="5"/>
      <c r="J43" s="5"/>
      <c r="K43" s="6"/>
      <c r="L43" s="6"/>
    </row>
    <row r="44" spans="1:31" s="7" customFormat="1" ht="14.4" x14ac:dyDescent="0.3">
      <c r="A44" s="9" t="s">
        <v>10</v>
      </c>
      <c r="B44" s="69" t="e">
        <f>IF(ABS(B42/B43)&gt;NORMSINV(1-0.05/2),"non normal","normal")</f>
        <v>#DIV/0!</v>
      </c>
      <c r="C44" s="5"/>
      <c r="D44" s="5"/>
      <c r="E44" s="5"/>
      <c r="F44" t="s">
        <v>16</v>
      </c>
      <c r="G44" s="5"/>
      <c r="H44" s="5"/>
      <c r="I44" s="5"/>
      <c r="J44" s="5"/>
      <c r="K44" s="6"/>
      <c r="L44" s="6"/>
    </row>
    <row r="45" spans="1:31" s="7" customFormat="1" x14ac:dyDescent="0.25">
      <c r="A45" s="9" t="s">
        <v>11</v>
      </c>
      <c r="B45" s="131">
        <f>SKEW(B3:AE37)</f>
        <v>-0.96417348598432562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 x14ac:dyDescent="0.25">
      <c r="A46" s="9" t="s">
        <v>13</v>
      </c>
      <c r="B46" s="69">
        <f>SQRT((6*B41*(B41-1))/((B41-2)*(B41+1)*(B41+3)))</f>
        <v>1.2247448713915889</v>
      </c>
      <c r="C46" s="68" t="s">
        <v>18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" x14ac:dyDescent="0.3">
      <c r="A47" s="9" t="s">
        <v>15</v>
      </c>
      <c r="B47" s="69" t="str">
        <f>IF(ABS(B45/B46)&gt;NORMSINV(1-0.05/2),"non normal","normal")</f>
        <v>normal</v>
      </c>
      <c r="C47" s="69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" x14ac:dyDescent="0.3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4" x14ac:dyDescent="0.3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 x14ac:dyDescent="0.25">
      <c r="A50" s="12" t="s">
        <v>45</v>
      </c>
      <c r="B50" s="13">
        <f t="shared" ref="B50:AE50" si="0">COUNT(B3:B37)</f>
        <v>3</v>
      </c>
      <c r="C50" s="13">
        <f t="shared" si="0"/>
        <v>0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 x14ac:dyDescent="0.25">
      <c r="A52" s="12" t="s">
        <v>46</v>
      </c>
      <c r="B52" s="14">
        <f>COUNTA(B2:AE2)</f>
        <v>1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 x14ac:dyDescent="0.25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 x14ac:dyDescent="0.25">
      <c r="A55" s="12" t="s">
        <v>47</v>
      </c>
      <c r="B55" s="13">
        <f>SUM(B50:AE50)</f>
        <v>3</v>
      </c>
      <c r="C55" s="13"/>
      <c r="D55" s="13"/>
      <c r="E55" s="13"/>
      <c r="F55" s="13"/>
      <c r="G55" s="13"/>
      <c r="H55" s="13"/>
      <c r="I55" s="13"/>
      <c r="J55" s="13"/>
    </row>
    <row r="56" spans="1:3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 x14ac:dyDescent="0.25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 x14ac:dyDescent="0.25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 x14ac:dyDescent="0.25">
      <c r="A60" s="13"/>
      <c r="B60" s="16">
        <f>B55-1</f>
        <v>2</v>
      </c>
      <c r="C60" s="13"/>
      <c r="D60" s="13"/>
      <c r="E60" s="13"/>
      <c r="F60" s="13"/>
      <c r="G60" s="13"/>
      <c r="H60" s="13"/>
      <c r="I60" s="15"/>
      <c r="J60" s="15"/>
    </row>
    <row r="61" spans="1:31" x14ac:dyDescent="0.25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 x14ac:dyDescent="0.25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 x14ac:dyDescent="0.25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 x14ac:dyDescent="0.25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 x14ac:dyDescent="0.25">
      <c r="A65" s="12" t="s">
        <v>48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 x14ac:dyDescent="0.25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 x14ac:dyDescent="0.25">
      <c r="A67" s="13" t="s">
        <v>49</v>
      </c>
      <c r="B67" s="48">
        <f t="shared" ref="B67:AE67" si="1">AVERAGE(B3:B37)</f>
        <v>1.1203398372813018E-4</v>
      </c>
      <c r="C67" s="48" t="e">
        <f t="shared" si="1"/>
        <v>#DIV/0!</v>
      </c>
      <c r="D67" s="48" t="e">
        <f t="shared" si="1"/>
        <v>#DIV/0!</v>
      </c>
      <c r="E67" s="48" t="e">
        <f t="shared" si="1"/>
        <v>#DIV/0!</v>
      </c>
      <c r="F67" s="48" t="e">
        <f t="shared" si="1"/>
        <v>#DIV/0!</v>
      </c>
      <c r="G67" s="48" t="e">
        <f t="shared" si="1"/>
        <v>#DIV/0!</v>
      </c>
      <c r="H67" s="48" t="e">
        <f t="shared" si="1"/>
        <v>#DIV/0!</v>
      </c>
      <c r="I67" s="48" t="e">
        <f t="shared" si="1"/>
        <v>#DIV/0!</v>
      </c>
      <c r="J67" s="48" t="e">
        <f t="shared" si="1"/>
        <v>#DIV/0!</v>
      </c>
      <c r="K67" s="48" t="e">
        <f t="shared" si="1"/>
        <v>#DIV/0!</v>
      </c>
      <c r="L67" s="48" t="e">
        <f t="shared" si="1"/>
        <v>#DIV/0!</v>
      </c>
      <c r="M67" s="48" t="e">
        <f t="shared" si="1"/>
        <v>#DIV/0!</v>
      </c>
      <c r="N67" s="48" t="e">
        <f t="shared" si="1"/>
        <v>#DIV/0!</v>
      </c>
      <c r="O67" s="48" t="e">
        <f t="shared" si="1"/>
        <v>#DIV/0!</v>
      </c>
      <c r="P67" s="48" t="e">
        <f t="shared" si="1"/>
        <v>#DIV/0!</v>
      </c>
      <c r="Q67" s="48" t="e">
        <f t="shared" si="1"/>
        <v>#DIV/0!</v>
      </c>
      <c r="R67" s="48" t="e">
        <f t="shared" si="1"/>
        <v>#DIV/0!</v>
      </c>
      <c r="S67" s="48" t="e">
        <f t="shared" si="1"/>
        <v>#DIV/0!</v>
      </c>
      <c r="T67" s="48" t="e">
        <f t="shared" si="1"/>
        <v>#DIV/0!</v>
      </c>
      <c r="U67" s="48" t="e">
        <f t="shared" si="1"/>
        <v>#DIV/0!</v>
      </c>
      <c r="V67" s="48" t="e">
        <f t="shared" si="1"/>
        <v>#DIV/0!</v>
      </c>
      <c r="W67" s="48" t="e">
        <f t="shared" si="1"/>
        <v>#DIV/0!</v>
      </c>
      <c r="X67" s="48" t="e">
        <f t="shared" si="1"/>
        <v>#DIV/0!</v>
      </c>
      <c r="Y67" s="48" t="e">
        <f t="shared" si="1"/>
        <v>#DIV/0!</v>
      </c>
      <c r="Z67" s="48" t="e">
        <f t="shared" si="1"/>
        <v>#DIV/0!</v>
      </c>
      <c r="AA67" s="48" t="e">
        <f t="shared" si="1"/>
        <v>#DIV/0!</v>
      </c>
      <c r="AB67" s="48" t="e">
        <f t="shared" si="1"/>
        <v>#DIV/0!</v>
      </c>
      <c r="AC67" s="48" t="e">
        <f t="shared" si="1"/>
        <v>#DIV/0!</v>
      </c>
      <c r="AD67" s="48" t="e">
        <f t="shared" si="1"/>
        <v>#DIV/0!</v>
      </c>
      <c r="AE67" s="48" t="e">
        <f t="shared" si="1"/>
        <v>#DIV/0!</v>
      </c>
    </row>
    <row r="68" spans="1:31" x14ac:dyDescent="0.25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 x14ac:dyDescent="0.25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 x14ac:dyDescent="0.25">
      <c r="A74" s="13"/>
      <c r="B74" s="48">
        <f>AVERAGE(B3:AE37)</f>
        <v>1.1203398372813018E-4</v>
      </c>
      <c r="C74" s="13"/>
      <c r="D74" s="17"/>
      <c r="E74" s="13"/>
      <c r="F74" s="13"/>
      <c r="G74" s="13"/>
      <c r="H74" s="13"/>
      <c r="I74" s="13"/>
      <c r="J74" s="13"/>
    </row>
    <row r="75" spans="1:31" x14ac:dyDescent="0.25">
      <c r="A75" s="12" t="s">
        <v>50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 x14ac:dyDescent="0.25">
      <c r="A79" s="12" t="s">
        <v>51</v>
      </c>
      <c r="B79" s="17"/>
      <c r="C79" s="17"/>
      <c r="D79" s="48">
        <f>VAR(B3:AE37)</f>
        <v>6.7991396356538857E-9</v>
      </c>
      <c r="E79" s="17"/>
      <c r="F79" s="17"/>
      <c r="G79" s="17"/>
      <c r="H79" s="17"/>
      <c r="I79" s="17"/>
      <c r="J79" s="17"/>
      <c r="K79" s="18"/>
    </row>
    <row r="80" spans="1:3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 x14ac:dyDescent="0.25">
      <c r="A85" s="13" t="s">
        <v>52</v>
      </c>
      <c r="B85" s="55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 x14ac:dyDescent="0.25">
      <c r="A88" s="13" t="s">
        <v>53</v>
      </c>
      <c r="B88" s="48">
        <f>1/B55+1/B85</f>
        <v>0.66666666666666663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 x14ac:dyDescent="0.25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 x14ac:dyDescent="0.25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 x14ac:dyDescent="0.25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 x14ac:dyDescent="0.25">
      <c r="A92" s="13" t="s">
        <v>54</v>
      </c>
      <c r="B92" s="48">
        <f>D79*B88</f>
        <v>4.5327597571025899E-9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 x14ac:dyDescent="0.25">
      <c r="A98" s="12" t="s">
        <v>55</v>
      </c>
      <c r="B98" s="13"/>
      <c r="C98" s="48">
        <f>SQRT(B92)</f>
        <v>6.7325773349458009E-5</v>
      </c>
      <c r="D98" s="13"/>
      <c r="E98" s="13"/>
      <c r="F98" s="13"/>
      <c r="G98" s="13"/>
      <c r="H98" s="13"/>
      <c r="I98" s="13"/>
      <c r="J98" s="13"/>
    </row>
    <row r="99" spans="1:12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x14ac:dyDescent="0.25">
      <c r="A101" s="12" t="s">
        <v>56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 x14ac:dyDescent="0.25">
      <c r="A104" s="13" t="s">
        <v>57</v>
      </c>
      <c r="B104" s="20" t="s">
        <v>58</v>
      </c>
      <c r="C104" s="13"/>
      <c r="D104" s="13"/>
      <c r="E104" s="13"/>
      <c r="F104" s="13"/>
      <c r="G104" s="13"/>
      <c r="H104" s="12">
        <f>TINV(2*0.01,B60)</f>
        <v>6.9645567342832733</v>
      </c>
      <c r="I104" s="13"/>
      <c r="J104" s="13"/>
      <c r="K104" s="14"/>
      <c r="L104" s="13"/>
    </row>
    <row r="105" spans="1:12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x14ac:dyDescent="0.25">
      <c r="A107" s="13" t="s">
        <v>59</v>
      </c>
      <c r="B107" s="13"/>
      <c r="D107" s="13"/>
      <c r="E107" s="13"/>
      <c r="F107" s="49">
        <f>B74+H104*C98</f>
        <v>5.8092815189992729E-4</v>
      </c>
      <c r="G107" s="12"/>
      <c r="H107" s="13"/>
      <c r="I107" s="13"/>
      <c r="J107" s="13"/>
      <c r="K107" s="13"/>
      <c r="L107" s="13"/>
    </row>
    <row r="108" spans="1:12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sheetProtection algorithmName="SHA-512" hashValue="LVLU8FnlhvU+7fN5R/VqPW40+r7Z3WWRjiKIYMhmkEMDkZbmt8FDGm5hqUUWzLjUDvYUMRDgDEAjPRXkkU6FXw==" saltValue="NTNoUVrCdCsMnVCZ4Gp3KA==" spinCount="100000" sheet="1" objects="1" scenarios="1"/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2F4A60CA98F74C919E9E7227E88F7F" ma:contentTypeVersion="4" ma:contentTypeDescription="Create a new document." ma:contentTypeScope="" ma:versionID="cc24624d23fb5ccf4ee277e5fdd91b9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6f13e1c-7b64-4ffb-9fb5-24319f7354d0" targetNamespace="http://schemas.microsoft.com/office/2006/metadata/properties" ma:root="true" ma:fieldsID="45767d420f54c1bf97957f077a3aebf5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6f13e1c-7b64-4ffb-9fb5-24319f7354d0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e3f09c3df709400db2417a7161762d6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6b945fa6-2893-469b-976d-99ce96d1c940}" ma:internalName="TaxCatchAllLabel" ma:readOnly="true" ma:showField="CatchAllDataLabel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6b945fa6-2893-469b-976d-99ce96d1c940}" ma:internalName="TaxCatchAll" ma:showField="CatchAllData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f13e1c-7b64-4ffb-9fb5-24319f7354d0" elementFormDefault="qualified">
    <xsd:import namespace="http://schemas.microsoft.com/office/2006/documentManagement/types"/>
    <xsd:import namespace="http://schemas.microsoft.com/office/infopath/2007/PartnerControls"/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e3f09c3df709400db2417a7161762d62 xmlns="f6f13e1c-7b64-4ffb-9fb5-24319f7354d0">
      <Terms xmlns="http://schemas.microsoft.com/office/infopath/2007/PartnerControls"/>
    </e3f09c3df709400db2417a7161762d62>
    <Record xmlns="4ffa91fb-a0ff-4ac5-b2db-65c790d184a4">Shared</Record>
    <Rights xmlns="4ffa91fb-a0ff-4ac5-b2db-65c790d184a4" xsi:nil="true"/>
    <Document_x0020_Creation_x0020_Date xmlns="4ffa91fb-a0ff-4ac5-b2db-65c790d184a4">2016-10-28T20:37:37+00:00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Props1.xml><?xml version="1.0" encoding="utf-8"?>
<ds:datastoreItem xmlns:ds="http://schemas.openxmlformats.org/officeDocument/2006/customXml" ds:itemID="{1EA632D7-FFED-427A-9AEF-B2635E99CB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f6f13e1c-7b64-4ffb-9fb5-24319f7354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DCD4C8-5070-4619-8FBA-6412380E34F8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1E997850-30AA-4B06-8150-BB89EB48AC5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EA8B8FA-5EA9-4698-BF64-3EA1B1F0F868}">
  <ds:schemaRefs>
    <ds:schemaRef ds:uri="http://purl.org/dc/dcmitype/"/>
    <ds:schemaRef ds:uri="http://schemas.microsoft.com/office/2006/documentManagement/types"/>
    <ds:schemaRef ds:uri="http://schemas.microsoft.com/sharepoint/v3/field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6f13e1c-7b64-4ffb-9fb5-24319f7354d0"/>
    <ds:schemaRef ds:uri="http://schemas.microsoft.com/sharepoint/v3"/>
    <ds:schemaRef ds:uri="http://purl.org/dc/terms/"/>
    <ds:schemaRef ds:uri="http://schemas.microsoft.com/office/infopath/2007/PartnerControls"/>
    <ds:schemaRef ds:uri="http://schemas.microsoft.com/sharepoint.v3"/>
    <ds:schemaRef ds:uri="4ffa91fb-a0ff-4ac5-b2db-65c790d184a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</vt:i4>
      </vt:variant>
    </vt:vector>
  </HeadingPairs>
  <TitlesOfParts>
    <vt:vector size="19" baseType="lpstr">
      <vt:lpstr>Data</vt:lpstr>
      <vt:lpstr>Rank</vt:lpstr>
      <vt:lpstr>3xRDL</vt:lpstr>
      <vt:lpstr>Instructions</vt:lpstr>
      <vt:lpstr>Summary</vt:lpstr>
      <vt:lpstr>n&gt;3Distribution</vt:lpstr>
      <vt:lpstr>n=3Distribution</vt:lpstr>
      <vt:lpstr>UPL Pooled_HCl_E</vt:lpstr>
      <vt:lpstr>UPL Pooled_HCl_N</vt:lpstr>
      <vt:lpstr>Template_skewed</vt:lpstr>
      <vt:lpstr>Calculations for Template skew</vt:lpstr>
      <vt:lpstr>Recalculate t-stat skew</vt:lpstr>
      <vt:lpstr>Recalculations1 skew</vt:lpstr>
      <vt:lpstr>Recalculation 2 skew</vt:lpstr>
      <vt:lpstr>Recalculations3 skew</vt:lpstr>
      <vt:lpstr>Recalculations4 skew</vt:lpstr>
      <vt:lpstr>Recalculations5 skew</vt:lpstr>
      <vt:lpstr>Recalculations6 skew</vt:lpstr>
      <vt:lpstr>Instructions!Print_Area</vt:lpstr>
    </vt:vector>
  </TitlesOfParts>
  <Manager/>
  <Company>RTI International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cbi</dc:creator>
  <cp:keywords/>
  <dc:description/>
  <cp:lastModifiedBy>Haley Key</cp:lastModifiedBy>
  <cp:revision/>
  <dcterms:created xsi:type="dcterms:W3CDTF">2011-09-22T17:07:49Z</dcterms:created>
  <dcterms:modified xsi:type="dcterms:W3CDTF">2023-09-07T05:24:53Z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0x0101004D2F4A60CA98F74C919E9E7227E88F7F</vt:lpwstr>
  </property>
</Properties>
</file>