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07"/>
  <workbookPr filterPrivacy="1" defaultThemeVersion="166925"/>
  <xr:revisionPtr revIDLastSave="30" documentId="13_ncr:1_{B4A8825A-8B22-4881-B503-F5F4750F4B35}" xr6:coauthVersionLast="45" xr6:coauthVersionMax="45" xr10:uidLastSave="{5B7B38C6-415B-4BF9-B8FA-6248FD4EF903}"/>
  <bookViews>
    <workbookView xWindow="165" yWindow="150" windowWidth="20040" windowHeight="10515" firstSheet="7" activeTab="7" xr2:uid="{00000000-000D-0000-FFFF-FFFF00000000}"/>
  </bookViews>
  <sheets>
    <sheet name="Coversheet" sheetId="41" r:id="rId1"/>
    <sheet name="FY22 Draft Workplan" sheetId="46" r:id="rId2"/>
    <sheet name="FY22 Cost Estimator" sheetId="47" r:id="rId3"/>
    <sheet name="FY22 Draft Budget Detail" sheetId="48" r:id="rId4"/>
    <sheet name="FY22 Progress Report &amp; EOY " sheetId="11" r:id="rId5"/>
    <sheet name="Cumulative Qtl Report" sheetId="33" r:id="rId6"/>
    <sheet name="Progress &amp; EOY Simple" sheetId="32" r:id="rId7"/>
    <sheet name="Deliverable Status" sheetId="39" r:id="rId8"/>
  </sheets>
  <externalReferences>
    <externalReference r:id="rId9"/>
  </externalReferences>
  <definedNames>
    <definedName name="_xlnm.Print_Area" localSheetId="7">'Deliverable Status'!$B$4:$L$26</definedName>
    <definedName name="_xlnm.Print_Area" localSheetId="3">'FY22 Draft Budget Detail'!$B$2:$G$63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32" l="1"/>
  <c r="J16" i="32"/>
  <c r="J6" i="32"/>
  <c r="K25" i="32"/>
  <c r="L25" i="32" s="1"/>
  <c r="K24" i="32"/>
  <c r="L24" i="32" s="1"/>
  <c r="K23" i="32"/>
  <c r="L23" i="32" s="1"/>
  <c r="K22" i="32"/>
  <c r="L22" i="32" s="1"/>
  <c r="K21" i="32"/>
  <c r="L21" i="32" s="1"/>
  <c r="K20" i="32"/>
  <c r="L20" i="32" s="1"/>
  <c r="K19" i="32"/>
  <c r="L19" i="32" s="1"/>
  <c r="BB98" i="11"/>
  <c r="AY29" i="11"/>
  <c r="AY20" i="11"/>
  <c r="AY19" i="11"/>
  <c r="AY28" i="11"/>
  <c r="AY8" i="11"/>
  <c r="AY18" i="11"/>
  <c r="AY14" i="11"/>
  <c r="AY13" i="11"/>
  <c r="AY12" i="11"/>
  <c r="AY11" i="11"/>
  <c r="AY10" i="11"/>
  <c r="AY9" i="11"/>
  <c r="L17" i="33"/>
  <c r="L14" i="33"/>
  <c r="L7" i="33"/>
  <c r="D18" i="33"/>
  <c r="C18" i="33"/>
  <c r="D17" i="33"/>
  <c r="C17" i="33"/>
  <c r="D16" i="33"/>
  <c r="C16" i="33"/>
  <c r="D15" i="33"/>
  <c r="C15" i="33"/>
  <c r="D14" i="33"/>
  <c r="C14" i="33"/>
  <c r="D13" i="33"/>
  <c r="C13" i="33"/>
  <c r="D12" i="33"/>
  <c r="C12" i="33"/>
  <c r="D11" i="33"/>
  <c r="C11" i="33"/>
  <c r="D10" i="33"/>
  <c r="C10" i="33"/>
  <c r="D9" i="33"/>
  <c r="C9" i="33"/>
  <c r="D8" i="33"/>
  <c r="D7" i="33"/>
  <c r="C8" i="33"/>
  <c r="C7" i="33"/>
  <c r="D98" i="11" l="1"/>
  <c r="C98" i="11"/>
  <c r="D29" i="11"/>
  <c r="C29" i="11"/>
  <c r="D28" i="11"/>
  <c r="C28" i="11"/>
  <c r="D20" i="11"/>
  <c r="C20" i="11"/>
  <c r="D19" i="11"/>
  <c r="C19" i="11"/>
  <c r="D18" i="11"/>
  <c r="C18" i="11"/>
  <c r="D11" i="11"/>
  <c r="D12" i="11"/>
  <c r="D13" i="11"/>
  <c r="D14" i="11"/>
  <c r="D9" i="11"/>
  <c r="C11" i="11"/>
  <c r="C12" i="11"/>
  <c r="C13" i="11"/>
  <c r="C14" i="11"/>
  <c r="D10" i="11"/>
  <c r="C10" i="11"/>
  <c r="C9" i="11"/>
  <c r="D8" i="11"/>
  <c r="C8" i="11"/>
  <c r="B8" i="11" l="1"/>
  <c r="F63" i="48"/>
  <c r="E59" i="48"/>
  <c r="F55" i="48"/>
  <c r="F54" i="48"/>
  <c r="F56" i="48" s="1"/>
  <c r="F51" i="48"/>
  <c r="F44" i="48"/>
  <c r="F46" i="48" s="1"/>
  <c r="F39" i="48"/>
  <c r="F38" i="48"/>
  <c r="F37" i="48"/>
  <c r="F36" i="48"/>
  <c r="F35" i="48" s="1"/>
  <c r="F41" i="48" s="1"/>
  <c r="F27" i="48"/>
  <c r="F20" i="48"/>
  <c r="F19" i="48" s="1"/>
  <c r="F17" i="48"/>
  <c r="F16" i="48"/>
  <c r="F15" i="48"/>
  <c r="F14" i="48"/>
  <c r="F13" i="48"/>
  <c r="F24" i="48" s="1"/>
  <c r="E5" i="47"/>
  <c r="C5" i="48" s="1"/>
  <c r="J5" i="47"/>
  <c r="E6" i="47"/>
  <c r="C6" i="48" s="1"/>
  <c r="E7" i="47"/>
  <c r="C7" i="48" s="1"/>
  <c r="A10" i="47"/>
  <c r="B10" i="47"/>
  <c r="A11" i="47"/>
  <c r="B11" i="47"/>
  <c r="D11" i="47"/>
  <c r="E11" i="47" s="1"/>
  <c r="G11" i="47"/>
  <c r="H11" i="47" s="1"/>
  <c r="N11" i="47"/>
  <c r="O11" i="47"/>
  <c r="O56" i="47" s="1"/>
  <c r="I71" i="47" s="1"/>
  <c r="T11" i="47"/>
  <c r="G11" i="46" s="1"/>
  <c r="A12" i="47"/>
  <c r="B12" i="47"/>
  <c r="G12" i="47"/>
  <c r="H12" i="47" s="1"/>
  <c r="J12" i="47"/>
  <c r="K12" i="47" s="1"/>
  <c r="T12" i="47"/>
  <c r="G12" i="46" s="1"/>
  <c r="A13" i="47"/>
  <c r="B13" i="47"/>
  <c r="G13" i="47"/>
  <c r="H13" i="47" s="1"/>
  <c r="T13" i="47"/>
  <c r="G13" i="46" s="1"/>
  <c r="A14" i="47"/>
  <c r="B14" i="47"/>
  <c r="G14" i="47"/>
  <c r="H14" i="47" s="1"/>
  <c r="J14" i="47"/>
  <c r="K14" i="47" s="1"/>
  <c r="T14" i="47"/>
  <c r="A15" i="47"/>
  <c r="B15" i="47"/>
  <c r="G15" i="47"/>
  <c r="H15" i="47" s="1"/>
  <c r="T15" i="47"/>
  <c r="G15" i="46" s="1"/>
  <c r="A16" i="47"/>
  <c r="B16" i="47"/>
  <c r="G16" i="47"/>
  <c r="H16" i="47" s="1"/>
  <c r="T16" i="47"/>
  <c r="G16" i="46" s="1"/>
  <c r="A17" i="47"/>
  <c r="B17" i="47"/>
  <c r="A18" i="47"/>
  <c r="B18" i="47"/>
  <c r="G18" i="47"/>
  <c r="H18" i="47" s="1"/>
  <c r="J18" i="47"/>
  <c r="K18" i="47" s="1"/>
  <c r="M18" i="47"/>
  <c r="T18" i="47"/>
  <c r="A19" i="47"/>
  <c r="B19" i="47"/>
  <c r="G19" i="47"/>
  <c r="H19" i="47" s="1"/>
  <c r="J19" i="47"/>
  <c r="K19" i="47"/>
  <c r="M19" i="47"/>
  <c r="T19" i="47"/>
  <c r="G19" i="46" s="1"/>
  <c r="A20" i="47"/>
  <c r="B20" i="47"/>
  <c r="A21" i="47"/>
  <c r="B21" i="47"/>
  <c r="G21" i="47"/>
  <c r="H21" i="47" s="1"/>
  <c r="J21" i="47"/>
  <c r="K21" i="47" s="1"/>
  <c r="N21" i="47"/>
  <c r="R21" i="47"/>
  <c r="R56" i="47" s="1"/>
  <c r="I67" i="47" s="1"/>
  <c r="T21" i="47"/>
  <c r="G21" i="46" s="1"/>
  <c r="A22" i="47"/>
  <c r="G22" i="47"/>
  <c r="H22" i="47" s="1"/>
  <c r="T22" i="47"/>
  <c r="A23" i="47"/>
  <c r="G23" i="47"/>
  <c r="H23" i="47" s="1"/>
  <c r="J23" i="47"/>
  <c r="K23" i="47" s="1"/>
  <c r="T23" i="47"/>
  <c r="A24" i="47"/>
  <c r="G24" i="47"/>
  <c r="H24" i="47" s="1"/>
  <c r="T24" i="47"/>
  <c r="A25" i="47"/>
  <c r="G25" i="47"/>
  <c r="H25" i="47" s="1"/>
  <c r="J25" i="47"/>
  <c r="K25" i="47" s="1"/>
  <c r="T25" i="47"/>
  <c r="A26" i="47"/>
  <c r="A27" i="47"/>
  <c r="D27" i="47"/>
  <c r="E27" i="47"/>
  <c r="G27" i="47"/>
  <c r="H27" i="47" s="1"/>
  <c r="T27" i="47"/>
  <c r="A28" i="47"/>
  <c r="G28" i="47"/>
  <c r="H28" i="47"/>
  <c r="T28" i="47"/>
  <c r="A29" i="47"/>
  <c r="G29" i="47"/>
  <c r="H29" i="47"/>
  <c r="J29" i="47"/>
  <c r="K29" i="47" s="1"/>
  <c r="T29" i="47"/>
  <c r="A30" i="47"/>
  <c r="G30" i="47"/>
  <c r="H30" i="47" s="1"/>
  <c r="J30" i="47"/>
  <c r="K30" i="47" s="1"/>
  <c r="T30" i="47"/>
  <c r="A31" i="47"/>
  <c r="D31" i="47"/>
  <c r="E31" i="47" s="1"/>
  <c r="G31" i="47"/>
  <c r="H31" i="47" s="1"/>
  <c r="J31" i="47"/>
  <c r="K31" i="47" s="1"/>
  <c r="T31" i="47"/>
  <c r="A32" i="47"/>
  <c r="A33" i="47"/>
  <c r="G33" i="47"/>
  <c r="H33" i="47" s="1"/>
  <c r="T33" i="47"/>
  <c r="A34" i="47"/>
  <c r="G34" i="47"/>
  <c r="H34" i="47" s="1"/>
  <c r="T34" i="47"/>
  <c r="A35" i="47"/>
  <c r="D35" i="47"/>
  <c r="E35" i="47" s="1"/>
  <c r="G35" i="47"/>
  <c r="H35" i="47" s="1"/>
  <c r="J35" i="47"/>
  <c r="K35" i="47" s="1"/>
  <c r="T35" i="47"/>
  <c r="A36" i="47"/>
  <c r="G36" i="47"/>
  <c r="H36" i="47" s="1"/>
  <c r="J36" i="47"/>
  <c r="K36" i="47"/>
  <c r="T36" i="47"/>
  <c r="A37" i="47"/>
  <c r="G37" i="47"/>
  <c r="H37" i="47" s="1"/>
  <c r="J37" i="47"/>
  <c r="K37" i="47" s="1"/>
  <c r="T37" i="47"/>
  <c r="A38" i="47"/>
  <c r="A39" i="47"/>
  <c r="D39" i="47"/>
  <c r="E39" i="47" s="1"/>
  <c r="G39" i="47"/>
  <c r="H39" i="47" s="1"/>
  <c r="T39" i="47"/>
  <c r="A40" i="47"/>
  <c r="G40" i="47"/>
  <c r="H40" i="47" s="1"/>
  <c r="T40" i="47"/>
  <c r="A41" i="47"/>
  <c r="G41" i="47"/>
  <c r="H41" i="47" s="1"/>
  <c r="T41" i="47"/>
  <c r="A42" i="47"/>
  <c r="G42" i="47"/>
  <c r="H42" i="47" s="1"/>
  <c r="T42" i="47"/>
  <c r="A43" i="47"/>
  <c r="G43" i="47"/>
  <c r="H43" i="47" s="1"/>
  <c r="T43" i="47"/>
  <c r="A44" i="47"/>
  <c r="A45" i="47"/>
  <c r="G45" i="47"/>
  <c r="H45" i="47"/>
  <c r="T45" i="47"/>
  <c r="A46" i="47"/>
  <c r="G46" i="47"/>
  <c r="H46" i="47" s="1"/>
  <c r="J46" i="47"/>
  <c r="K46" i="47" s="1"/>
  <c r="T46" i="47"/>
  <c r="A47" i="47"/>
  <c r="G47" i="47"/>
  <c r="H47" i="47" s="1"/>
  <c r="T47" i="47"/>
  <c r="A48" i="47"/>
  <c r="G48" i="47"/>
  <c r="H48" i="47" s="1"/>
  <c r="J48" i="47"/>
  <c r="K48" i="47" s="1"/>
  <c r="T48" i="47"/>
  <c r="A49" i="47"/>
  <c r="G49" i="47"/>
  <c r="H49" i="47" s="1"/>
  <c r="J49" i="47"/>
  <c r="K49" i="47" s="1"/>
  <c r="T49" i="47"/>
  <c r="A50" i="47"/>
  <c r="A51" i="47"/>
  <c r="D51" i="47"/>
  <c r="E51" i="47" s="1"/>
  <c r="G51" i="47"/>
  <c r="H51" i="47" s="1"/>
  <c r="J51" i="47"/>
  <c r="K51" i="47" s="1"/>
  <c r="T51" i="47"/>
  <c r="A52" i="47"/>
  <c r="G52" i="47"/>
  <c r="H52" i="47" s="1"/>
  <c r="J52" i="47"/>
  <c r="K52" i="47" s="1"/>
  <c r="T52" i="47"/>
  <c r="A53" i="47"/>
  <c r="D53" i="47"/>
  <c r="E53" i="47" s="1"/>
  <c r="G53" i="47"/>
  <c r="H53" i="47" s="1"/>
  <c r="J53" i="47"/>
  <c r="K53" i="47" s="1"/>
  <c r="T53" i="47"/>
  <c r="A54" i="47"/>
  <c r="G54" i="47"/>
  <c r="H54" i="47" s="1"/>
  <c r="T54" i="47"/>
  <c r="A55" i="47"/>
  <c r="D55" i="47"/>
  <c r="E55" i="47" s="1"/>
  <c r="G55" i="47"/>
  <c r="H55" i="47" s="1"/>
  <c r="J55" i="47"/>
  <c r="K55" i="47" s="1"/>
  <c r="T55" i="47"/>
  <c r="C56" i="47"/>
  <c r="D5" i="48" s="1"/>
  <c r="F56" i="47"/>
  <c r="E6" i="48" s="1"/>
  <c r="I56" i="47"/>
  <c r="E7" i="48" s="1"/>
  <c r="L5" i="46"/>
  <c r="L7" i="46"/>
  <c r="M10" i="46"/>
  <c r="M11" i="46"/>
  <c r="M12" i="46"/>
  <c r="M13" i="46"/>
  <c r="G14" i="46"/>
  <c r="M14" i="46"/>
  <c r="M15" i="46"/>
  <c r="M16" i="46"/>
  <c r="L17" i="46"/>
  <c r="M17" i="46"/>
  <c r="L18" i="46"/>
  <c r="M18" i="46"/>
  <c r="L19" i="46"/>
  <c r="M19" i="46"/>
  <c r="L20" i="46"/>
  <c r="M20" i="46"/>
  <c r="L21" i="46"/>
  <c r="M21" i="46"/>
  <c r="L22" i="46"/>
  <c r="M22" i="46"/>
  <c r="L23" i="46"/>
  <c r="M23" i="46"/>
  <c r="L24" i="46"/>
  <c r="M24" i="46"/>
  <c r="L25" i="46"/>
  <c r="M25" i="46"/>
  <c r="L26" i="46"/>
  <c r="M26" i="46"/>
  <c r="L27" i="46"/>
  <c r="M27" i="46"/>
  <c r="L28" i="46"/>
  <c r="M28" i="46"/>
  <c r="L29" i="46"/>
  <c r="M29" i="46"/>
  <c r="L30" i="46"/>
  <c r="M30" i="46"/>
  <c r="L31" i="46"/>
  <c r="M31" i="46"/>
  <c r="L32" i="46"/>
  <c r="M32" i="46"/>
  <c r="L33" i="46"/>
  <c r="M33" i="46"/>
  <c r="L34" i="46"/>
  <c r="M34" i="46"/>
  <c r="L35" i="46"/>
  <c r="M35" i="46"/>
  <c r="L36" i="46"/>
  <c r="M36" i="46"/>
  <c r="L37" i="46"/>
  <c r="M37" i="46"/>
  <c r="L38" i="46"/>
  <c r="M38" i="46"/>
  <c r="L39" i="46"/>
  <c r="M39" i="46"/>
  <c r="L40" i="46"/>
  <c r="M40" i="46"/>
  <c r="L41" i="46"/>
  <c r="M41" i="46"/>
  <c r="L42" i="46"/>
  <c r="M42" i="46"/>
  <c r="L43" i="46"/>
  <c r="M43" i="46"/>
  <c r="L44" i="46"/>
  <c r="M44" i="46"/>
  <c r="L45" i="46"/>
  <c r="M45" i="46"/>
  <c r="L46" i="46"/>
  <c r="M46" i="46"/>
  <c r="L47" i="46"/>
  <c r="M47" i="46"/>
  <c r="L48" i="46"/>
  <c r="M48" i="46"/>
  <c r="L49" i="46"/>
  <c r="M49" i="46"/>
  <c r="L50" i="46"/>
  <c r="M50" i="46"/>
  <c r="L51" i="46"/>
  <c r="M51" i="46"/>
  <c r="L52" i="46"/>
  <c r="M52" i="46"/>
  <c r="L53" i="46"/>
  <c r="M53" i="46"/>
  <c r="L54" i="46"/>
  <c r="M54" i="46"/>
  <c r="L55" i="46"/>
  <c r="M55" i="46"/>
  <c r="L56" i="46"/>
  <c r="M56" i="46"/>
  <c r="L57" i="46"/>
  <c r="M57" i="46"/>
  <c r="L58" i="46"/>
  <c r="M58" i="46"/>
  <c r="L59" i="46"/>
  <c r="M59" i="46"/>
  <c r="L60" i="46"/>
  <c r="M60" i="46"/>
  <c r="L61" i="46"/>
  <c r="M61" i="46"/>
  <c r="L62" i="46"/>
  <c r="M62" i="46"/>
  <c r="L63" i="46"/>
  <c r="M63" i="46"/>
  <c r="L64" i="46"/>
  <c r="M64" i="46"/>
  <c r="L65" i="46"/>
  <c r="M65" i="46"/>
  <c r="L66" i="46"/>
  <c r="M66" i="46"/>
  <c r="L67" i="46"/>
  <c r="M67" i="46"/>
  <c r="L68" i="46"/>
  <c r="M68" i="46"/>
  <c r="L69" i="46"/>
  <c r="M69" i="46"/>
  <c r="L70" i="46"/>
  <c r="M70" i="46"/>
  <c r="L71" i="46"/>
  <c r="M71" i="46"/>
  <c r="L72" i="46"/>
  <c r="M72" i="46"/>
  <c r="L73" i="46"/>
  <c r="M73" i="46"/>
  <c r="L74" i="46"/>
  <c r="M74" i="46"/>
  <c r="L75" i="46"/>
  <c r="M75" i="46"/>
  <c r="L76" i="46"/>
  <c r="M76" i="46"/>
  <c r="L77" i="46"/>
  <c r="M77" i="46"/>
  <c r="L78" i="46"/>
  <c r="M78" i="46"/>
  <c r="L79" i="46"/>
  <c r="M79" i="46"/>
  <c r="L80" i="46"/>
  <c r="M80" i="46"/>
  <c r="L81" i="46"/>
  <c r="M81" i="46"/>
  <c r="L82" i="46"/>
  <c r="M82" i="46"/>
  <c r="L83" i="46"/>
  <c r="M83" i="46"/>
  <c r="L84" i="46"/>
  <c r="M84" i="46"/>
  <c r="L85" i="46"/>
  <c r="M85" i="46"/>
  <c r="L86" i="46"/>
  <c r="M86" i="46"/>
  <c r="L87" i="46"/>
  <c r="M87" i="46"/>
  <c r="L88" i="46"/>
  <c r="M88" i="46"/>
  <c r="L89" i="46"/>
  <c r="M89" i="46"/>
  <c r="L90" i="46"/>
  <c r="M90" i="46"/>
  <c r="J41" i="47" l="1"/>
  <c r="K41" i="47" s="1"/>
  <c r="J40" i="47"/>
  <c r="K40" i="47" s="1"/>
  <c r="J39" i="47"/>
  <c r="K39" i="47" s="1"/>
  <c r="J34" i="47"/>
  <c r="K34" i="47" s="1"/>
  <c r="J33" i="47"/>
  <c r="K33" i="47" s="1"/>
  <c r="J27" i="47"/>
  <c r="K27" i="47" s="1"/>
  <c r="D23" i="47"/>
  <c r="E23" i="47" s="1"/>
  <c r="D22" i="47"/>
  <c r="E22" i="47" s="1"/>
  <c r="D19" i="47"/>
  <c r="E19" i="47" s="1"/>
  <c r="J16" i="47"/>
  <c r="K16" i="47" s="1"/>
  <c r="D33" i="47"/>
  <c r="E33" i="47" s="1"/>
  <c r="D29" i="47"/>
  <c r="E29" i="47" s="1"/>
  <c r="D12" i="47"/>
  <c r="E12" i="47" s="1"/>
  <c r="D49" i="47"/>
  <c r="E49" i="47" s="1"/>
  <c r="D46" i="47"/>
  <c r="E46" i="47" s="1"/>
  <c r="L46" i="47" s="1"/>
  <c r="D41" i="47"/>
  <c r="E41" i="47" s="1"/>
  <c r="D37" i="47"/>
  <c r="E37" i="47" s="1"/>
  <c r="D25" i="47"/>
  <c r="E25" i="47" s="1"/>
  <c r="D24" i="47"/>
  <c r="E24" i="47" s="1"/>
  <c r="D21" i="47"/>
  <c r="E21" i="47" s="1"/>
  <c r="D15" i="47"/>
  <c r="E15" i="47" s="1"/>
  <c r="N56" i="47"/>
  <c r="I68" i="47" s="1"/>
  <c r="L55" i="47"/>
  <c r="P55" i="47" s="1"/>
  <c r="S55" i="47" s="1"/>
  <c r="D54" i="47"/>
  <c r="E54" i="47" s="1"/>
  <c r="D52" i="47"/>
  <c r="E52" i="47" s="1"/>
  <c r="L52" i="47" s="1"/>
  <c r="L49" i="47"/>
  <c r="P49" i="47" s="1"/>
  <c r="D47" i="47"/>
  <c r="E47" i="47" s="1"/>
  <c r="D45" i="47"/>
  <c r="E45" i="47" s="1"/>
  <c r="D43" i="47"/>
  <c r="E43" i="47" s="1"/>
  <c r="D42" i="47"/>
  <c r="D30" i="47"/>
  <c r="E30" i="47" s="1"/>
  <c r="D28" i="47"/>
  <c r="E28" i="47" s="1"/>
  <c r="D13" i="47"/>
  <c r="E13" i="47" s="1"/>
  <c r="J54" i="47"/>
  <c r="K54" i="47" s="1"/>
  <c r="D48" i="47"/>
  <c r="E48" i="47" s="1"/>
  <c r="J47" i="47"/>
  <c r="K47" i="47" s="1"/>
  <c r="J45" i="47"/>
  <c r="K45" i="47" s="1"/>
  <c r="J43" i="47"/>
  <c r="K43" i="47" s="1"/>
  <c r="J42" i="47"/>
  <c r="K42" i="47" s="1"/>
  <c r="D40" i="47"/>
  <c r="L37" i="47"/>
  <c r="P37" i="47" s="1"/>
  <c r="D36" i="47"/>
  <c r="E36" i="47" s="1"/>
  <c r="D34" i="47"/>
  <c r="J28" i="47"/>
  <c r="K28" i="47" s="1"/>
  <c r="L27" i="47"/>
  <c r="P27" i="47" s="1"/>
  <c r="S27" i="47" s="1"/>
  <c r="J24" i="47"/>
  <c r="K24" i="47" s="1"/>
  <c r="J22" i="47"/>
  <c r="K22" i="47" s="1"/>
  <c r="D18" i="47"/>
  <c r="E18" i="47" s="1"/>
  <c r="D16" i="47"/>
  <c r="E16" i="47" s="1"/>
  <c r="J15" i="47"/>
  <c r="K15" i="47" s="1"/>
  <c r="D14" i="47"/>
  <c r="E14" i="47" s="1"/>
  <c r="J13" i="47"/>
  <c r="K13" i="47" s="1"/>
  <c r="T10" i="47"/>
  <c r="G10" i="46" s="1"/>
  <c r="J11" i="47"/>
  <c r="K11" i="47" s="1"/>
  <c r="H56" i="47"/>
  <c r="G56" i="47"/>
  <c r="F6" i="48" s="1"/>
  <c r="L41" i="47"/>
  <c r="P41" i="47" s="1"/>
  <c r="S41" i="47" s="1"/>
  <c r="L31" i="47"/>
  <c r="P31" i="47" s="1"/>
  <c r="S31" i="47" s="1"/>
  <c r="L25" i="47"/>
  <c r="P25" i="47" s="1"/>
  <c r="L51" i="47"/>
  <c r="P51" i="47" s="1"/>
  <c r="S51" i="47" s="1"/>
  <c r="D6" i="48"/>
  <c r="D7" i="48"/>
  <c r="R59" i="47"/>
  <c r="S59" i="47" s="1"/>
  <c r="T20" i="47"/>
  <c r="G20" i="46" s="1"/>
  <c r="T17" i="47"/>
  <c r="G17" i="46" s="1"/>
  <c r="G18" i="46"/>
  <c r="E5" i="48"/>
  <c r="E8" i="48" s="1"/>
  <c r="L39" i="47"/>
  <c r="L33" i="47"/>
  <c r="P33" i="47" s="1"/>
  <c r="L29" i="47"/>
  <c r="P29" i="47" s="1"/>
  <c r="S29" i="47" s="1"/>
  <c r="M56" i="47"/>
  <c r="F60" i="48"/>
  <c r="F29" i="48"/>
  <c r="L53" i="47"/>
  <c r="L36" i="47"/>
  <c r="E34" i="47"/>
  <c r="L34" i="47" s="1"/>
  <c r="P39" i="47"/>
  <c r="S39" i="47" s="1"/>
  <c r="L35" i="47"/>
  <c r="S49" i="47"/>
  <c r="E40" i="47"/>
  <c r="L40" i="47" s="1"/>
  <c r="L19" i="47" l="1"/>
  <c r="P19" i="47" s="1"/>
  <c r="S19" i="47" s="1"/>
  <c r="H19" i="46" s="1"/>
  <c r="K15" i="32" s="1"/>
  <c r="L15" i="32" s="1"/>
  <c r="L14" i="47"/>
  <c r="L23" i="47"/>
  <c r="P23" i="47" s="1"/>
  <c r="S23" i="47" s="1"/>
  <c r="G90" i="46"/>
  <c r="L15" i="47"/>
  <c r="P15" i="47" s="1"/>
  <c r="S15" i="47" s="1"/>
  <c r="H15" i="46" s="1"/>
  <c r="L11" i="47"/>
  <c r="L48" i="47"/>
  <c r="L24" i="47"/>
  <c r="P24" i="47" s="1"/>
  <c r="S24" i="47" s="1"/>
  <c r="L22" i="47"/>
  <c r="P22" i="47" s="1"/>
  <c r="S22" i="47" s="1"/>
  <c r="L12" i="47"/>
  <c r="L21" i="47"/>
  <c r="P21" i="47" s="1"/>
  <c r="S21" i="47" s="1"/>
  <c r="H21" i="46" s="1"/>
  <c r="M18" i="33" s="1"/>
  <c r="L54" i="47"/>
  <c r="P54" i="47" s="1"/>
  <c r="S54" i="47" s="1"/>
  <c r="L28" i="47"/>
  <c r="P28" i="47" s="1"/>
  <c r="S28" i="47" s="1"/>
  <c r="K56" i="47"/>
  <c r="L13" i="47"/>
  <c r="S25" i="47"/>
  <c r="S33" i="47"/>
  <c r="L18" i="47"/>
  <c r="P18" i="47" s="1"/>
  <c r="S18" i="47" s="1"/>
  <c r="D8" i="48"/>
  <c r="S37" i="47"/>
  <c r="L16" i="47"/>
  <c r="L47" i="47"/>
  <c r="J56" i="47"/>
  <c r="L30" i="47"/>
  <c r="D56" i="47"/>
  <c r="F5" i="48" s="1"/>
  <c r="L45" i="47"/>
  <c r="E42" i="47"/>
  <c r="L42" i="47" s="1"/>
  <c r="P42" i="47" s="1"/>
  <c r="S42" i="47" s="1"/>
  <c r="L43" i="47"/>
  <c r="P43" i="47" s="1"/>
  <c r="S43" i="47" s="1"/>
  <c r="T56" i="47"/>
  <c r="K27" i="32"/>
  <c r="L27" i="32" s="1"/>
  <c r="AZ29" i="11"/>
  <c r="I66" i="47"/>
  <c r="P34" i="47"/>
  <c r="S34" i="47" s="1"/>
  <c r="P52" i="47"/>
  <c r="S52" i="47" s="1"/>
  <c r="P46" i="47"/>
  <c r="S46" i="47" s="1"/>
  <c r="P13" i="47"/>
  <c r="S13" i="47" s="1"/>
  <c r="H13" i="46" s="1"/>
  <c r="P40" i="47"/>
  <c r="S40" i="47" s="1"/>
  <c r="P14" i="47"/>
  <c r="S14" i="47" s="1"/>
  <c r="H14" i="46" s="1"/>
  <c r="P48" i="47"/>
  <c r="S48" i="47" s="1"/>
  <c r="P53" i="47"/>
  <c r="S53" i="47" s="1"/>
  <c r="P36" i="47"/>
  <c r="S36" i="47" s="1"/>
  <c r="P35" i="47"/>
  <c r="S35" i="47" s="1"/>
  <c r="P12" i="47"/>
  <c r="S12" i="47" s="1"/>
  <c r="H12" i="46" s="1"/>
  <c r="P16" i="47"/>
  <c r="S16" i="47" s="1"/>
  <c r="H16" i="46" s="1"/>
  <c r="P47" i="47"/>
  <c r="S47" i="47" s="1"/>
  <c r="P11" i="47"/>
  <c r="M16" i="33" l="1"/>
  <c r="AZ20" i="11"/>
  <c r="K18" i="32"/>
  <c r="L18" i="32" s="1"/>
  <c r="S17" i="47"/>
  <c r="H17" i="46" s="1"/>
  <c r="K13" i="32" s="1"/>
  <c r="L13" i="32" s="1"/>
  <c r="I64" i="47"/>
  <c r="S20" i="47"/>
  <c r="H20" i="46" s="1"/>
  <c r="M17" i="33" s="1"/>
  <c r="F7" i="48"/>
  <c r="E56" i="47"/>
  <c r="F10" i="48" s="1"/>
  <c r="F8" i="48"/>
  <c r="P45" i="47"/>
  <c r="S45" i="47" s="1"/>
  <c r="H18" i="46"/>
  <c r="P30" i="47"/>
  <c r="S30" i="47" s="1"/>
  <c r="AZ18" i="11"/>
  <c r="K11" i="32"/>
  <c r="L11" i="32" s="1"/>
  <c r="M12" i="33"/>
  <c r="N12" i="33" s="1"/>
  <c r="AZ13" i="11"/>
  <c r="AZ14" i="11"/>
  <c r="K12" i="32"/>
  <c r="L12" i="32" s="1"/>
  <c r="M13" i="33"/>
  <c r="N13" i="33" s="1"/>
  <c r="AZ10" i="11"/>
  <c r="K8" i="32"/>
  <c r="L8" i="32" s="1"/>
  <c r="M9" i="33"/>
  <c r="AZ12" i="11"/>
  <c r="K10" i="32"/>
  <c r="L10" i="32" s="1"/>
  <c r="M11" i="33"/>
  <c r="N11" i="33" s="1"/>
  <c r="AZ11" i="11"/>
  <c r="K9" i="32"/>
  <c r="L9" i="32" s="1"/>
  <c r="M10" i="33"/>
  <c r="AZ28" i="11"/>
  <c r="K26" i="32"/>
  <c r="L26" i="32" s="1"/>
  <c r="S11" i="47"/>
  <c r="M14" i="33" l="1"/>
  <c r="N14" i="33" s="1"/>
  <c r="K16" i="32"/>
  <c r="L16" i="32" s="1"/>
  <c r="L56" i="47"/>
  <c r="F58" i="48" s="1"/>
  <c r="AZ19" i="11"/>
  <c r="I65" i="47"/>
  <c r="K14" i="32"/>
  <c r="L14" i="32" s="1"/>
  <c r="K17" i="32"/>
  <c r="L17" i="32" s="1"/>
  <c r="M15" i="33"/>
  <c r="N15" i="33" s="1"/>
  <c r="P56" i="47"/>
  <c r="S10" i="47"/>
  <c r="H11" i="46"/>
  <c r="M65" i="47"/>
  <c r="L60" i="47" l="1"/>
  <c r="S58" i="47"/>
  <c r="F59" i="48"/>
  <c r="H60" i="48" s="1"/>
  <c r="I72" i="47"/>
  <c r="I73" i="47" s="1"/>
  <c r="K7" i="32"/>
  <c r="L7" i="32" s="1"/>
  <c r="L97" i="32" s="1"/>
  <c r="M8" i="33"/>
  <c r="N8" i="33" s="1"/>
  <c r="AV105" i="11"/>
  <c r="AZ9" i="11"/>
  <c r="AZ99" i="11" s="1"/>
  <c r="S56" i="47"/>
  <c r="F61" i="48" s="1"/>
  <c r="H10" i="46"/>
  <c r="M7" i="33" l="1"/>
  <c r="N7" i="33" s="1"/>
  <c r="K6" i="32"/>
  <c r="L6" i="32" s="1"/>
  <c r="L96" i="32" s="1"/>
  <c r="K104" i="32" s="1"/>
  <c r="H90" i="46"/>
  <c r="AY88" i="11"/>
  <c r="AY78" i="11"/>
  <c r="AY68" i="11"/>
  <c r="AY58" i="11"/>
  <c r="AY48" i="11"/>
  <c r="AY38" i="11"/>
  <c r="AZ8" i="11"/>
  <c r="AZ98" i="11" s="1"/>
  <c r="BD97" i="11"/>
  <c r="BE97" i="11" s="1"/>
  <c r="BD96" i="11"/>
  <c r="BE96" i="11" s="1"/>
  <c r="BD95" i="11"/>
  <c r="BE95" i="11" s="1"/>
  <c r="BD94" i="11"/>
  <c r="BE94" i="11" s="1"/>
  <c r="BD93" i="11"/>
  <c r="BE93" i="11" s="1"/>
  <c r="BD92" i="11"/>
  <c r="BE92" i="11" s="1"/>
  <c r="BD91" i="11"/>
  <c r="BE91" i="11" s="1"/>
  <c r="BD90" i="11"/>
  <c r="BE90" i="11" s="1"/>
  <c r="BD89" i="11"/>
  <c r="BD87" i="11"/>
  <c r="BE87" i="11" s="1"/>
  <c r="BD86" i="11"/>
  <c r="BE86" i="11" s="1"/>
  <c r="BD85" i="11"/>
  <c r="BE85" i="11" s="1"/>
  <c r="BD84" i="11"/>
  <c r="BE84" i="11" s="1"/>
  <c r="BD83" i="11"/>
  <c r="BE83" i="11" s="1"/>
  <c r="BD82" i="11"/>
  <c r="BE82" i="11" s="1"/>
  <c r="BD81" i="11"/>
  <c r="BE81" i="11" s="1"/>
  <c r="BD80" i="11"/>
  <c r="BE80" i="11" s="1"/>
  <c r="BD79" i="11"/>
  <c r="BD77" i="11"/>
  <c r="BE77" i="11" s="1"/>
  <c r="BD76" i="11"/>
  <c r="BE76" i="11" s="1"/>
  <c r="BD75" i="11"/>
  <c r="BE75" i="11" s="1"/>
  <c r="BD74" i="11"/>
  <c r="BE74" i="11" s="1"/>
  <c r="BD73" i="11"/>
  <c r="BE73" i="11" s="1"/>
  <c r="BD72" i="11"/>
  <c r="BE72" i="11" s="1"/>
  <c r="BD71" i="11"/>
  <c r="BE71" i="11" s="1"/>
  <c r="BD70" i="11"/>
  <c r="BE70" i="11" s="1"/>
  <c r="BD69" i="11"/>
  <c r="BD67" i="11"/>
  <c r="BE67" i="11" s="1"/>
  <c r="BD66" i="11"/>
  <c r="BE66" i="11" s="1"/>
  <c r="BD65" i="11"/>
  <c r="BE65" i="11" s="1"/>
  <c r="BD64" i="11"/>
  <c r="BE64" i="11" s="1"/>
  <c r="BD63" i="11"/>
  <c r="BE63" i="11" s="1"/>
  <c r="BD62" i="11"/>
  <c r="BE62" i="11" s="1"/>
  <c r="BD61" i="11"/>
  <c r="BE61" i="11" s="1"/>
  <c r="BD60" i="11"/>
  <c r="BE60" i="11" s="1"/>
  <c r="BD59" i="11"/>
  <c r="BD57" i="11"/>
  <c r="BE57" i="11" s="1"/>
  <c r="BD56" i="11"/>
  <c r="BE56" i="11" s="1"/>
  <c r="BD55" i="11"/>
  <c r="BE55" i="11" s="1"/>
  <c r="BD54" i="11"/>
  <c r="BE54" i="11" s="1"/>
  <c r="BD53" i="11"/>
  <c r="BE53" i="11" s="1"/>
  <c r="BD52" i="11"/>
  <c r="BE52" i="11" s="1"/>
  <c r="BD51" i="11"/>
  <c r="BE51" i="11" s="1"/>
  <c r="BD50" i="11"/>
  <c r="BE50" i="11" s="1"/>
  <c r="BD49" i="11"/>
  <c r="BD47" i="11"/>
  <c r="BE47" i="11" s="1"/>
  <c r="BD46" i="11"/>
  <c r="BE46" i="11" s="1"/>
  <c r="BD45" i="11"/>
  <c r="BE45" i="11" s="1"/>
  <c r="BD44" i="11"/>
  <c r="BE44" i="11" s="1"/>
  <c r="BD43" i="11"/>
  <c r="BE43" i="11" s="1"/>
  <c r="BD42" i="11"/>
  <c r="BE42" i="11" s="1"/>
  <c r="BD41" i="11"/>
  <c r="BE41" i="11" s="1"/>
  <c r="BD40" i="11"/>
  <c r="BE40" i="11" s="1"/>
  <c r="BD39" i="11"/>
  <c r="BD37" i="11"/>
  <c r="BE37" i="11" s="1"/>
  <c r="BD36" i="11"/>
  <c r="BE36" i="11" s="1"/>
  <c r="BD35" i="11"/>
  <c r="BE35" i="11" s="1"/>
  <c r="BD34" i="11"/>
  <c r="BE34" i="11" s="1"/>
  <c r="BD33" i="11"/>
  <c r="BE33" i="11" s="1"/>
  <c r="BD32" i="11"/>
  <c r="BE32" i="11" s="1"/>
  <c r="BD31" i="11"/>
  <c r="BE31" i="11" s="1"/>
  <c r="BD30" i="11"/>
  <c r="BE30" i="11" s="1"/>
  <c r="BD27" i="11"/>
  <c r="BE27" i="11" s="1"/>
  <c r="BD26" i="11"/>
  <c r="BE26" i="11" s="1"/>
  <c r="BD25" i="11"/>
  <c r="BE25" i="11" s="1"/>
  <c r="BD24" i="11"/>
  <c r="BE24" i="11" s="1"/>
  <c r="BD23" i="11"/>
  <c r="BE23" i="11" s="1"/>
  <c r="BD22" i="11"/>
  <c r="BE22" i="11" s="1"/>
  <c r="BD21" i="11"/>
  <c r="BE21" i="11" s="1"/>
  <c r="BD17" i="11"/>
  <c r="BE17" i="11" s="1"/>
  <c r="BD16" i="11"/>
  <c r="BE16" i="11" s="1"/>
  <c r="BD15" i="11"/>
  <c r="BE15" i="11" s="1"/>
  <c r="D21" i="33" l="1"/>
  <c r="D23" i="33" s="1"/>
  <c r="AV102" i="11"/>
  <c r="AV104" i="11" s="1"/>
  <c r="K100" i="32"/>
  <c r="K102" i="32" s="1"/>
  <c r="BE39" i="11"/>
  <c r="BD38" i="11"/>
  <c r="BE38" i="11" s="1"/>
  <c r="BE49" i="11"/>
  <c r="BD48" i="11"/>
  <c r="BE48" i="11" s="1"/>
  <c r="BE59" i="11"/>
  <c r="BD58" i="11"/>
  <c r="BE58" i="11" s="1"/>
  <c r="BE69" i="11"/>
  <c r="BD68" i="11"/>
  <c r="BE68" i="11" s="1"/>
  <c r="BE79" i="11"/>
  <c r="BD78" i="11"/>
  <c r="BE78" i="11" s="1"/>
  <c r="BE89" i="11"/>
  <c r="BD88" i="11"/>
  <c r="BE88" i="11" s="1"/>
  <c r="AZ21" i="11"/>
  <c r="AZ22" i="11"/>
  <c r="AZ23" i="11"/>
  <c r="AZ24" i="11"/>
  <c r="AZ25" i="11"/>
  <c r="AZ26" i="11"/>
  <c r="AZ27" i="11"/>
  <c r="AZ30" i="11"/>
  <c r="AZ31" i="11"/>
  <c r="AZ32" i="11"/>
  <c r="AZ33" i="11"/>
  <c r="AZ34" i="11"/>
  <c r="AZ35" i="11"/>
  <c r="AZ36" i="11"/>
  <c r="AZ37" i="11"/>
  <c r="AZ38" i="11"/>
  <c r="AZ39" i="11"/>
  <c r="AZ40" i="11"/>
  <c r="AZ41" i="11"/>
  <c r="AZ42" i="11"/>
  <c r="AZ43" i="11"/>
  <c r="AZ44" i="11"/>
  <c r="AZ45" i="11"/>
  <c r="AZ46" i="11"/>
  <c r="AZ47" i="11"/>
  <c r="AZ48" i="11"/>
  <c r="AZ49" i="11"/>
  <c r="AZ50" i="11"/>
  <c r="AZ51" i="11"/>
  <c r="AZ52" i="11"/>
  <c r="AZ53" i="11"/>
  <c r="AZ54" i="11"/>
  <c r="AZ55" i="11"/>
  <c r="AZ56" i="11"/>
  <c r="AZ57" i="11"/>
  <c r="AZ58" i="11"/>
  <c r="AZ59" i="11"/>
  <c r="AZ60" i="11"/>
  <c r="AZ61" i="11"/>
  <c r="AZ62" i="11"/>
  <c r="AZ63" i="11"/>
  <c r="AZ64" i="11"/>
  <c r="AZ65" i="11"/>
  <c r="AZ66" i="11"/>
  <c r="AZ67" i="11"/>
  <c r="AZ68" i="11"/>
  <c r="AZ69" i="11"/>
  <c r="AZ70" i="11"/>
  <c r="AZ71" i="11"/>
  <c r="AZ72" i="11"/>
  <c r="AZ73" i="11"/>
  <c r="AZ74" i="11"/>
  <c r="AZ75" i="11"/>
  <c r="AZ76" i="11"/>
  <c r="AZ77" i="11"/>
  <c r="AZ78" i="11"/>
  <c r="AZ79" i="11"/>
  <c r="AZ80" i="11"/>
  <c r="AZ81" i="11"/>
  <c r="AZ82" i="11"/>
  <c r="AZ83" i="11"/>
  <c r="AZ84" i="11"/>
  <c r="AZ85" i="11"/>
  <c r="AZ86" i="11"/>
  <c r="AZ87" i="11"/>
  <c r="AZ88" i="11"/>
  <c r="AZ89" i="11"/>
  <c r="AZ90" i="11"/>
  <c r="AZ91" i="11"/>
  <c r="AZ92" i="11"/>
  <c r="AZ93" i="11"/>
  <c r="AZ94" i="11"/>
  <c r="AZ95" i="11"/>
  <c r="AZ96" i="11"/>
  <c r="AZ97" i="11"/>
  <c r="AZ15" i="11"/>
  <c r="AZ16" i="11"/>
  <c r="AZ17" i="11"/>
  <c r="D21" i="11"/>
  <c r="D22" i="11"/>
  <c r="D23" i="11"/>
  <c r="D24" i="11"/>
  <c r="D25" i="11"/>
  <c r="D26" i="11"/>
  <c r="D27"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15" i="11"/>
  <c r="D16" i="11"/>
  <c r="D17" i="11"/>
  <c r="C97" i="11"/>
  <c r="C21" i="11"/>
  <c r="C22" i="11"/>
  <c r="C23" i="11"/>
  <c r="C24" i="11"/>
  <c r="C25" i="11"/>
  <c r="C26" i="11"/>
  <c r="C27"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15" i="11"/>
  <c r="C16" i="11"/>
  <c r="C17" i="11"/>
  <c r="BA17" i="11" l="1"/>
  <c r="BA16" i="11"/>
  <c r="BA15" i="11"/>
  <c r="N18" i="33" l="1"/>
  <c r="N17" i="33"/>
  <c r="D25" i="33" s="1"/>
  <c r="AX123" i="11"/>
  <c r="AW123" i="11"/>
  <c r="AX124" i="11" l="1"/>
  <c r="BA21" i="11" l="1"/>
  <c r="BA22" i="11"/>
  <c r="BA23" i="11"/>
  <c r="BA24" i="11"/>
  <c r="BA25" i="11"/>
  <c r="BA26" i="11"/>
  <c r="BA27" i="11"/>
  <c r="I6" i="39" l="1"/>
  <c r="I8" i="39"/>
  <c r="BA12" i="11" s="1"/>
  <c r="I10" i="39"/>
  <c r="BA14" i="11" s="1"/>
  <c r="I12" i="39"/>
  <c r="I11" i="39"/>
  <c r="BD12" i="11" s="1"/>
  <c r="BE12" i="11" s="1"/>
  <c r="I14" i="39"/>
  <c r="I9" i="39"/>
  <c r="I15" i="39"/>
  <c r="BA19" i="11" s="1"/>
  <c r="I17" i="39"/>
  <c r="I18" i="39"/>
  <c r="I20" i="39"/>
  <c r="I19" i="39" s="1"/>
  <c r="BD19" i="11" s="1"/>
  <c r="I22" i="39"/>
  <c r="I24" i="39"/>
  <c r="I25" i="39"/>
  <c r="BA29" i="11" s="1"/>
  <c r="I26" i="39"/>
  <c r="BA28" i="11" l="1"/>
  <c r="BE19" i="11"/>
  <c r="BD11" i="11"/>
  <c r="BE11" i="11" s="1"/>
  <c r="BA13" i="11"/>
  <c r="I5" i="39"/>
  <c r="BA10" i="11"/>
  <c r="I16" i="39"/>
  <c r="I23" i="39"/>
  <c r="BD29" i="11" s="1"/>
  <c r="I13" i="39"/>
  <c r="BD13" i="11" s="1"/>
  <c r="I21" i="39"/>
  <c r="BD20" i="11" s="1"/>
  <c r="I7" i="39"/>
  <c r="BD10" i="11" l="1"/>
  <c r="BE10" i="11" s="1"/>
  <c r="BA11" i="11"/>
  <c r="BE20" i="11"/>
  <c r="BD18" i="11"/>
  <c r="BE18" i="11" s="1"/>
  <c r="BD28" i="11"/>
  <c r="BE28" i="11" s="1"/>
  <c r="BE29" i="11"/>
  <c r="BD14" i="11"/>
  <c r="BE14" i="11" s="1"/>
  <c r="BA20" i="11"/>
  <c r="BD9" i="11"/>
  <c r="BE9" i="11" s="1"/>
  <c r="BA9" i="11"/>
  <c r="BA8" i="11" s="1"/>
  <c r="BE13" i="11"/>
  <c r="BE99" i="11" s="1"/>
  <c r="BD8" i="11"/>
  <c r="BE8" i="11" s="1"/>
  <c r="BE98" i="11" s="1"/>
  <c r="AV107" i="11" s="1"/>
  <c r="N9" i="33"/>
  <c r="N10" i="33"/>
  <c r="N16" i="33"/>
  <c r="BA99" i="11" l="1"/>
  <c r="BA18" i="11"/>
  <c r="BA98" i="11" s="1"/>
  <c r="BA30" i="11"/>
  <c r="BA31" i="11"/>
  <c r="BA32" i="11"/>
  <c r="BA33" i="11"/>
  <c r="BA34" i="11"/>
  <c r="BA35" i="11"/>
  <c r="BA36" i="11"/>
  <c r="BA37" i="11"/>
  <c r="BA38" i="11"/>
  <c r="BA39" i="11"/>
  <c r="BA40" i="11"/>
  <c r="BA41" i="11"/>
  <c r="BA42" i="11"/>
  <c r="BA43" i="11"/>
  <c r="BA44" i="11"/>
  <c r="BA45" i="11"/>
  <c r="BA46" i="11"/>
  <c r="BA47" i="11"/>
  <c r="BA48" i="11"/>
  <c r="BA49" i="11"/>
  <c r="BA50" i="11"/>
  <c r="BA51" i="11"/>
  <c r="BA52" i="11"/>
  <c r="BA53" i="11"/>
  <c r="BA54" i="11"/>
  <c r="BA55" i="11"/>
  <c r="BA56" i="11"/>
  <c r="BA57" i="11"/>
  <c r="BA58" i="11"/>
  <c r="BA59" i="11"/>
  <c r="BA60" i="11"/>
  <c r="BA61" i="11"/>
  <c r="BA62" i="11"/>
  <c r="BA63" i="11"/>
  <c r="BA64" i="11"/>
  <c r="BA65" i="11"/>
  <c r="BA66" i="11"/>
  <c r="BA67" i="11"/>
  <c r="BA68" i="11"/>
  <c r="BA69" i="11"/>
  <c r="BA70" i="11"/>
  <c r="BA71" i="11"/>
  <c r="BA72" i="11"/>
  <c r="BA73" i="11"/>
  <c r="BA74" i="11"/>
  <c r="BA75" i="11"/>
  <c r="BA76" i="11"/>
  <c r="BA77" i="11"/>
  <c r="BA78" i="11"/>
  <c r="BA79" i="11"/>
  <c r="BA80" i="11"/>
  <c r="BA81" i="11"/>
  <c r="BA82" i="11"/>
  <c r="BA83" i="11"/>
  <c r="BA84" i="11"/>
  <c r="BA85" i="11"/>
  <c r="BA86" i="11"/>
  <c r="BA87" i="11"/>
  <c r="BA88" i="11"/>
  <c r="BA89" i="11"/>
  <c r="BA90" i="11"/>
  <c r="BA91" i="11"/>
  <c r="BA92" i="11"/>
  <c r="BA93" i="11"/>
  <c r="BA94" i="11"/>
  <c r="BA95" i="11"/>
  <c r="BA96" i="11"/>
  <c r="BA97" i="11"/>
</calcChain>
</file>

<file path=xl/sharedStrings.xml><?xml version="1.0" encoding="utf-8"?>
<sst xmlns="http://schemas.openxmlformats.org/spreadsheetml/2006/main" count="993" uniqueCount="476">
  <si>
    <t>This is a partial GAP work plan example for illustrative purposes only. Grantees should develop work
plans in alignment with the GAP Statute, GAP Guidance and their own ETEPs. Use of this example
does not guarantee approval or funding amounts.</t>
  </si>
  <si>
    <t>November, 2020</t>
  </si>
  <si>
    <t xml:space="preserve">INDIAN  ENVIRONMENTAL </t>
  </si>
  <si>
    <t>GENERAL ASSISTANCE PROGRAM</t>
  </si>
  <si>
    <t>REGION 9 COOPERATIVE AGREEMENT RESOURCE SPREADSHEET "GAP WORKBOOK"</t>
  </si>
  <si>
    <t>Introduction &amp; Instructions</t>
  </si>
  <si>
    <t xml:space="preserve">The GAP workbook was co-developed by Tribal environmental and US EPA personel to streamline the co-management of GAP and PPG cooperative agreements in Region 9.  Thank you to everyone who contributed. Please follow the short instruction guide below, and reach out to your GAP project officer with any questions. * Please note that all available templates and tools in this workbook are completely optional. </t>
  </si>
  <si>
    <r>
      <rPr>
        <b/>
        <sz val="14"/>
        <color theme="1"/>
        <rFont val="Calibri"/>
        <family val="2"/>
        <scheme val="minor"/>
      </rPr>
      <t>1.</t>
    </r>
    <r>
      <rPr>
        <sz val="14"/>
        <color theme="1"/>
        <rFont val="Calibri"/>
        <family val="2"/>
        <scheme val="minor"/>
      </rPr>
      <t xml:space="preserve">   Save GAP workbook to your desktop and rename to your liking.  After making any changes, remember to "Save As" with your perferred nomenclature and date. That way, you always have an orginal copy saved to your computer as well as any saved modifications. If anything happens to your original copy, download from EPA R9's website or request another one from your Project Officer. </t>
    </r>
  </si>
  <si>
    <r>
      <rPr>
        <b/>
        <sz val="14"/>
        <color theme="1"/>
        <rFont val="Calibri"/>
        <family val="2"/>
        <scheme val="minor"/>
      </rPr>
      <t>2.</t>
    </r>
    <r>
      <rPr>
        <sz val="14"/>
        <color theme="1"/>
        <rFont val="Calibri"/>
        <family val="2"/>
        <scheme val="minor"/>
      </rPr>
      <t xml:space="preserve">   Explore workbook by clicking on all visible tabs at bottom. Primary tabs include workplan, budget and progress reporting templates; and tools to generate accurate cost estimates and track deliverables. Right click on any of the active tabs below and then click "unhide" to see a list of all hidden tabs. Simply click on any of the tabs listed to make it active and visible below. </t>
    </r>
  </si>
  <si>
    <r>
      <rPr>
        <b/>
        <sz val="14"/>
        <color theme="1"/>
        <rFont val="Calibri"/>
        <family val="2"/>
        <scheme val="minor"/>
      </rPr>
      <t xml:space="preserve">3. </t>
    </r>
    <r>
      <rPr>
        <sz val="14"/>
        <color theme="1"/>
        <rFont val="Calibri"/>
        <family val="2"/>
        <scheme val="minor"/>
      </rPr>
      <t xml:space="preserve">  Choose a workplan template, a budget template and progress reporting template that you would like to use and delete or hide all other templates/tabs. As above, right clic on any tab below to hide or delete any tabs that you do not need, or rename as needed. </t>
    </r>
  </si>
  <si>
    <r>
      <rPr>
        <b/>
        <sz val="14"/>
        <color theme="1"/>
        <rFont val="Calibri"/>
        <family val="2"/>
        <scheme val="minor"/>
      </rPr>
      <t>4.</t>
    </r>
    <r>
      <rPr>
        <sz val="14"/>
        <color theme="1"/>
        <rFont val="Calibri"/>
        <family val="2"/>
        <scheme val="minor"/>
      </rPr>
      <t xml:space="preserve">   Draft GAP workplan activities for upcoming Fiscal Year on chosen template, referencing the Tribe's ETEP to ensure activities support Tribal Environmental Priorities and GAP Guidance to ensure GAP-eligibility. Please include identified priorities, capacity indicators, and timeframe for completion for each activity, but leave the estimated costs and estimated FTE cells blank. Delete any rows that are not in use to consolidate workplan commitments. </t>
    </r>
  </si>
  <si>
    <r>
      <rPr>
        <b/>
        <sz val="14"/>
        <color theme="1"/>
        <rFont val="Calibri"/>
        <family val="2"/>
        <scheme val="minor"/>
      </rPr>
      <t>5.</t>
    </r>
    <r>
      <rPr>
        <sz val="14"/>
        <color theme="1"/>
        <rFont val="Calibri"/>
        <family val="2"/>
        <scheme val="minor"/>
      </rPr>
      <t xml:space="preserve">   Use Cost-Estimator Tool to accurately estimate commitment costs and  for workplan. You may need to modify the rows to match the workplan and columns to reflect the positions working under the grant. Fill in the auto-fill data at the top with salaries, fringe, and IDC, so you don't have to input this information more than once.  If using a template that is pre-formatted to auto-populate, FTE and cost estimates will auto-populate from this tool to the workplan.  If you choose a tempate that is not pre-formatted, you can manually add the estimates generated into your workplan.  </t>
    </r>
  </si>
  <si>
    <r>
      <rPr>
        <b/>
        <sz val="14"/>
        <color theme="1"/>
        <rFont val="Calibri"/>
        <family val="2"/>
        <scheme val="minor"/>
      </rPr>
      <t>6</t>
    </r>
    <r>
      <rPr>
        <sz val="14"/>
        <color theme="1"/>
        <rFont val="Calibri"/>
        <family val="2"/>
        <scheme val="minor"/>
      </rPr>
      <t xml:space="preserve">.   Once the commitment costs estimator has been filled out, use the budget category totals from cost estimator tool to complete the budget detail and the estimated commitment/componet costs and FTE allocation to complete the workplan. If using a pre-formatted template, these totals will autopopulate between tabs. Please confirm that the workplan and budget totals match exactly to the whole dollar amount before sending to EPA for review. </t>
    </r>
  </si>
  <si>
    <r>
      <rPr>
        <b/>
        <sz val="14"/>
        <color theme="1"/>
        <rFont val="Calibri"/>
        <family val="2"/>
        <scheme val="minor"/>
      </rPr>
      <t>7.</t>
    </r>
    <r>
      <rPr>
        <sz val="14"/>
        <color theme="1"/>
        <rFont val="Calibri"/>
        <family val="2"/>
        <scheme val="minor"/>
      </rPr>
      <t xml:space="preserve">   EPA will review the draft workplan and budget submitted and can provide comments on the same draft workplan tab if requested. Comments will be provided in the workbook and/or via email or uploaded to a shared One Drive folder. </t>
    </r>
  </si>
  <si>
    <r>
      <rPr>
        <b/>
        <sz val="14"/>
        <color theme="1"/>
        <rFont val="Calibri"/>
        <family val="2"/>
        <scheme val="minor"/>
      </rPr>
      <t>8.</t>
    </r>
    <r>
      <rPr>
        <sz val="14"/>
        <color theme="1"/>
        <rFont val="Calibri"/>
        <family val="2"/>
        <scheme val="minor"/>
      </rPr>
      <t xml:space="preserve">     Once the workplan has been finalized and approved, the file will be "Saved As" 'FYXXXX, Tribe's Name, Final Workplan and Budget' by GAP PO and returned to grantee.  PDFs can be created by "Saving As" PDF, for printing and/or separate record keeping. </t>
    </r>
  </si>
  <si>
    <r>
      <rPr>
        <b/>
        <sz val="14"/>
        <color theme="1"/>
        <rFont val="Calibri"/>
        <family val="2"/>
        <scheme val="minor"/>
      </rPr>
      <t>9</t>
    </r>
    <r>
      <rPr>
        <sz val="14"/>
        <color theme="1"/>
        <rFont val="Calibri"/>
        <family val="2"/>
        <scheme val="minor"/>
      </rPr>
      <t xml:space="preserve">.    With an approved workplan and budget in the spreadsheet, quarterly progress reporting can commence on one of the reporting templates chosen. The reporting templates included in this workbook auto-populate with commitment descriptions and outputs and deliverables for easy reference. You may need to unhide a grouping to make them visible. Please hide any unused rows for conservation of space. Quarterly reporting and EOY joint evaluation process begins with grantee self-evaluation. </t>
    </r>
  </si>
  <si>
    <r>
      <rPr>
        <b/>
        <sz val="14"/>
        <color theme="1"/>
        <rFont val="Calibri"/>
        <family val="2"/>
        <scheme val="minor"/>
      </rPr>
      <t>10</t>
    </r>
    <r>
      <rPr>
        <sz val="14"/>
        <color theme="1"/>
        <rFont val="Calibri"/>
        <family val="2"/>
        <scheme val="minor"/>
      </rPr>
      <t xml:space="preserve">.   Consider using the deliverable tracking tool each quarter, to account for all deliverables submitted or not submitted to EPA. The deliverable tracking tool can be linked so that it auto-populates into the EOY Joint Evaluation. The estimated % complete and justified expenditures from deliverables submitted is only a starting point for a more nuanced conversation and robust joint evaluation. </t>
    </r>
  </si>
  <si>
    <t xml:space="preserve"> INDEX: Primary Tabs</t>
  </si>
  <si>
    <t>Excel Shortcut Key  (For PC)</t>
  </si>
  <si>
    <t>Coversheet</t>
  </si>
  <si>
    <t>FY22 Draft Workplan</t>
  </si>
  <si>
    <r>
      <rPr>
        <b/>
        <sz val="14"/>
        <color theme="1"/>
        <rFont val="Calibri"/>
        <family val="2"/>
        <scheme val="minor"/>
      </rPr>
      <t>Ctrl+Z:</t>
    </r>
    <r>
      <rPr>
        <sz val="14"/>
        <color theme="1"/>
        <rFont val="Calibri"/>
        <family val="2"/>
        <scheme val="minor"/>
      </rPr>
      <t> Undo an action</t>
    </r>
  </si>
  <si>
    <t xml:space="preserve">FY22 Cost Estimator Tool </t>
  </si>
  <si>
    <r>
      <rPr>
        <b/>
        <sz val="14"/>
        <color theme="1"/>
        <rFont val="Calibri"/>
        <family val="2"/>
        <scheme val="minor"/>
      </rPr>
      <t>Ctrl+Y:</t>
    </r>
    <r>
      <rPr>
        <sz val="14"/>
        <color theme="1"/>
        <rFont val="Calibri"/>
        <family val="2"/>
        <scheme val="minor"/>
      </rPr>
      <t> Redo an action</t>
    </r>
  </si>
  <si>
    <t>FY22 Draft Budget Detail</t>
  </si>
  <si>
    <r>
      <rPr>
        <b/>
        <sz val="14"/>
        <color theme="1"/>
        <rFont val="Calibri"/>
        <family val="2"/>
        <scheme val="minor"/>
      </rPr>
      <t>Tab:</t>
    </r>
    <r>
      <rPr>
        <sz val="14"/>
        <color theme="1"/>
        <rFont val="Calibri"/>
        <family val="2"/>
        <scheme val="minor"/>
      </rPr>
      <t> Go to the next cell</t>
    </r>
  </si>
  <si>
    <t xml:space="preserve">FY22 Progress Report &amp; EOY </t>
  </si>
  <si>
    <r>
      <rPr>
        <b/>
        <sz val="14"/>
        <color theme="1"/>
        <rFont val="Calibri"/>
        <family val="2"/>
        <scheme val="minor"/>
      </rPr>
      <t>Alt+Enter:</t>
    </r>
    <r>
      <rPr>
        <sz val="14"/>
        <color theme="1"/>
        <rFont val="Calibri"/>
        <family val="2"/>
        <scheme val="minor"/>
      </rPr>
      <t> Insert a hard return within a cell (while editing a cell)</t>
    </r>
  </si>
  <si>
    <r>
      <rPr>
        <b/>
        <sz val="14"/>
        <color theme="1"/>
        <rFont val="Calibri"/>
        <family val="2"/>
        <scheme val="minor"/>
      </rPr>
      <t>Ctrl+X:</t>
    </r>
    <r>
      <rPr>
        <sz val="14"/>
        <color theme="1"/>
        <rFont val="Calibri"/>
        <family val="2"/>
        <scheme val="minor"/>
      </rPr>
      <t> Cut contents of a cell, selected data, or selected cell range</t>
    </r>
  </si>
  <si>
    <r>
      <rPr>
        <b/>
        <sz val="14"/>
        <color theme="1"/>
        <rFont val="Calibri"/>
        <family val="2"/>
        <scheme val="minor"/>
      </rPr>
      <t>Ctrl+C or Ctrl+Insert:</t>
    </r>
    <r>
      <rPr>
        <sz val="14"/>
        <color theme="1"/>
        <rFont val="Calibri"/>
        <family val="2"/>
        <scheme val="minor"/>
      </rPr>
      <t> Copy contents of a cell, selected data, or selected cell range</t>
    </r>
  </si>
  <si>
    <t>``</t>
  </si>
  <si>
    <r>
      <rPr>
        <b/>
        <sz val="14"/>
        <color theme="1"/>
        <rFont val="Calibri"/>
        <family val="2"/>
        <scheme val="minor"/>
      </rPr>
      <t>Ctrl+V or Shift+Insert:</t>
    </r>
    <r>
      <rPr>
        <sz val="14"/>
        <color theme="1"/>
        <rFont val="Calibri"/>
        <family val="2"/>
        <scheme val="minor"/>
      </rPr>
      <t> Paste contents of a cell, selected data, or selected cell range</t>
    </r>
  </si>
  <si>
    <t>Additional Tabs</t>
  </si>
  <si>
    <r>
      <rPr>
        <b/>
        <sz val="14"/>
        <color theme="1"/>
        <rFont val="Calibri"/>
        <family val="2"/>
        <scheme val="minor"/>
      </rPr>
      <t>F7:</t>
    </r>
    <r>
      <rPr>
        <sz val="14"/>
        <color theme="1"/>
        <rFont val="Calibri"/>
        <family val="2"/>
        <scheme val="minor"/>
      </rPr>
      <t> Check spelling</t>
    </r>
  </si>
  <si>
    <t>Cumulative Quarterly Report - Simple</t>
  </si>
  <si>
    <r>
      <rPr>
        <b/>
        <sz val="14"/>
        <color theme="1"/>
        <rFont val="Calibri"/>
        <family val="2"/>
        <scheme val="minor"/>
      </rPr>
      <t>Ctrl+F1:</t>
    </r>
    <r>
      <rPr>
        <sz val="14"/>
        <color theme="1"/>
        <rFont val="Calibri"/>
        <family val="2"/>
        <scheme val="minor"/>
      </rPr>
      <t xml:space="preserve"> Hide or Show ribbon</t>
    </r>
  </si>
  <si>
    <t>Alt. Progress &amp; EOY</t>
  </si>
  <si>
    <r>
      <rPr>
        <b/>
        <sz val="14"/>
        <color theme="1"/>
        <rFont val="Calibri"/>
        <family val="2"/>
        <scheme val="minor"/>
      </rPr>
      <t>Ctrl+Up/Down Arrow:</t>
    </r>
    <r>
      <rPr>
        <sz val="14"/>
        <color theme="1"/>
        <rFont val="Calibri"/>
        <family val="2"/>
        <scheme val="minor"/>
      </rPr>
      <t> Move to the top or bottom cell in the column</t>
    </r>
  </si>
  <si>
    <t xml:space="preserve">Deliverable Status Ex. </t>
  </si>
  <si>
    <r>
      <rPr>
        <b/>
        <sz val="14"/>
        <color theme="1"/>
        <rFont val="Calibri"/>
        <family val="2"/>
        <scheme val="minor"/>
      </rPr>
      <t>Ctrl+F2:</t>
    </r>
    <r>
      <rPr>
        <sz val="14"/>
        <color theme="1"/>
        <rFont val="Calibri"/>
        <family val="2"/>
        <scheme val="minor"/>
      </rPr>
      <t> Switch to Print Preview</t>
    </r>
  </si>
  <si>
    <t>```</t>
  </si>
  <si>
    <t>Draft Workplan Review (EPA use)</t>
  </si>
  <si>
    <r>
      <rPr>
        <b/>
        <sz val="14"/>
        <color theme="1"/>
        <rFont val="Calibri"/>
        <family val="2"/>
        <scheme val="minor"/>
      </rPr>
      <t>Shift+Tab:</t>
    </r>
    <r>
      <rPr>
        <sz val="14"/>
        <color theme="1"/>
        <rFont val="Calibri"/>
        <family val="2"/>
        <scheme val="minor"/>
      </rPr>
      <t> Go to the previous cell</t>
    </r>
  </si>
  <si>
    <r>
      <rPr>
        <b/>
        <sz val="14"/>
        <color theme="1"/>
        <rFont val="Calibri"/>
        <family val="2"/>
        <scheme val="minor"/>
      </rPr>
      <t>Shift+F2:</t>
    </r>
    <r>
      <rPr>
        <sz val="14"/>
        <color theme="1"/>
        <rFont val="Calibri"/>
        <family val="2"/>
        <scheme val="minor"/>
      </rPr>
      <t> Add or edit a cell comment</t>
    </r>
  </si>
  <si>
    <r>
      <rPr>
        <b/>
        <sz val="14"/>
        <color theme="1"/>
        <rFont val="Calibri"/>
        <family val="2"/>
        <scheme val="minor"/>
      </rPr>
      <t>ALT+H, then O, then A:</t>
    </r>
    <r>
      <rPr>
        <sz val="14"/>
        <color theme="1"/>
        <rFont val="Calibri"/>
        <family val="2"/>
        <scheme val="minor"/>
      </rPr>
      <t xml:space="preserve"> Expand cell row to fit text</t>
    </r>
  </si>
  <si>
    <r>
      <rPr>
        <b/>
        <sz val="14"/>
        <color theme="1"/>
        <rFont val="Calibri"/>
        <family val="2"/>
        <scheme val="minor"/>
      </rPr>
      <t>F12:</t>
    </r>
    <r>
      <rPr>
        <sz val="14"/>
        <color theme="1"/>
        <rFont val="Calibri"/>
        <family val="2"/>
        <scheme val="minor"/>
      </rPr>
      <t xml:space="preserve"> Open Save As; </t>
    </r>
    <r>
      <rPr>
        <b/>
        <sz val="14"/>
        <color theme="1"/>
        <rFont val="Calibri"/>
        <family val="2"/>
        <scheme val="minor"/>
      </rPr>
      <t>Ctrl + s</t>
    </r>
    <r>
      <rPr>
        <sz val="14"/>
        <color theme="1"/>
        <rFont val="Calibri"/>
        <family val="2"/>
        <scheme val="minor"/>
      </rPr>
      <t>; Save existing workbook</t>
    </r>
  </si>
  <si>
    <r>
      <rPr>
        <b/>
        <sz val="14"/>
        <color theme="1"/>
        <rFont val="Calibri"/>
        <family val="2"/>
        <scheme val="minor"/>
      </rPr>
      <t>Esc:</t>
    </r>
    <r>
      <rPr>
        <sz val="14"/>
        <color theme="1"/>
        <rFont val="Calibri"/>
        <family val="2"/>
        <scheme val="minor"/>
      </rPr>
      <t xml:space="preserve"> Back out of selected function</t>
    </r>
  </si>
  <si>
    <t xml:space="preserve"> </t>
  </si>
  <si>
    <t>^^ Supporting Info Column</t>
  </si>
  <si>
    <t xml:space="preserve">^^^ EPA Review Comments </t>
  </si>
  <si>
    <t>This is a partial GAP work plan example for illustrative purposes only. Grantees should develop work plans in alignment with the GAP Statute,
GAP Guidance and their own ETEPs. Use of this example does not guarantee approval or funding amounts.</t>
  </si>
  <si>
    <t xml:space="preserve"> GENERAL ASSISTANCE PROGRAM </t>
  </si>
  <si>
    <t>(TRIBE'S NAME _COOPERATIVE AGREEMENT #_Fiscal Year 20xx_Year #)</t>
  </si>
  <si>
    <t xml:space="preserve">                                                  ORIGINAL or REVISED WORKPLAN </t>
  </si>
  <si>
    <t xml:space="preserve">Date Last Modified: </t>
  </si>
  <si>
    <t>xx/xx/20xx</t>
  </si>
  <si>
    <t>EPA Review and Comments to Grantee</t>
  </si>
  <si>
    <t>&lt;&lt; Display Title</t>
  </si>
  <si>
    <t>#</t>
  </si>
  <si>
    <t>Component and Commitment Descriptions</t>
  </si>
  <si>
    <t>Outputs, Deliverables &amp; Outcomes</t>
  </si>
  <si>
    <t>Capacity Indicators</t>
  </si>
  <si>
    <t>Target End Date</t>
  </si>
  <si>
    <r>
      <t xml:space="preserve">Estimated FTE </t>
    </r>
    <r>
      <rPr>
        <sz val="14"/>
        <color theme="1"/>
        <rFont val="Times New Roman"/>
        <family val="1"/>
      </rPr>
      <t>(from cost est.)</t>
    </r>
  </si>
  <si>
    <r>
      <t xml:space="preserve">Estimated Cost </t>
    </r>
    <r>
      <rPr>
        <sz val="14"/>
        <color rgb="FF000000"/>
        <rFont val="Times New Roman"/>
        <family val="1"/>
      </rPr>
      <t>(from cost est.)</t>
    </r>
  </si>
  <si>
    <t>Supporting Information</t>
  </si>
  <si>
    <t>Project Officer</t>
  </si>
  <si>
    <t xml:space="preserve">Media Specific </t>
  </si>
  <si>
    <t>EPA Comments</t>
  </si>
  <si>
    <t>Recommended FTE</t>
  </si>
  <si>
    <t>Recommended Cost</t>
  </si>
  <si>
    <t xml:space="preserve">Administration of Environmental Office: </t>
  </si>
  <si>
    <r>
      <rPr>
        <b/>
        <sz val="11"/>
        <color theme="1"/>
        <rFont val="Times New Roman"/>
        <family val="1"/>
      </rPr>
      <t>Environmental Outcomes</t>
    </r>
    <r>
      <rPr>
        <sz val="11"/>
        <color theme="1"/>
        <rFont val="Times New Roman"/>
        <family val="1"/>
      </rPr>
      <t xml:space="preserve">: Compliance with Tribal and EPA administrative requirements and internally coordinated initiatives to improve environmental conditions
</t>
    </r>
    <r>
      <rPr>
        <b/>
        <sz val="11"/>
        <color theme="1"/>
        <rFont val="Times New Roman"/>
        <family val="1"/>
      </rPr>
      <t xml:space="preserve">ETEP Priority: </t>
    </r>
    <r>
      <rPr>
        <sz val="11"/>
        <color theme="1"/>
        <rFont val="Times New Roman"/>
        <family val="1"/>
      </rPr>
      <t xml:space="preserve"> #8 Environmental Office Administration</t>
    </r>
  </si>
  <si>
    <t>B.2.2, B2.4, B.3.1, B.4.1, B.6.6</t>
  </si>
  <si>
    <t xml:space="preserve">Tribe's proposal was for 1.486 FTE, basically same as last year. We can go with that (preferred) if funds are available. The final work plan can be adjusted to equal to 1.486 FTE if Tribe and Manager agree with the recommendations below. If sufficient funds are not available, we can scale back as recommended here, as our least preferred option. </t>
  </si>
  <si>
    <t xml:space="preserve">The Director and Manager will administer general aspects of the GAP Grant, which will include but may not be limited to the following: answering phone calls, responding to emails, filing, attending weekly staff meetings, ordering supplies and equipment, adhering to time-keeping processes, paying utility bills, etc. Staff meetings will be held Mondays 8:30 - 9:30 AM.  </t>
  </si>
  <si>
    <t xml:space="preserve"> 4 samples of weekly staff meeting notes and sign in sheets</t>
  </si>
  <si>
    <t>B.2.2</t>
  </si>
  <si>
    <t>Every work week until 9/30/22</t>
  </si>
  <si>
    <t xml:space="preserve">OK. Equates to 1.15 hours for Dir and 1.9 hrs for Mgr per week for staff meetings and general admin. </t>
  </si>
  <si>
    <t xml:space="preserve">The Manager will prepare quarterly progress reports, submit them to the Director for review and submit final reports to US EPA by: Jan 30, Apr 28, Jul 31, and Oct 31. The Tribe will conduct a Joint Evaluation with US EPA GAP Project Officer. Evaluation elements are: 1. A discussion of accomplishments as measured against workplan commitments.  2. A discussion of cumulative effectiveness of the workplan performed under all workplan components. 3. A discussion of existing and potential problem areas. 4. Schedule  discussions (4) with our Project Officer within two weeks of submitting progress reports. The Tribe will review a draft annual report prepared by US EPA and will discuss progress under the grant with US EPA prior to finalization of report. 5. Tribe will submit final evaluation reports to US EPA. </t>
  </si>
  <si>
    <t>4 Quarterly Reports</t>
  </si>
  <si>
    <t>B.2.4</t>
  </si>
  <si>
    <t>01/31/22, 04/28/22, 07/31/22, 10/31/22</t>
  </si>
  <si>
    <t xml:space="preserve">OK. Dir 6 hrs and mgr 12 hrs each for 5 reports including EOY. Also includes 4 report follow-up meetings. Seems reasonable but maybe a scosh high. </t>
  </si>
  <si>
    <t xml:space="preserve">The Director and Manager will work with the Tribal Accountant 2 times a month to review general ledgers, compare actual expenditures to projected expenditures, determine whether budget modifications are necessary, etc. The Manager will track all expenditures in a cuff-account spreadsheet and compare cuff-account data with the Tribe's offical ledger to help ensure charges to the GAP grant are correct. </t>
  </si>
  <si>
    <t xml:space="preserve">4 line item expenditure reports will be submitted along with EPA progress reports quarterly. </t>
  </si>
  <si>
    <t>B.3.1</t>
  </si>
  <si>
    <t xml:space="preserve">OK. dir @ 3/qtr and mgr @ 1.25/week to run a cuff account spreadsheet, QA accounting data, meet with accountant seems reasonable. </t>
  </si>
  <si>
    <t>The Director and Manager will develop a calendar of upcoming training and events. The NRD and REPA Manager will share a Google Calender of trainings  and  events.  This will help the program run effectively and efficiently and keep the program on track with workplan commitments and deliverables.</t>
  </si>
  <si>
    <t>4 samples of monthly calendars</t>
  </si>
  <si>
    <t>B.4.1</t>
  </si>
  <si>
    <t>By 10/15/21 initially and updated at least monthly thereafter</t>
  </si>
  <si>
    <t xml:space="preserve">Ok. mgr abut 23 minutes per week to add entries to calendar and review upcoming events and deadlines. </t>
  </si>
  <si>
    <t xml:space="preserve">The Director and Manager will attend monthly Council meetings on the 2nd Wednesday of each month to inform them of grant progress and environmental issues, and to seek approval of grant budgets, work plans, proposals, applications, purchases, travel, consultation correspondence, etc. </t>
  </si>
  <si>
    <t>3 monthly sign-in sheets and meeting notes</t>
  </si>
  <si>
    <t>B.6.9</t>
  </si>
  <si>
    <t>2nd Wednesday of each month</t>
  </si>
  <si>
    <t xml:space="preserve">OK. Dir 1 and mgr 2.5 hrs for each monthly council meeting. </t>
  </si>
  <si>
    <t>The Manager and Director will continue to store and manage environmental and grant documents on the Triba/EPA OneDrive. They will update contacts information and email lists on as additional contacts are  developed.</t>
  </si>
  <si>
    <t xml:space="preserve">A copy of the contact list and two screen shots of OneDrive directories showing grants and directory structures. </t>
  </si>
  <si>
    <t>B.6.6</t>
  </si>
  <si>
    <t>Routine updates with final deliverables provided nlt 10/31/22</t>
  </si>
  <si>
    <t>OK. dir 1 and mgr 30 hrs/year to manage files on their shared drives and update agency contact lists</t>
  </si>
  <si>
    <t>Travel and Training</t>
  </si>
  <si>
    <t>Increased knowledge of environmental issues &amp; technical skills.</t>
  </si>
  <si>
    <t xml:space="preserve">The Manager and Director will drive (one vehicle) to San Francisco to attend the 2021 Annual tribal/EPA Conference and companion RTOC meeting in October. </t>
  </si>
  <si>
    <t>Copies of any conference or RTOC presentations staff may develop and a summary of presentations or events attended.</t>
  </si>
  <si>
    <t>The Manager will fly to Reno to attend the 2021 Spring RTOC meeting, which is slated for 03/15/2022.</t>
  </si>
  <si>
    <t xml:space="preserve">Copies of any meeting materials the Manager may develop and a summary of sessions attended if applicable.  </t>
  </si>
  <si>
    <t>B.6.7</t>
  </si>
  <si>
    <t>Outreach and Education</t>
  </si>
  <si>
    <t xml:space="preserve">Staff will plan, conduct and follow-up on one Rancheria cleanup day to celebrate earth day and improve awareness of solid waste issues and solutions. Cleanup activities will be distributed based on the age and physical condtion of participants. Children, elders and other physically compromised individuals will not be exposed to any heavy lifting or unsafe terrain. The goals of the event are to make people aware of illegal dumping and related environmental consequences, demonstrate how individuals can recycle and divert materials from their waste streams, and encourage people to recycle more and refrain from illegal dumping. Staff will develop a safety plan and conduct a safety meeting prior to participants starting the cleanup. All participants will be issued personal protective equipment such as gloves, goggles, hard hats, and face masks. To provide incentives and thank participants, each will be provided a t-shirt advertising the event and earth day. </t>
  </si>
  <si>
    <t xml:space="preserve">A table showing the types and amounts of waste cleaned up and where they were hauled to, two photographs of the event, and an event sign-in sheet. </t>
  </si>
  <si>
    <t>B.6.7, B.6.2</t>
  </si>
  <si>
    <t xml:space="preserve">Component #4: </t>
  </si>
  <si>
    <t xml:space="preserve">Component #5: </t>
  </si>
  <si>
    <t xml:space="preserve">Component #6: </t>
  </si>
  <si>
    <t xml:space="preserve">Component #7: </t>
  </si>
  <si>
    <t xml:space="preserve">Component #8: </t>
  </si>
  <si>
    <t xml:space="preserve">Component #9: </t>
  </si>
  <si>
    <t>Workplan Totals</t>
  </si>
  <si>
    <t>`</t>
  </si>
  <si>
    <t>This is a partial GAP work plan example for illustrative purposes only. Grantees should develop work plans in alignment with the GAP statute,  GAP Guidance and their own ETEPs. Use of this example does not guarantee approval or funding amounts.</t>
  </si>
  <si>
    <t>Common Autofill Data</t>
  </si>
  <si>
    <t>weekly to Yearly hrs</t>
  </si>
  <si>
    <t>Position</t>
  </si>
  <si>
    <t>Salary</t>
  </si>
  <si>
    <t>Hourly</t>
  </si>
  <si>
    <t>IDC</t>
  </si>
  <si>
    <t>Fringe</t>
  </si>
  <si>
    <t>Hrs/week</t>
  </si>
  <si>
    <t>Hrs/year</t>
  </si>
  <si>
    <t>Director</t>
  </si>
  <si>
    <t>Manager</t>
  </si>
  <si>
    <t>Assistant</t>
  </si>
  <si>
    <t>Component Titles &amp; Commitments</t>
  </si>
  <si>
    <t>Dir
hrs.</t>
  </si>
  <si>
    <t>Dir rate</t>
  </si>
  <si>
    <t xml:space="preserve">Dir fringe </t>
  </si>
  <si>
    <t>Mgr. hrs.</t>
  </si>
  <si>
    <t>Mg rate</t>
  </si>
  <si>
    <t>Mgr. fringe</t>
  </si>
  <si>
    <t>Asst. hrs.</t>
  </si>
  <si>
    <t>Asst. rate</t>
  </si>
  <si>
    <t>Asst. fringe</t>
  </si>
  <si>
    <t>Total Personnel</t>
  </si>
  <si>
    <r>
      <t xml:space="preserve">Travel </t>
    </r>
    <r>
      <rPr>
        <sz val="10"/>
        <color rgb="FFFF0000"/>
        <rFont val="Arial"/>
        <family val="2"/>
      </rPr>
      <t>(auto calc
from bdgt)</t>
    </r>
  </si>
  <si>
    <r>
      <t xml:space="preserve">Supplies </t>
    </r>
    <r>
      <rPr>
        <sz val="10"/>
        <color rgb="FFFF0000"/>
        <rFont val="Arial"/>
        <family val="2"/>
      </rPr>
      <t>(auto calc
from bdgt</t>
    </r>
  </si>
  <si>
    <r>
      <t xml:space="preserve">Other
</t>
    </r>
    <r>
      <rPr>
        <sz val="10"/>
        <rFont val="Arial"/>
        <family val="2"/>
      </rPr>
      <t xml:space="preserve"> </t>
    </r>
    <r>
      <rPr>
        <sz val="10"/>
        <color rgb="FFFF0000"/>
        <rFont val="Arial"/>
        <family val="2"/>
      </rPr>
      <t>(auto calc
from bdgt)</t>
    </r>
  </si>
  <si>
    <t>Indirect</t>
  </si>
  <si>
    <r>
      <t xml:space="preserve">Contract (no IDC)
</t>
    </r>
    <r>
      <rPr>
        <sz val="10"/>
        <color rgb="FFFF0000"/>
        <rFont val="Arial"/>
        <family val="2"/>
      </rPr>
      <t>(auto calc)</t>
    </r>
  </si>
  <si>
    <r>
      <t xml:space="preserve">Eqpmnt (no IDC)
</t>
    </r>
    <r>
      <rPr>
        <sz val="10"/>
        <color rgb="FFFF0000"/>
        <rFont val="Arial"/>
        <family val="2"/>
      </rPr>
      <t>(auto calc)</t>
    </r>
  </si>
  <si>
    <t>Cmpnnt Cost</t>
  </si>
  <si>
    <t>Cmpnnt FTE</t>
  </si>
  <si>
    <t>Comp 4</t>
  </si>
  <si>
    <t>Comp 5</t>
  </si>
  <si>
    <t>Comp 6</t>
  </si>
  <si>
    <t>Comp 7</t>
  </si>
  <si>
    <t xml:space="preserve">Comp 8 </t>
  </si>
  <si>
    <t>TOTALS</t>
  </si>
  <si>
    <t>\</t>
  </si>
  <si>
    <t>L/R QA</t>
  </si>
  <si>
    <t xml:space="preserve">incurs indirect </t>
  </si>
  <si>
    <t>Total personnel + Travel + Supplies + Other</t>
  </si>
  <si>
    <t>total personnel</t>
  </si>
  <si>
    <t>holiday = 80</t>
  </si>
  <si>
    <t>fringe</t>
  </si>
  <si>
    <t>incurs indirect</t>
  </si>
  <si>
    <t>PTO = 216</t>
  </si>
  <si>
    <t>travel</t>
  </si>
  <si>
    <t>Total = 296</t>
  </si>
  <si>
    <t>equipment</t>
  </si>
  <si>
    <t>supplies</t>
  </si>
  <si>
    <t>contractual</t>
  </si>
  <si>
    <t>construction</t>
  </si>
  <si>
    <t>other</t>
  </si>
  <si>
    <t>indirect</t>
  </si>
  <si>
    <t>total</t>
  </si>
  <si>
    <t>This is a partial GAP budget example for illustrative purposes only.Use of this
example does not guarantee approval or funding amounts.</t>
  </si>
  <si>
    <t>Oak Flat Tribe FY 2022 GAP Budget; GA 99T59201-2; Year 3; Approved 07/15/2021</t>
  </si>
  <si>
    <r>
      <t xml:space="preserve">Personnel </t>
    </r>
    <r>
      <rPr>
        <sz val="10"/>
        <color theme="1"/>
        <rFont val="Times New Roman"/>
        <family val="1"/>
      </rPr>
      <t>(wage)</t>
    </r>
  </si>
  <si>
    <t xml:space="preserve">Rate/hr </t>
  </si>
  <si>
    <t>Hours</t>
  </si>
  <si>
    <t>FTE</t>
  </si>
  <si>
    <t>totals</t>
  </si>
  <si>
    <t xml:space="preserve">Additional Detail </t>
  </si>
  <si>
    <t>Environmental Director</t>
  </si>
  <si>
    <t>Environmental Manager</t>
  </si>
  <si>
    <t>Environmental Assistant</t>
  </si>
  <si>
    <t xml:space="preserve">Fringe </t>
  </si>
  <si>
    <t>variable</t>
  </si>
  <si>
    <t>See cost estimator; Rate is 26% for Director, 30% for Manager, and 21% for Assistant.</t>
  </si>
  <si>
    <t>Travel</t>
  </si>
  <si>
    <t xml:space="preserve"># People </t>
  </si>
  <si>
    <t>Rate</t>
  </si>
  <si>
    <t># Days/other</t>
  </si>
  <si>
    <t>Detailed Description</t>
  </si>
  <si>
    <t>EPA Annual Conference SF</t>
  </si>
  <si>
    <t>Manager and Director will be attending the 2021 Tribal/EPA Conference in San Francisco. Travel is for commitment 2.1</t>
  </si>
  <si>
    <t>lodging</t>
  </si>
  <si>
    <t>pov mileage</t>
  </si>
  <si>
    <t>hotel parking</t>
  </si>
  <si>
    <t>per diem</t>
  </si>
  <si>
    <t>Fall RTOC meeting Reno</t>
  </si>
  <si>
    <t>Manager will be attending the Fall RTOC meeting in Reno tentatively scheduled in Mid-Novermber 2021. Travel is for commitment 2.2</t>
  </si>
  <si>
    <t>Lodging</t>
  </si>
  <si>
    <t>3 nights @ 115/night * 1 person</t>
  </si>
  <si>
    <t>Airfare</t>
  </si>
  <si>
    <t>round trip @ 345 * 1 person</t>
  </si>
  <si>
    <t>Airport Parking</t>
  </si>
  <si>
    <t>3 days @ 20/day * 1 veh.</t>
  </si>
  <si>
    <t>3 days @ 76/day</t>
  </si>
  <si>
    <t>day * 1 person</t>
  </si>
  <si>
    <t>Total Travel</t>
  </si>
  <si>
    <t>Equipment</t>
  </si>
  <si>
    <t>Unit</t>
  </si>
  <si>
    <t xml:space="preserve"># </t>
  </si>
  <si>
    <t>Price</t>
  </si>
  <si>
    <t>Haul Trailer</t>
  </si>
  <si>
    <t>trailer</t>
  </si>
  <si>
    <t xml:space="preserve">Related to commitment 3.1 Trailer to be used for cleanups, recycling, etc. </t>
  </si>
  <si>
    <t>Total Equipment</t>
  </si>
  <si>
    <t>Supplies</t>
  </si>
  <si>
    <t>Office supplies (1.1)</t>
  </si>
  <si>
    <t>Consumables such as copier/printer/plotter paper and ink, pens and pencils, thumb drives, face masks, hand sanitizer….</t>
  </si>
  <si>
    <t>Field Supplies (3.1)</t>
  </si>
  <si>
    <t>Field supplies necessary for commitment 3.1</t>
  </si>
  <si>
    <t>hard hats</t>
  </si>
  <si>
    <t>face masks</t>
  </si>
  <si>
    <t>gloves</t>
  </si>
  <si>
    <t>Outreach Supplies (3.1)</t>
  </si>
  <si>
    <t>t-shirts</t>
  </si>
  <si>
    <t>Earth day cleanup t-shirts for commitment 3.1 participants</t>
  </si>
  <si>
    <t>Total Supplies</t>
  </si>
  <si>
    <t>Contractual</t>
  </si>
  <si>
    <t>Total</t>
  </si>
  <si>
    <t>Total Contractual</t>
  </si>
  <si>
    <t>Construction</t>
  </si>
  <si>
    <t>Total Construction</t>
  </si>
  <si>
    <t>Other</t>
  </si>
  <si>
    <t>Electricity</t>
  </si>
  <si>
    <t>PP&amp;L bill</t>
  </si>
  <si>
    <t>Oak Flat Public Utility</t>
  </si>
  <si>
    <t>Water bill</t>
  </si>
  <si>
    <t>Total Other</t>
  </si>
  <si>
    <t>Costs shown in commitment 1.1</t>
  </si>
  <si>
    <r>
      <t xml:space="preserve">Direct costs that incur indirect charges </t>
    </r>
    <r>
      <rPr>
        <sz val="10"/>
        <color theme="1"/>
        <rFont val="Times New Roman"/>
        <family val="1"/>
      </rPr>
      <t xml:space="preserve">(excludes equipment and contractual)  </t>
    </r>
  </si>
  <si>
    <t>Indirect Costs</t>
  </si>
  <si>
    <t xml:space="preserve">rate </t>
  </si>
  <si>
    <t xml:space="preserve">Rate approved 11/01/2020; Covers 10/01/2020 - 09/30/2021 </t>
  </si>
  <si>
    <r>
      <t xml:space="preserve">Direct cost that do not incur indirect charges </t>
    </r>
    <r>
      <rPr>
        <sz val="10"/>
        <color theme="1"/>
        <rFont val="Times New Roman"/>
        <family val="1"/>
      </rPr>
      <t>(Equipment and Contractual)</t>
    </r>
  </si>
  <si>
    <t>This quality assurance # is F58+F59+F60 as shown on this sheet.</t>
  </si>
  <si>
    <t>GRAND TOTAL</t>
  </si>
  <si>
    <t>It agrees with F60 which is pulled from the FY22 Cost Estimator Tab and</t>
  </si>
  <si>
    <t xml:space="preserve"> also agrees with H88 as shown on the FY22 Draft Workplan tab. </t>
  </si>
  <si>
    <t>* WORKPLAN TOTAL ( MUST MATCH BUDGET EXACTLY)</t>
  </si>
  <si>
    <t>Things seem OK. QA checks like this are recommended.</t>
  </si>
  <si>
    <t>Key:</t>
  </si>
  <si>
    <t>costs from FY22 Cost Estimator tab</t>
  </si>
  <si>
    <t>costs from this FY22 Budget Detail tab</t>
  </si>
  <si>
    <t>^^ &lt;&lt;- Workplan (for reference)</t>
  </si>
  <si>
    <t>Separate quarterly reporting tabs&gt;&gt;^^</t>
  </si>
  <si>
    <t>^^ &lt;&lt;-Cumulative Reporting Tab</t>
  </si>
  <si>
    <t>^^ &lt;&lt;-1st Q</t>
  </si>
  <si>
    <t>&lt;&lt;-- 2nd Q</t>
  </si>
  <si>
    <t>&lt;&lt;-- 3rd Q</t>
  </si>
  <si>
    <t xml:space="preserve">  ^^ &lt;&lt;--4th Q </t>
  </si>
  <si>
    <t>^^ EOY JOINT EVALUATION ^^</t>
  </si>
  <si>
    <t xml:space="preserve">GENERAL ASSISTANCE PROGRAM </t>
  </si>
  <si>
    <t>(TRIBE'S OFFICIAL NAME)</t>
  </si>
  <si>
    <t xml:space="preserve">(TRIBE'S OFFICIAL NAME)  </t>
  </si>
  <si>
    <t>(TRIBE'S NAME _GRANT #_Fiscal Year_Year #)</t>
  </si>
  <si>
    <t>Grant #_Fiscal Year_Year #  (xx/xx/xxxx - xx/xx/xxxx)</t>
  </si>
  <si>
    <t>Cumulative Progress Reporting (1-4) _ Grant #_Fiscal Year_ Year # (10/01/22 - 09/30/23)</t>
  </si>
  <si>
    <t>1st Quarter Progress Reporting _ Grant #_Fiscal Year_ Year # (10/01/22 - 12/31/22)</t>
  </si>
  <si>
    <t xml:space="preserve">2nd Quarter Progress Reporting _ Grant #_Fiscal Year_ Year #( 01/01/23 - 3/30/23) </t>
  </si>
  <si>
    <t xml:space="preserve"> 3rd  Quarter Progress Reporting _ Grant #_Fiscal Year_ Year #   ( 4/01/23 - 06/31/22)</t>
  </si>
  <si>
    <t>4th Quarter Progress Reporting _ Grant #_Fiscal Year_ Year #    (07/01/22 - 09/31/23)</t>
  </si>
  <si>
    <t>Fiscal Year 2022 4th/ Final Report &amp; End of Year Joint Evaluation _ Grant # _ Fiscal Year _ Year #  (09/30/2021 - 20/01/2022)</t>
  </si>
  <si>
    <t xml:space="preserve">Columns AW through BC is for tribes to fill out if they wish to quantify the value of work and (or deliverables) that were completed. Use only with Project Officer Assistance. </t>
  </si>
  <si>
    <t xml:space="preserve">
Title
&lt;&lt;--</t>
  </si>
  <si>
    <t>FY22 GAP Workplan Activity Descriptions</t>
  </si>
  <si>
    <t>Approved Deliverables</t>
  </si>
  <si>
    <t>Summary of Work Accomplished Q1-Q4</t>
  </si>
  <si>
    <t>Supporting Documentation Submitted</t>
  </si>
  <si>
    <t>Status Update</t>
  </si>
  <si>
    <t>Est. Total % Complete</t>
  </si>
  <si>
    <t>Questions &amp; Comments</t>
  </si>
  <si>
    <t>EPA Response</t>
  </si>
  <si>
    <t>Summary of Work Accomplished Q1</t>
  </si>
  <si>
    <t>Summary of Work Accomplished Q2</t>
  </si>
  <si>
    <t>Summary of Work Accomplished Q3</t>
  </si>
  <si>
    <t>Summary of Work Accomplished Q4</t>
  </si>
  <si>
    <t>Summary of All Accomplishments</t>
  </si>
  <si>
    <t>Summary of All Supporting Documentation Provided</t>
  </si>
  <si>
    <t>Summary of All Unsupported Work</t>
  </si>
  <si>
    <t>Proposed Final Status</t>
  </si>
  <si>
    <t>Total Est.  % Complete</t>
  </si>
  <si>
    <t>Supported Costs from workplan estimates</t>
  </si>
  <si>
    <t>Supported Costs from deliverables submitted</t>
  </si>
  <si>
    <t>Actual Cost</t>
  </si>
  <si>
    <t>Conclusion/Explanation</t>
  </si>
  <si>
    <t>EPA % Complete</t>
  </si>
  <si>
    <t>Final Approved Cost</t>
  </si>
  <si>
    <t>Conclusion/Resolution</t>
  </si>
  <si>
    <t>Administration</t>
  </si>
  <si>
    <t>Q1: Weekly staff meeting took place on 11/11/2020. the following items were discussed: future GAP funding, current project environemntal program is working on, community clean up event, quarterly newsletter.
Q2: Weekly staff meeting took place on 2/11/2021. The following items were discussed: GAP application submitted, current projects environmental program is working on, summer internship program development, quarterly newsletter, TAS process.
Q3:
Q4:</t>
  </si>
  <si>
    <t>Q1: Sign in sheets submitted in the OneDrive
Q2: Sign in sheets submitted in the OneDrive
Q3:
Q4:</t>
  </si>
  <si>
    <t>On Track</t>
  </si>
  <si>
    <t xml:space="preserve">Are the deliverables that were submitted acceptable? </t>
  </si>
  <si>
    <t>Q1: Deliverables were acceptable.
Q2: Sign - sheets did not coincide with sample weekly staff meeting notes, but that's alright.
Q3:
Q4:</t>
  </si>
  <si>
    <t xml:space="preserve">ED held weekly staff meetings throughout quarter 1. EA created agenda for each meeting and first visual displays of workplan commitments, progress to date and action items for the week ahead. </t>
  </si>
  <si>
    <t>3 meeting agendas with notes submitted. 3 photos of ELMS visual displays were submitted via email to GAP P.O. on 1/31/2021</t>
  </si>
  <si>
    <t>On Track (25%)</t>
  </si>
  <si>
    <t xml:space="preserve">Deliverables were received and are of high quality. On track 25% confirmed. </t>
  </si>
  <si>
    <t>On Track (50%)</t>
  </si>
  <si>
    <t>None</t>
  </si>
  <si>
    <t>Sign - sheets did not coincide with sample weekly staff meeting notes, but that's alright.</t>
  </si>
  <si>
    <t>Q1: Quarterly report submitted on 01/30/2021. Provided a summary for each commtiment in this current work plan.
Q2: Quarterly report submitted on 04/30/2021. Provided a summary for each commtiment in this current work plan.
Q3:
Q4:</t>
  </si>
  <si>
    <t>Q1: First quarterly report submitted in the OneDrive
Q2: Second quarterly report submitted in the OneDrive
Q3:
Q4:</t>
  </si>
  <si>
    <t>Q1: Report received
Q2: Report received
Q3:
Q4:</t>
  </si>
  <si>
    <t xml:space="preserve">ED and EA completed 3 monthly reports and submitted to council before council meetings. </t>
  </si>
  <si>
    <t xml:space="preserve">3 monthly reports were submitted to PO via email on 1/31/2021. </t>
  </si>
  <si>
    <t xml:space="preserve">Deliverables were received. On track 25% confirmed. </t>
  </si>
  <si>
    <t>Report received</t>
  </si>
  <si>
    <t>Q1: Expenditure reports for the months of Oct, Nov &amp; Dec 2020 provided.
Q2: Expenditure reports for the months of Jen, Feb &amp; Mar 2021 provided.
Q3:
Q4:</t>
  </si>
  <si>
    <t>Q1: Expenditure reports submitted in the OneDrive
Q2: Expenditure reports submitted in the OneDrive
Q3:
Q4:</t>
  </si>
  <si>
    <t>Q1: Located expenditure report
Q2: Located expenditure report
Q3:
Q4:</t>
  </si>
  <si>
    <t>Expenditure reports for the months of Oct, Nov &amp; Dec 2020 provided.</t>
  </si>
  <si>
    <t>Expenditure reports submitted in the OneDrive</t>
  </si>
  <si>
    <t>Located expenditure report</t>
  </si>
  <si>
    <t>Expenditure reports for the months of Jen, Feb &amp; Mar 2021 provided.</t>
  </si>
  <si>
    <t>Q1: No work just yet
Q2: No work just yet
Q3:
Q4:</t>
  </si>
  <si>
    <t>Q1: Nothing yet
Q2: Nothing yet
Q3:
Q4:</t>
  </si>
  <si>
    <t>Behind Schedule</t>
  </si>
  <si>
    <t>Plan to develop this further in the next two quarters.</t>
  </si>
  <si>
    <t>Q1: Sounds good.
Q2: Should we consider modifying this commitment?
Q3:
Q4:</t>
  </si>
  <si>
    <t>No work just yet</t>
  </si>
  <si>
    <t>Nothing yet.</t>
  </si>
  <si>
    <t>Sounds good</t>
  </si>
  <si>
    <t>Should we consider modifying this commitment?</t>
  </si>
  <si>
    <t>Q1: Submitted monthly sign in sheets and notes for Oct and Dec. The November meeting was canacelled.
Q2: Submitted monthly sign in sheets and notes for Feb and March. The January meeting was canacelled.
Q3:
Q4:</t>
  </si>
  <si>
    <t>Q1: Submitted monthly sign in sheets and notes for Oct and Dec in the OneDrive.
Q2: Submitted monthly sign in sheets and notes for Feb and Mar in the OneDrive.
Q3:
Q4:</t>
  </si>
  <si>
    <t>Q1: Sign in sheets and notes received.
Q2: Sign in sheets and notes received.
Q3:
Q4:</t>
  </si>
  <si>
    <t>Submitted monthly sign in sheets and notes for Oct and Dec. The November meeting was canacelled.</t>
  </si>
  <si>
    <t>Submitted monthly sign in sheets and notes for Oct and Dec in the OneDrive.</t>
  </si>
  <si>
    <t>Sign in sheets and notes received.</t>
  </si>
  <si>
    <t>Submitted monthly sign in sheets and notes for Feb and March. The January meeting was canacelled.</t>
  </si>
  <si>
    <t>Submitted monthly sign in sheets and notes for Feb and Mar in the OneDrive.</t>
  </si>
  <si>
    <t>Q1: Nothing yet
Q2: Working on the contact list and devloping the OneDrive directories. 
Q3:
Q4:</t>
  </si>
  <si>
    <t>Q1: Nothing yet
Q2: Screen shot of OneDrive directory being developed has been uploaded to the OneDrive file PO shared.
Q3:
Q4:</t>
  </si>
  <si>
    <t>Q1: Thanks for the update.
Q2: Located the screen shot of the OneDrive. During our quarterly review call can you explain the thought process behind what you are doing? It looks rather unique.
Q3:
Q4:</t>
  </si>
  <si>
    <t>Thank you for the update</t>
  </si>
  <si>
    <t xml:space="preserve">Working on the contact list and devloping the OneDrive directories. </t>
  </si>
  <si>
    <t>Screen shot of OneDrive directory being developed has been uploaded to the OneDrive file PO shared.</t>
  </si>
  <si>
    <t>Located the screen shot of the OneDrive. During our quarterly review call can you explain the thought process behind what you are doing? It looks rather unique.</t>
  </si>
  <si>
    <t>Q1:
Q2:
Q3:
Q4:</t>
  </si>
  <si>
    <t>Q1: Manager and Director attended the Annual Conference/RTOC on 10/25-10/28/2021. 
Q2: Acttivity completed in first quarter.
Q3:
Q4:</t>
  </si>
  <si>
    <t>Q1: Two summaries for each staff member's attendance at the various workshops/trainings of the Annual Conference/RTOC were uploaded to the OneDrive.
Q2: None
Q3:
Q4:</t>
  </si>
  <si>
    <t>Completed (100%)</t>
  </si>
  <si>
    <t>Q1: Summaries located on the OneDrive.
Q2:
Q3:
Q4:</t>
  </si>
  <si>
    <t>Manager and Director attended the Annual Conference/RTOC on 10/25-10/28/2021.</t>
  </si>
  <si>
    <t>Two summaries for each staff member's attendance at the various workshops/trainings of the Annual Conference/RTOC were uploaded to the OneDrive.</t>
  </si>
  <si>
    <t>Summaries located on the OneDrive.</t>
  </si>
  <si>
    <t>Acttivity completed in first quarter.</t>
  </si>
  <si>
    <t>Q1: No activity till the third quarter.
Q2: No activity till the third quarter.
Q3:
Q4:</t>
  </si>
  <si>
    <t>Q1: None
Q2: None
Q3:
Q4:</t>
  </si>
  <si>
    <t>No activity till the third quarter.</t>
  </si>
  <si>
    <t>No Work Completed This Quarter</t>
  </si>
  <si>
    <t>Q1: No activity till the third quarter.
Q2: No activity till the third quarter. We have had one planning meeting.
Q3:
Q4:</t>
  </si>
  <si>
    <t>Q1: None
Q2: Planning meetings notes have been submitted in teh OneDrive.
Q3:
Q4:</t>
  </si>
  <si>
    <t>Q1: Thank you for the update
Q2: Located the planning meeting notes in the OneDrive. Our Solid Waste Team is available if you have any questioned with the clean up event. Please let me know and I can set up a meeting with them.
Q3:
Q4:</t>
  </si>
  <si>
    <t>No activity till the third quarter. We have had one planning meeting.</t>
  </si>
  <si>
    <t>Planning meetings notes have been submitted in teh OneDrive.</t>
  </si>
  <si>
    <t>Located the planning meeting notes in the OneDrive. Our Solid Waste Team is available if you have any questioned with the clean up event. Please let me know and I can set up a meeting with them.</t>
  </si>
  <si>
    <t>Totals at Component level</t>
  </si>
  <si>
    <t>Component (Pick one)</t>
  </si>
  <si>
    <t>Total at Commitment level</t>
  </si>
  <si>
    <t>Commitment (Pick one)</t>
  </si>
  <si>
    <t xml:space="preserve">FY2022 EOY Financial Summary </t>
  </si>
  <si>
    <t>Totals</t>
  </si>
  <si>
    <t>FY2022 Project Officer Summary</t>
  </si>
  <si>
    <t>Major Deliverables</t>
  </si>
  <si>
    <t>Award Amount</t>
  </si>
  <si>
    <t xml:space="preserve">
 </t>
  </si>
  <si>
    <t>ETEP</t>
  </si>
  <si>
    <t>Approved in FY17 (exp. FY21)</t>
  </si>
  <si>
    <t>Past Carryover Approved</t>
  </si>
  <si>
    <t>n/a</t>
  </si>
  <si>
    <t xml:space="preserve">ISWMP </t>
  </si>
  <si>
    <t>Being updated in FY20</t>
  </si>
  <si>
    <t xml:space="preserve">Total Funding Available </t>
  </si>
  <si>
    <t>CWA TAS</t>
  </si>
  <si>
    <t>Awaiting approval</t>
  </si>
  <si>
    <t xml:space="preserve">Sum of Commitments/ Workplan Total </t>
  </si>
  <si>
    <t xml:space="preserve">Expenditures per FFR </t>
  </si>
  <si>
    <t>Supported Costs</t>
  </si>
  <si>
    <t>Funds remaining per FFR (Unobligated Balance)</t>
  </si>
  <si>
    <t>Unsupported Costs</t>
  </si>
  <si>
    <t xml:space="preserve">Funds Spent are Commensurate with Work Performed (Yes/No) </t>
  </si>
  <si>
    <t>Resolution Required (Yes/No)</t>
  </si>
  <si>
    <t>Carryforward Approved</t>
  </si>
  <si>
    <t>FY22-FY26 Grant Period Financial Overview / Close-out Report Table</t>
  </si>
  <si>
    <t>Grant Sequence</t>
  </si>
  <si>
    <t>Funding Period</t>
  </si>
  <si>
    <t>Expended Amount*</t>
  </si>
  <si>
    <t>Comments</t>
  </si>
  <si>
    <t>GA-</t>
  </si>
  <si>
    <t>10/1/2022-9/30/2023</t>
  </si>
  <si>
    <t>Total:</t>
  </si>
  <si>
    <t>Balance</t>
  </si>
  <si>
    <t>*Expended amount as stated on an interim or final FFR</t>
  </si>
  <si>
    <t>i</t>
  </si>
  <si>
    <t>(TRIBE'S NAME )</t>
  </si>
  <si>
    <t>Cumulative Progress Reporting (1-4)_ Grant #_Fiscal Year_ Year # (10/01/22 - 09/30/23)</t>
  </si>
  <si>
    <t>Approved Commitments</t>
  </si>
  <si>
    <t>Summary of Work Performed</t>
  </si>
  <si>
    <t>Actual Deliverables
(List deliverables provide (where &amp; when), e.g., email (0/15/22), SharePoint, etc.)</t>
  </si>
  <si>
    <t>Check if work was completed on the commitment this quarter</t>
  </si>
  <si>
    <t>Status
(complete, in progress, partially complete, not yet started/incomplete)</t>
  </si>
  <si>
    <t>Estimated % Complete</t>
  </si>
  <si>
    <t xml:space="preserve">Approved Costs </t>
  </si>
  <si>
    <t>Estimated Supported Costs</t>
  </si>
  <si>
    <t>Quarterly Report Comments</t>
  </si>
  <si>
    <t>Q1</t>
  </si>
  <si>
    <t>Q2</t>
  </si>
  <si>
    <t>Q3</t>
  </si>
  <si>
    <t>Q4</t>
  </si>
  <si>
    <t>X</t>
  </si>
  <si>
    <t>In Progress</t>
  </si>
  <si>
    <t>-</t>
  </si>
  <si>
    <t>Not Yet Started/Incomplete</t>
  </si>
  <si>
    <t>Q1: Manager and Director attended the Annual Conference/RTOC on 10/25-10/28/2021. 
Q2: Activity completed in first quarter.
Q3:
Q4:</t>
  </si>
  <si>
    <t>Complete</t>
  </si>
  <si>
    <t>Q1: None
Q2: Planning meetings notes have been submitted in the OneDrive.
Q3:
Q4:</t>
  </si>
  <si>
    <t>FY 22 EOY Summary</t>
  </si>
  <si>
    <t>Project Officer Summary</t>
  </si>
  <si>
    <t>Approved Carryover</t>
  </si>
  <si>
    <t>Total Funding Approved</t>
  </si>
  <si>
    <t xml:space="preserve">Estimated Supported Expenditures </t>
  </si>
  <si>
    <t>Funds remaining per FFR</t>
  </si>
  <si>
    <t>Unsupported Expenditures</t>
  </si>
  <si>
    <t xml:space="preserve">Quarterly Progress Reporting and EOY Joint Evaluation </t>
  </si>
  <si>
    <t>Activity Descriptions</t>
  </si>
  <si>
    <t>Approved Deliverables Submitted</t>
  </si>
  <si>
    <t>Status</t>
  </si>
  <si>
    <t>% Complete</t>
  </si>
  <si>
    <t>Approved Amount</t>
  </si>
  <si>
    <t>Justified Expenditures</t>
  </si>
  <si>
    <t>Component #1:</t>
  </si>
  <si>
    <t>On track</t>
  </si>
  <si>
    <t>Component #2:</t>
  </si>
  <si>
    <t>Not Yet</t>
  </si>
  <si>
    <t xml:space="preserve">Component #3: </t>
  </si>
  <si>
    <t>Component Level</t>
  </si>
  <si>
    <t>Workplan Total</t>
  </si>
  <si>
    <t>Commtiment Level</t>
  </si>
  <si>
    <t xml:space="preserve">Supported Expenditures </t>
  </si>
  <si>
    <t xml:space="preserve">Disclaimer: The estimated % complete generated by this tool weighs all deliverables within a commitment equally. As this does not reflect actual time spent or cost for each deliverable, the % complete is a rough estimate and serves as a starting point for a more nuanced conversation and thorough joint evaluation. </t>
  </si>
  <si>
    <t>Comm.</t>
  </si>
  <si>
    <t>Qty.</t>
  </si>
  <si>
    <t>Deliverables</t>
  </si>
  <si>
    <t>Sign in sheets</t>
  </si>
  <si>
    <t>Quarterly reports</t>
  </si>
  <si>
    <t>Quarterly expenditure reports</t>
  </si>
  <si>
    <t>Samples of monthly calendars</t>
  </si>
  <si>
    <t>Monthly sign in sheets</t>
  </si>
  <si>
    <t>*Decreased amount of sign in sheets and notes because nto all meetings took place</t>
  </si>
  <si>
    <t>Monthly notes</t>
  </si>
  <si>
    <t>Contact list</t>
  </si>
  <si>
    <t>Screen shots of directory</t>
  </si>
  <si>
    <t>Summries of Annual Conference attended</t>
  </si>
  <si>
    <t>Summary of RTOC attended</t>
  </si>
  <si>
    <t>Table with amounts and types of waste collected</t>
  </si>
  <si>
    <t>Photos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</si>
</sst>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00"/>
    <numFmt numFmtId="167" formatCode="0.0000"/>
    <numFmt numFmtId="168" formatCode="0.000"/>
    <numFmt numFmtId="169" formatCode="#,##0.0000_);\(#,##0.0000\)"/>
    <numFmt numFmtId="170" formatCode="#,##0.0000"/>
    <numFmt numFmtId="171" formatCode="_([$$-409]* #,##0_);_([$$-409]* \(#,##0\);_([$$-409]* &quot;-&quot;??_);_(@_)"/>
  </numFmts>
  <fonts count="53">
    <font>
      <sz val="11"/>
      <color theme="1"/>
      <name val="Calibri"/>
      <family val="2"/>
      <scheme val="minor"/>
    </font>
    <font>
      <b/>
      <sz val="12"/>
      <color theme="1"/>
      <name val="Times New Roman"/>
      <family val="1"/>
    </font>
    <font>
      <sz val="11"/>
      <color theme="1"/>
      <name val="Calibri"/>
      <family val="2"/>
      <scheme val="minor"/>
    </font>
    <font>
      <sz val="10"/>
      <name val="Arial"/>
      <family val="2"/>
    </font>
    <font>
      <b/>
      <sz val="12"/>
      <color rgb="FF000000"/>
      <name val="Times New Roman"/>
      <family val="1"/>
    </font>
    <font>
      <sz val="12"/>
      <color theme="1"/>
      <name val="Times New Roman"/>
      <family val="1"/>
    </font>
    <font>
      <sz val="12"/>
      <color rgb="FF000000"/>
      <name val="Times New Roman"/>
      <family val="1"/>
    </font>
    <font>
      <b/>
      <sz val="14"/>
      <color theme="1"/>
      <name val="Times New Roman"/>
      <family val="1"/>
    </font>
    <font>
      <b/>
      <sz val="14"/>
      <color rgb="FF000000"/>
      <name val="Times New Roman"/>
      <family val="1"/>
    </font>
    <font>
      <b/>
      <sz val="14"/>
      <name val="Times New Roman"/>
      <family val="1"/>
    </font>
    <font>
      <sz val="10"/>
      <name val="Arial"/>
      <family val="2"/>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0"/>
      <name val="Arial"/>
      <family val="2"/>
    </font>
    <font>
      <b/>
      <sz val="11"/>
      <color theme="1"/>
      <name val="Times New Roman"/>
      <family val="1"/>
    </font>
    <font>
      <sz val="18"/>
      <color theme="1"/>
      <name val="Calibri"/>
      <family val="2"/>
      <scheme val="minor"/>
    </font>
    <font>
      <sz val="12"/>
      <name val="Calibri"/>
      <family val="2"/>
      <scheme val="minor"/>
    </font>
    <font>
      <sz val="20"/>
      <color theme="1"/>
      <name val="Times New Roman"/>
      <family val="1"/>
    </font>
    <font>
      <sz val="16"/>
      <color theme="1"/>
      <name val="Calibri"/>
      <family val="2"/>
      <scheme val="minor"/>
    </font>
    <font>
      <b/>
      <sz val="16"/>
      <color theme="1"/>
      <name val="Times New Roman"/>
      <family val="1"/>
    </font>
    <font>
      <sz val="16"/>
      <color theme="1"/>
      <name val="Times New Roman"/>
      <family val="1"/>
    </font>
    <font>
      <b/>
      <sz val="16"/>
      <color theme="1"/>
      <name val="Calibri"/>
      <family val="2"/>
      <scheme val="minor"/>
    </font>
    <font>
      <sz val="10"/>
      <color rgb="FF000000"/>
      <name val="Times New Roman"/>
      <family val="1"/>
    </font>
    <font>
      <sz val="11"/>
      <color theme="1"/>
      <name val="Times New Roman"/>
      <family val="1"/>
    </font>
    <font>
      <b/>
      <sz val="10"/>
      <name val="Times New Roman"/>
      <family val="1"/>
    </font>
    <font>
      <sz val="10"/>
      <color theme="1"/>
      <name val="Times New Roman"/>
      <family val="1"/>
    </font>
    <font>
      <b/>
      <sz val="10"/>
      <color theme="1"/>
      <name val="Times New Roman"/>
      <family val="1"/>
    </font>
    <font>
      <b/>
      <sz val="10"/>
      <color rgb="FF000000"/>
      <name val="Times New Roman"/>
      <family val="1"/>
    </font>
    <font>
      <b/>
      <i/>
      <sz val="10"/>
      <color theme="1"/>
      <name val="Times New Roman"/>
      <family val="1"/>
    </font>
    <font>
      <b/>
      <sz val="11"/>
      <name val="Times New Roman"/>
      <family val="1"/>
    </font>
    <font>
      <sz val="11"/>
      <name val="Times New Roman"/>
      <family val="1"/>
    </font>
    <font>
      <b/>
      <sz val="16"/>
      <name val="Times New Roman"/>
      <family val="1"/>
    </font>
    <font>
      <sz val="12"/>
      <color rgb="FF000000"/>
      <name val="Calibri"/>
      <family val="2"/>
      <scheme val="minor"/>
    </font>
    <font>
      <u/>
      <sz val="14"/>
      <color theme="1"/>
      <name val="Times New Roman"/>
      <family val="1"/>
    </font>
    <font>
      <u/>
      <sz val="14"/>
      <color theme="1"/>
      <name val="Calibri"/>
      <family val="2"/>
      <scheme val="minor"/>
    </font>
    <font>
      <sz val="16"/>
      <color rgb="FF000000"/>
      <name val="Calibri"/>
      <family val="2"/>
      <scheme val="minor"/>
    </font>
    <font>
      <i/>
      <sz val="16"/>
      <color theme="1"/>
      <name val="Calibri"/>
      <family val="2"/>
      <scheme val="minor"/>
    </font>
    <font>
      <sz val="11"/>
      <color rgb="FF444444"/>
      <name val="Calibri"/>
      <family val="2"/>
      <charset val="1"/>
    </font>
    <font>
      <sz val="14"/>
      <color rgb="FF000000"/>
      <name val="Times New Roman"/>
      <family val="1"/>
    </font>
    <font>
      <sz val="14"/>
      <color theme="1"/>
      <name val="Times New Roman"/>
      <family val="1"/>
    </font>
    <font>
      <sz val="10"/>
      <color rgb="FFFF0000"/>
      <name val="Arial"/>
      <family val="2"/>
    </font>
    <font>
      <i/>
      <sz val="10"/>
      <color theme="1"/>
      <name val="Times New Roman"/>
      <family val="1"/>
    </font>
    <font>
      <b/>
      <i/>
      <sz val="10"/>
      <color rgb="FF000000"/>
      <name val="Times New Roman"/>
      <family val="1"/>
    </font>
    <font>
      <sz val="11"/>
      <color rgb="FFFF0000"/>
      <name val="Times New Roman"/>
      <family val="1"/>
    </font>
    <font>
      <sz val="11"/>
      <color rgb="FF000000"/>
      <name val="Calibri"/>
      <family val="2"/>
      <charset val="1"/>
    </font>
    <font>
      <sz val="14"/>
      <color theme="1"/>
      <name val="Times New Roman"/>
    </font>
    <font>
      <sz val="20"/>
      <color rgb="FFFF0000"/>
      <name val="Times New Roman"/>
      <family val="1"/>
    </font>
    <font>
      <sz val="14"/>
      <color rgb="FFFF0000"/>
      <name val="Arial"/>
      <family val="2"/>
    </font>
    <font>
      <sz val="14"/>
      <color rgb="FFFF0000"/>
      <name val="Calibri"/>
      <family val="2"/>
      <scheme val="minor"/>
    </font>
    <font>
      <sz val="14"/>
      <color rgb="FFFF0000"/>
      <name val="Times New Roman"/>
      <family val="1"/>
    </font>
    <font>
      <sz val="16"/>
      <color rgb="FFFF0000"/>
      <name val="Calibri"/>
      <family val="2"/>
      <scheme val="minor"/>
    </font>
  </fonts>
  <fills count="2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FF2CC"/>
        <bgColor rgb="FF000000"/>
      </patternFill>
    </fill>
    <fill>
      <patternFill patternType="solid">
        <fgColor rgb="FFF2F4D6"/>
        <bgColor indexed="64"/>
      </patternFill>
    </fill>
    <fill>
      <patternFill patternType="solid">
        <fgColor rgb="FFFFD966"/>
        <bgColor indexed="64"/>
      </patternFill>
    </fill>
    <fill>
      <patternFill patternType="solid">
        <fgColor rgb="FFFFF2CC"/>
        <bgColor indexed="64"/>
      </patternFill>
    </fill>
    <fill>
      <patternFill patternType="solid">
        <fgColor rgb="FFE7E6E6"/>
        <bgColor indexed="64"/>
      </patternFill>
    </fill>
    <fill>
      <patternFill patternType="solid">
        <fgColor theme="2" tint="-0.249977111117893"/>
        <bgColor indexed="64"/>
      </patternFill>
    </fill>
    <fill>
      <patternFill patternType="solid">
        <fgColor rgb="FFA6A6A6"/>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DEBF7"/>
        <bgColor indexed="64"/>
      </patternFill>
    </fill>
  </fills>
  <borders count="91">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medium">
        <color indexed="64"/>
      </left>
      <right/>
      <top/>
      <bottom style="medium">
        <color rgb="FF000000"/>
      </bottom>
      <diagonal/>
    </border>
    <border>
      <left/>
      <right/>
      <top/>
      <bottom style="medium">
        <color rgb="FF000000"/>
      </bottom>
      <diagonal/>
    </border>
    <border>
      <left/>
      <right style="medium">
        <color rgb="FF000000"/>
      </right>
      <top style="thin">
        <color rgb="FF000000"/>
      </top>
      <bottom style="double">
        <color rgb="FF000000"/>
      </bottom>
      <diagonal/>
    </border>
    <border>
      <left/>
      <right style="medium">
        <color rgb="FF000000"/>
      </right>
      <top/>
      <bottom/>
      <diagonal/>
    </border>
    <border>
      <left/>
      <right style="medium">
        <color rgb="FF000000"/>
      </right>
      <top/>
      <bottom style="medium">
        <color rgb="FF000000"/>
      </bottom>
      <diagonal/>
    </border>
    <border>
      <left style="thin">
        <color indexed="64"/>
      </left>
      <right style="thin">
        <color indexed="64"/>
      </right>
      <top style="thin">
        <color indexed="64"/>
      </top>
      <bottom style="medium">
        <color rgb="FF000000"/>
      </bottom>
      <diagonal/>
    </border>
  </borders>
  <cellStyleXfs count="15">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0" fillId="0" borderId="0"/>
    <xf numFmtId="0" fontId="3" fillId="0" borderId="0"/>
    <xf numFmtId="44" fontId="24"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4" fillId="0" borderId="0"/>
  </cellStyleXfs>
  <cellXfs count="812">
    <xf numFmtId="0" fontId="0" fillId="0" borderId="0" xfId="0"/>
    <xf numFmtId="0" fontId="5" fillId="7" borderId="5" xfId="0" applyFont="1" applyFill="1" applyBorder="1" applyAlignment="1">
      <alignment wrapText="1"/>
    </xf>
    <xf numFmtId="0" fontId="0" fillId="7" borderId="3" xfId="0" applyFill="1" applyBorder="1"/>
    <xf numFmtId="0" fontId="0" fillId="7" borderId="2" xfId="0" applyFill="1" applyBorder="1"/>
    <xf numFmtId="0" fontId="0" fillId="7" borderId="0" xfId="0" applyFill="1"/>
    <xf numFmtId="0" fontId="1" fillId="7" borderId="5" xfId="0" applyFont="1" applyFill="1" applyBorder="1" applyAlignment="1">
      <alignment wrapText="1"/>
    </xf>
    <xf numFmtId="0" fontId="0" fillId="7" borderId="0" xfId="0" applyFont="1" applyFill="1"/>
    <xf numFmtId="0" fontId="17" fillId="7" borderId="0" xfId="0" applyFont="1" applyFill="1"/>
    <xf numFmtId="0" fontId="20" fillId="7" borderId="0" xfId="0" applyFont="1" applyFill="1"/>
    <xf numFmtId="0" fontId="12" fillId="7" borderId="0" xfId="0" applyFont="1" applyFill="1" applyBorder="1" applyAlignment="1">
      <alignment horizontal="center" vertical="center"/>
    </xf>
    <xf numFmtId="0" fontId="11" fillId="7" borderId="0" xfId="0" applyFont="1" applyFill="1" applyBorder="1" applyAlignment="1">
      <alignment horizontal="center" vertical="center" wrapText="1"/>
    </xf>
    <xf numFmtId="0" fontId="12" fillId="7" borderId="0" xfId="0" applyFont="1" applyFill="1" applyBorder="1"/>
    <xf numFmtId="0" fontId="0" fillId="7" borderId="0" xfId="0" applyFont="1" applyFill="1" applyBorder="1"/>
    <xf numFmtId="0" fontId="19" fillId="7"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2" fillId="7" borderId="0" xfId="0" applyFont="1" applyFill="1" applyBorder="1" applyAlignment="1">
      <alignment wrapText="1"/>
    </xf>
    <xf numFmtId="0" fontId="19" fillId="7" borderId="0" xfId="0" applyFont="1" applyFill="1" applyBorder="1" applyAlignment="1">
      <alignment vertical="center"/>
    </xf>
    <xf numFmtId="0" fontId="23" fillId="7" borderId="0" xfId="0" applyFont="1" applyFill="1" applyBorder="1" applyAlignment="1">
      <alignment vertical="center" wrapText="1"/>
    </xf>
    <xf numFmtId="0" fontId="7" fillId="2" borderId="2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2" fillId="15" borderId="57" xfId="0" applyFont="1" applyFill="1" applyBorder="1" applyAlignment="1"/>
    <xf numFmtId="0" fontId="12" fillId="15" borderId="21" xfId="0" applyNumberFormat="1" applyFont="1" applyFill="1" applyBorder="1" applyAlignment="1">
      <alignment wrapText="1"/>
    </xf>
    <xf numFmtId="0" fontId="12" fillId="6" borderId="59" xfId="0" applyFont="1" applyFill="1" applyBorder="1" applyAlignment="1"/>
    <xf numFmtId="0" fontId="12" fillId="6" borderId="57" xfId="0" applyFont="1" applyFill="1" applyBorder="1" applyAlignment="1"/>
    <xf numFmtId="0" fontId="12" fillId="15" borderId="31" xfId="0" applyFont="1" applyFill="1" applyBorder="1" applyAlignment="1"/>
    <xf numFmtId="0" fontId="12" fillId="15" borderId="31" xfId="0" applyFont="1" applyFill="1" applyBorder="1" applyAlignment="1">
      <alignment wrapText="1"/>
    </xf>
    <xf numFmtId="0" fontId="12" fillId="15" borderId="5" xfId="0" applyFont="1" applyFill="1" applyBorder="1" applyAlignment="1">
      <alignment wrapText="1"/>
    </xf>
    <xf numFmtId="9" fontId="12" fillId="15" borderId="5" xfId="0" applyNumberFormat="1" applyFont="1" applyFill="1" applyBorder="1" applyAlignment="1">
      <alignment wrapText="1"/>
    </xf>
    <xf numFmtId="0" fontId="18" fillId="15" borderId="31" xfId="0" applyFont="1" applyFill="1" applyBorder="1" applyAlignment="1">
      <alignment wrapText="1"/>
    </xf>
    <xf numFmtId="0" fontId="12" fillId="6" borderId="6" xfId="0" applyFont="1" applyFill="1" applyBorder="1" applyAlignment="1">
      <alignment wrapText="1"/>
    </xf>
    <xf numFmtId="0" fontId="12" fillId="6" borderId="6" xfId="0" applyFont="1" applyFill="1" applyBorder="1" applyAlignment="1" applyProtection="1">
      <alignment wrapText="1"/>
    </xf>
    <xf numFmtId="9" fontId="12" fillId="6" borderId="6" xfId="0" applyNumberFormat="1" applyFont="1" applyFill="1" applyBorder="1" applyAlignment="1">
      <alignment wrapText="1"/>
    </xf>
    <xf numFmtId="0" fontId="12" fillId="6" borderId="29" xfId="0" applyFont="1" applyFill="1" applyBorder="1" applyAlignment="1"/>
    <xf numFmtId="0" fontId="11" fillId="6" borderId="6" xfId="0" applyFont="1" applyFill="1" applyBorder="1" applyAlignment="1">
      <alignment wrapText="1"/>
    </xf>
    <xf numFmtId="0" fontId="12" fillId="6" borderId="31" xfId="0" applyFont="1" applyFill="1" applyBorder="1" applyAlignment="1"/>
    <xf numFmtId="0" fontId="11" fillId="6" borderId="31" xfId="0" applyFont="1" applyFill="1" applyBorder="1" applyAlignment="1">
      <alignment wrapText="1"/>
    </xf>
    <xf numFmtId="0" fontId="12" fillId="6" borderId="5" xfId="0" applyFont="1" applyFill="1" applyBorder="1" applyAlignment="1">
      <alignment wrapText="1"/>
    </xf>
    <xf numFmtId="9" fontId="12" fillId="6" borderId="5" xfId="0" applyNumberFormat="1" applyFont="1" applyFill="1" applyBorder="1" applyAlignment="1">
      <alignment wrapText="1"/>
    </xf>
    <xf numFmtId="0" fontId="12" fillId="6" borderId="58" xfId="0" applyFont="1" applyFill="1" applyBorder="1" applyAlignment="1"/>
    <xf numFmtId="0" fontId="12" fillId="6" borderId="27" xfId="0" applyFont="1" applyFill="1" applyBorder="1" applyAlignment="1"/>
    <xf numFmtId="0" fontId="11" fillId="6" borderId="52" xfId="0" applyFont="1" applyFill="1" applyBorder="1" applyAlignment="1">
      <alignment wrapText="1"/>
    </xf>
    <xf numFmtId="0" fontId="12" fillId="6" borderId="52" xfId="0" applyFont="1" applyFill="1" applyBorder="1" applyAlignment="1">
      <alignment wrapText="1"/>
    </xf>
    <xf numFmtId="9" fontId="12" fillId="6" borderId="52" xfId="0" applyNumberFormat="1" applyFont="1" applyFill="1" applyBorder="1" applyAlignment="1">
      <alignment wrapText="1"/>
    </xf>
    <xf numFmtId="0" fontId="25" fillId="7" borderId="0" xfId="11" applyFont="1" applyFill="1"/>
    <xf numFmtId="165" fontId="25" fillId="7" borderId="0" xfId="9" applyNumberFormat="1" applyFont="1" applyFill="1"/>
    <xf numFmtId="0" fontId="25" fillId="0" borderId="0" xfId="11" applyFont="1"/>
    <xf numFmtId="0" fontId="25" fillId="16" borderId="1" xfId="11" applyFont="1" applyFill="1" applyBorder="1"/>
    <xf numFmtId="165" fontId="25" fillId="0" borderId="0" xfId="9" applyNumberFormat="1" applyFont="1"/>
    <xf numFmtId="0" fontId="25" fillId="7" borderId="0" xfId="0" applyFont="1" applyFill="1"/>
    <xf numFmtId="0" fontId="25" fillId="0" borderId="0" xfId="0" applyFont="1"/>
    <xf numFmtId="0" fontId="12" fillId="16" borderId="27" xfId="0" applyFont="1" applyFill="1" applyBorder="1" applyAlignment="1">
      <alignment horizontal="center" vertical="center" wrapText="1"/>
    </xf>
    <xf numFmtId="0" fontId="12" fillId="16" borderId="25" xfId="0" applyFont="1" applyFill="1" applyBorder="1" applyAlignment="1">
      <alignment vertical="center" wrapText="1"/>
    </xf>
    <xf numFmtId="0" fontId="12" fillId="16" borderId="25"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5" xfId="0" applyFont="1" applyFill="1" applyBorder="1" applyAlignment="1">
      <alignment vertical="center" wrapText="1"/>
    </xf>
    <xf numFmtId="0" fontId="12" fillId="2" borderId="38"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20" fillId="2" borderId="55" xfId="0" applyFont="1" applyFill="1" applyBorder="1" applyAlignment="1">
      <alignment horizontal="center" vertical="center"/>
    </xf>
    <xf numFmtId="9" fontId="20" fillId="2" borderId="52" xfId="0" applyNumberFormat="1" applyFont="1" applyFill="1" applyBorder="1" applyAlignment="1">
      <alignment horizontal="center" vertical="center" wrapText="1"/>
    </xf>
    <xf numFmtId="44" fontId="20" fillId="2" borderId="52" xfId="1" applyFont="1" applyFill="1" applyBorder="1" applyAlignment="1">
      <alignment horizontal="center" vertical="center" wrapText="1"/>
    </xf>
    <xf numFmtId="0" fontId="12" fillId="4" borderId="28" xfId="0" applyFont="1" applyFill="1" applyBorder="1" applyAlignment="1">
      <alignment horizontal="center" vertical="center"/>
    </xf>
    <xf numFmtId="0" fontId="12" fillId="4" borderId="30" xfId="0" applyFont="1" applyFill="1" applyBorder="1" applyAlignment="1">
      <alignment wrapText="1"/>
    </xf>
    <xf numFmtId="0" fontId="12" fillId="4" borderId="32" xfId="0" applyFont="1" applyFill="1" applyBorder="1" applyAlignment="1">
      <alignment wrapText="1"/>
    </xf>
    <xf numFmtId="0" fontId="12" fillId="4" borderId="53" xfId="0" applyFont="1" applyFill="1" applyBorder="1" applyAlignment="1">
      <alignment wrapText="1"/>
    </xf>
    <xf numFmtId="0" fontId="12" fillId="14" borderId="30" xfId="0" applyFont="1" applyFill="1" applyBorder="1" applyAlignment="1">
      <alignment wrapText="1"/>
    </xf>
    <xf numFmtId="0" fontId="12" fillId="14" borderId="32" xfId="0" applyFont="1" applyFill="1" applyBorder="1" applyAlignment="1">
      <alignment wrapText="1"/>
    </xf>
    <xf numFmtId="0" fontId="12" fillId="14" borderId="53" xfId="0" applyFont="1" applyFill="1" applyBorder="1" applyAlignment="1">
      <alignment wrapText="1"/>
    </xf>
    <xf numFmtId="0" fontId="0" fillId="15" borderId="31" xfId="0" applyFont="1" applyFill="1" applyBorder="1" applyAlignment="1">
      <alignment wrapText="1"/>
    </xf>
    <xf numFmtId="9" fontId="18" fillId="15" borderId="5" xfId="0" applyNumberFormat="1" applyFont="1" applyFill="1" applyBorder="1" applyAlignment="1">
      <alignment horizontal="center" wrapText="1"/>
    </xf>
    <xf numFmtId="9" fontId="18" fillId="15" borderId="5" xfId="2" applyFont="1" applyFill="1" applyBorder="1" applyAlignment="1">
      <alignment wrapText="1"/>
    </xf>
    <xf numFmtId="44" fontId="11" fillId="15" borderId="5" xfId="1" applyFont="1" applyFill="1" applyBorder="1" applyAlignment="1">
      <alignment wrapText="1"/>
    </xf>
    <xf numFmtId="0" fontId="0" fillId="15" borderId="31" xfId="0" applyFont="1" applyFill="1" applyBorder="1"/>
    <xf numFmtId="9" fontId="12" fillId="15" borderId="5" xfId="0" applyNumberFormat="1" applyFont="1" applyFill="1" applyBorder="1" applyAlignment="1">
      <alignment horizontal="center" wrapText="1"/>
    </xf>
    <xf numFmtId="9" fontId="12" fillId="15" borderId="5" xfId="2" applyFont="1" applyFill="1" applyBorder="1" applyAlignment="1">
      <alignment wrapText="1"/>
    </xf>
    <xf numFmtId="166" fontId="14" fillId="15" borderId="6" xfId="1" applyNumberFormat="1" applyFont="1" applyFill="1" applyBorder="1" applyAlignment="1">
      <alignment wrapText="1"/>
    </xf>
    <xf numFmtId="166" fontId="11" fillId="15" borderId="5" xfId="1" applyNumberFormat="1" applyFont="1" applyFill="1" applyBorder="1" applyAlignment="1">
      <alignment wrapText="1"/>
    </xf>
    <xf numFmtId="0" fontId="12" fillId="15" borderId="6" xfId="0" applyFont="1" applyFill="1" applyBorder="1" applyAlignment="1" applyProtection="1">
      <alignment wrapText="1"/>
    </xf>
    <xf numFmtId="9" fontId="13" fillId="15" borderId="6" xfId="0" applyNumberFormat="1" applyFont="1" applyFill="1" applyBorder="1" applyAlignment="1">
      <alignment horizontal="center" wrapText="1"/>
    </xf>
    <xf numFmtId="0" fontId="20" fillId="4" borderId="56"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4" borderId="53" xfId="0" applyFont="1" applyFill="1" applyBorder="1" applyAlignment="1">
      <alignment horizontal="center" vertical="center" wrapText="1"/>
    </xf>
    <xf numFmtId="0" fontId="0" fillId="14" borderId="32" xfId="0" applyFont="1" applyFill="1" applyBorder="1"/>
    <xf numFmtId="0" fontId="0" fillId="6" borderId="31" xfId="0" applyFont="1" applyFill="1" applyBorder="1"/>
    <xf numFmtId="9" fontId="11" fillId="6" borderId="5" xfId="0" applyNumberFormat="1" applyFont="1" applyFill="1" applyBorder="1" applyAlignment="1">
      <alignment horizontal="center" wrapText="1"/>
    </xf>
    <xf numFmtId="9" fontId="13" fillId="6" borderId="6" xfId="0" applyNumberFormat="1" applyFont="1" applyFill="1" applyBorder="1" applyAlignment="1">
      <alignment horizontal="center" wrapText="1"/>
    </xf>
    <xf numFmtId="166" fontId="11" fillId="6" borderId="5" xfId="1" applyNumberFormat="1" applyFont="1" applyFill="1" applyBorder="1" applyAlignment="1">
      <alignment wrapText="1"/>
    </xf>
    <xf numFmtId="166" fontId="14" fillId="6" borderId="6" xfId="1" applyNumberFormat="1" applyFont="1" applyFill="1" applyBorder="1" applyAlignment="1">
      <alignment wrapText="1"/>
    </xf>
    <xf numFmtId="44" fontId="11" fillId="6" borderId="5" xfId="1" applyFont="1" applyFill="1" applyBorder="1" applyAlignment="1">
      <alignment wrapText="1"/>
    </xf>
    <xf numFmtId="0" fontId="13" fillId="6" borderId="29" xfId="0" applyFont="1" applyFill="1" applyBorder="1"/>
    <xf numFmtId="9" fontId="14" fillId="6" borderId="6" xfId="0" applyNumberFormat="1" applyFont="1" applyFill="1" applyBorder="1" applyAlignment="1">
      <alignment horizontal="center" wrapText="1"/>
    </xf>
    <xf numFmtId="9" fontId="14" fillId="6" borderId="6" xfId="2" applyFont="1" applyFill="1" applyBorder="1" applyAlignment="1">
      <alignment wrapText="1"/>
    </xf>
    <xf numFmtId="44" fontId="14" fillId="6" borderId="6" xfId="1" applyFont="1" applyFill="1" applyBorder="1" applyAlignment="1">
      <alignment wrapText="1"/>
    </xf>
    <xf numFmtId="0" fontId="11" fillId="6" borderId="25" xfId="0" applyFont="1" applyFill="1" applyBorder="1" applyAlignment="1">
      <alignment wrapText="1"/>
    </xf>
    <xf numFmtId="9" fontId="13" fillId="6" borderId="25" xfId="0" applyNumberFormat="1" applyFont="1" applyFill="1" applyBorder="1" applyAlignment="1">
      <alignment horizontal="center" wrapText="1"/>
    </xf>
    <xf numFmtId="166" fontId="11" fillId="6" borderId="25" xfId="1" applyNumberFormat="1" applyFont="1" applyFill="1" applyBorder="1" applyAlignment="1">
      <alignment wrapText="1"/>
    </xf>
    <xf numFmtId="0" fontId="20" fillId="2" borderId="27" xfId="0" applyFont="1" applyFill="1" applyBorder="1" applyAlignment="1">
      <alignment horizontal="center" vertical="center" wrapText="1"/>
    </xf>
    <xf numFmtId="0" fontId="7" fillId="7" borderId="25" xfId="0" applyFont="1" applyFill="1" applyBorder="1" applyAlignment="1">
      <alignment wrapText="1"/>
    </xf>
    <xf numFmtId="0" fontId="5" fillId="7" borderId="5" xfId="0" applyFont="1" applyFill="1" applyBorder="1" applyAlignment="1">
      <alignment horizontal="left" wrapText="1"/>
    </xf>
    <xf numFmtId="0" fontId="1" fillId="7" borderId="31" xfId="0" applyFont="1" applyFill="1" applyBorder="1" applyAlignment="1">
      <alignment wrapText="1"/>
    </xf>
    <xf numFmtId="0" fontId="1" fillId="7" borderId="5" xfId="0" applyFont="1" applyFill="1" applyBorder="1" applyAlignment="1">
      <alignment horizontal="left" wrapText="1"/>
    </xf>
    <xf numFmtId="0" fontId="5" fillId="7" borderId="31" xfId="0" applyFont="1" applyFill="1" applyBorder="1" applyAlignment="1">
      <alignment wrapText="1"/>
    </xf>
    <xf numFmtId="0" fontId="11" fillId="6" borderId="29" xfId="0" applyFont="1" applyFill="1" applyBorder="1" applyAlignment="1"/>
    <xf numFmtId="0" fontId="11" fillId="15" borderId="31" xfId="0" applyFont="1" applyFill="1" applyBorder="1" applyAlignment="1"/>
    <xf numFmtId="0" fontId="11" fillId="6" borderId="31" xfId="0" applyFont="1" applyFill="1" applyBorder="1" applyAlignment="1"/>
    <xf numFmtId="0" fontId="0" fillId="0" borderId="5" xfId="0" applyBorder="1"/>
    <xf numFmtId="0" fontId="0" fillId="0" borderId="32" xfId="0" applyBorder="1"/>
    <xf numFmtId="0" fontId="0" fillId="0" borderId="25" xfId="0" applyBorder="1"/>
    <xf numFmtId="0" fontId="0" fillId="0" borderId="28" xfId="0" applyBorder="1"/>
    <xf numFmtId="0" fontId="25" fillId="7" borderId="5" xfId="0" applyFont="1" applyFill="1" applyBorder="1" applyAlignment="1">
      <alignment wrapText="1"/>
    </xf>
    <xf numFmtId="0" fontId="5" fillId="7" borderId="27" xfId="0" applyFont="1" applyFill="1" applyBorder="1" applyAlignment="1">
      <alignment wrapText="1"/>
    </xf>
    <xf numFmtId="0" fontId="5" fillId="7" borderId="25" xfId="0" applyFont="1" applyFill="1" applyBorder="1" applyAlignment="1">
      <alignment wrapText="1"/>
    </xf>
    <xf numFmtId="0" fontId="7" fillId="7" borderId="29" xfId="0" applyFont="1" applyFill="1" applyBorder="1" applyAlignment="1">
      <alignment horizontal="center" vertical="center" wrapText="1"/>
    </xf>
    <xf numFmtId="0" fontId="7" fillId="7" borderId="6" xfId="0" applyFont="1" applyFill="1" applyBorder="1" applyAlignment="1">
      <alignment horizontal="center" vertical="center" wrapText="1"/>
    </xf>
    <xf numFmtId="9" fontId="9" fillId="7" borderId="6" xfId="0" applyNumberFormat="1" applyFont="1" applyFill="1" applyBorder="1" applyAlignment="1">
      <alignment horizontal="center" vertical="center" wrapText="1"/>
    </xf>
    <xf numFmtId="9" fontId="7" fillId="7" borderId="6" xfId="0" applyNumberFormat="1"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0" borderId="20" xfId="0" applyFont="1" applyBorder="1"/>
    <xf numFmtId="0" fontId="7" fillId="0" borderId="21" xfId="0" applyFont="1" applyBorder="1"/>
    <xf numFmtId="0" fontId="19" fillId="7" borderId="0" xfId="0" applyFont="1" applyFill="1" applyBorder="1" applyAlignment="1">
      <alignment vertical="center" wrapText="1"/>
    </xf>
    <xf numFmtId="0" fontId="13" fillId="6" borderId="25" xfId="0" applyFont="1" applyFill="1" applyBorder="1"/>
    <xf numFmtId="0" fontId="16" fillId="15" borderId="5" xfId="0" applyFont="1" applyFill="1" applyBorder="1" applyAlignment="1">
      <alignment horizontal="center"/>
    </xf>
    <xf numFmtId="0" fontId="16" fillId="15" borderId="5" xfId="0" applyFont="1" applyFill="1" applyBorder="1" applyAlignment="1">
      <alignment horizontal="left" wrapText="1"/>
    </xf>
    <xf numFmtId="0" fontId="16" fillId="15" borderId="5" xfId="0" applyFont="1" applyFill="1" applyBorder="1" applyAlignment="1">
      <alignment wrapText="1"/>
    </xf>
    <xf numFmtId="9" fontId="16" fillId="15" borderId="5" xfId="0" applyNumberFormat="1" applyFont="1" applyFill="1" applyBorder="1" applyAlignment="1">
      <alignment horizontal="center" wrapText="1"/>
    </xf>
    <xf numFmtId="9" fontId="16" fillId="15" borderId="5" xfId="0" applyNumberFormat="1" applyFont="1" applyFill="1" applyBorder="1" applyAlignment="1">
      <alignment wrapText="1"/>
    </xf>
    <xf numFmtId="44" fontId="16" fillId="15" borderId="5" xfId="1" applyFont="1" applyFill="1" applyBorder="1" applyAlignment="1">
      <alignment wrapText="1"/>
    </xf>
    <xf numFmtId="44" fontId="16" fillId="15" borderId="5" xfId="0" applyNumberFormat="1" applyFont="1" applyFill="1" applyBorder="1" applyAlignment="1">
      <alignment wrapText="1"/>
    </xf>
    <xf numFmtId="0" fontId="25" fillId="15" borderId="5" xfId="0" applyFont="1" applyFill="1" applyBorder="1" applyAlignment="1">
      <alignment vertical="top" wrapText="1"/>
    </xf>
    <xf numFmtId="0" fontId="25" fillId="15" borderId="5" xfId="0" applyFont="1" applyFill="1" applyBorder="1" applyAlignment="1">
      <alignment wrapText="1"/>
    </xf>
    <xf numFmtId="9" fontId="32" fillId="15" borderId="5" xfId="0" applyNumberFormat="1" applyFont="1" applyFill="1" applyBorder="1" applyAlignment="1">
      <alignment horizontal="center" wrapText="1"/>
    </xf>
    <xf numFmtId="9" fontId="32" fillId="15" borderId="5" xfId="0" applyNumberFormat="1" applyFont="1" applyFill="1" applyBorder="1" applyAlignment="1">
      <alignment wrapText="1"/>
    </xf>
    <xf numFmtId="44" fontId="32" fillId="15" borderId="5" xfId="1" applyFont="1" applyFill="1" applyBorder="1" applyAlignment="1">
      <alignment wrapText="1"/>
    </xf>
    <xf numFmtId="9" fontId="25" fillId="15" borderId="5" xfId="0" applyNumberFormat="1" applyFont="1" applyFill="1" applyBorder="1" applyAlignment="1">
      <alignment horizontal="center" wrapText="1"/>
    </xf>
    <xf numFmtId="9" fontId="25" fillId="15" borderId="5" xfId="0" applyNumberFormat="1" applyFont="1" applyFill="1" applyBorder="1" applyAlignment="1">
      <alignment wrapText="1"/>
    </xf>
    <xf numFmtId="0" fontId="25" fillId="15" borderId="5" xfId="0" applyFont="1" applyFill="1" applyBorder="1"/>
    <xf numFmtId="0" fontId="25" fillId="15" borderId="32" xfId="0" applyFont="1" applyFill="1" applyBorder="1"/>
    <xf numFmtId="0" fontId="25" fillId="15" borderId="28" xfId="0" applyFont="1" applyFill="1" applyBorder="1"/>
    <xf numFmtId="0" fontId="25" fillId="15" borderId="29" xfId="0" applyFont="1" applyFill="1" applyBorder="1"/>
    <xf numFmtId="0" fontId="25" fillId="15" borderId="6" xfId="0" applyFont="1" applyFill="1" applyBorder="1"/>
    <xf numFmtId="0" fontId="25" fillId="15" borderId="30" xfId="0" applyFont="1" applyFill="1" applyBorder="1"/>
    <xf numFmtId="0" fontId="25" fillId="16" borderId="48" xfId="0" applyFont="1" applyFill="1" applyBorder="1"/>
    <xf numFmtId="14" fontId="22" fillId="8" borderId="67" xfId="0" applyNumberFormat="1" applyFont="1" applyFill="1" applyBorder="1" applyAlignment="1">
      <alignment horizontal="left" vertical="center" wrapText="1"/>
    </xf>
    <xf numFmtId="0" fontId="25" fillId="14" borderId="73" xfId="0" applyFont="1" applyFill="1" applyBorder="1"/>
    <xf numFmtId="0" fontId="25" fillId="8" borderId="57" xfId="0" applyFont="1" applyFill="1" applyBorder="1"/>
    <xf numFmtId="164" fontId="8" fillId="2" borderId="58" xfId="0" applyNumberFormat="1" applyFont="1" applyFill="1" applyBorder="1" applyAlignment="1">
      <alignment horizontal="center" vertical="center" wrapText="1"/>
    </xf>
    <xf numFmtId="0" fontId="16" fillId="6" borderId="59" xfId="0" applyFont="1" applyFill="1" applyBorder="1" applyAlignment="1">
      <alignment horizontal="center" wrapText="1"/>
    </xf>
    <xf numFmtId="164" fontId="5" fillId="15" borderId="57" xfId="0" applyNumberFormat="1" applyFont="1" applyFill="1" applyBorder="1" applyAlignment="1">
      <alignment horizontal="center" wrapText="1"/>
    </xf>
    <xf numFmtId="164" fontId="6" fillId="15" borderId="57" xfId="0" applyNumberFormat="1" applyFont="1" applyFill="1" applyBorder="1" applyAlignment="1">
      <alignment horizontal="center" wrapText="1"/>
    </xf>
    <xf numFmtId="164" fontId="4" fillId="6" borderId="57" xfId="0" applyNumberFormat="1" applyFont="1" applyFill="1" applyBorder="1" applyAlignment="1">
      <alignment horizontal="center" wrapText="1"/>
    </xf>
    <xf numFmtId="164" fontId="5" fillId="16" borderId="58" xfId="0" applyNumberFormat="1" applyFont="1" applyFill="1" applyBorder="1" applyAlignment="1">
      <alignment horizontal="center" wrapText="1"/>
    </xf>
    <xf numFmtId="0" fontId="25" fillId="0" borderId="74" xfId="0" applyFont="1" applyBorder="1"/>
    <xf numFmtId="0" fontId="25" fillId="0" borderId="75" xfId="0" applyFont="1" applyBorder="1"/>
    <xf numFmtId="0" fontId="25" fillId="0" borderId="3" xfId="0" applyFont="1" applyBorder="1"/>
    <xf numFmtId="0" fontId="25" fillId="0" borderId="0" xfId="0" applyFont="1" applyAlignment="1">
      <alignment horizontal="left" wrapText="1"/>
    </xf>
    <xf numFmtId="0" fontId="16" fillId="0" borderId="0" xfId="0" applyFont="1"/>
    <xf numFmtId="0" fontId="16" fillId="9" borderId="60" xfId="0" applyFont="1" applyFill="1" applyBorder="1" applyAlignment="1">
      <alignment horizontal="left" wrapText="1"/>
    </xf>
    <xf numFmtId="0" fontId="16" fillId="9" borderId="47" xfId="0" applyFont="1" applyFill="1" applyBorder="1" applyAlignment="1">
      <alignment horizontal="left" wrapText="1"/>
    </xf>
    <xf numFmtId="0" fontId="34" fillId="17" borderId="31" xfId="0" applyFont="1" applyFill="1" applyBorder="1" applyAlignment="1">
      <alignment wrapText="1"/>
    </xf>
    <xf numFmtId="0" fontId="34" fillId="17" borderId="5" xfId="0" applyFont="1" applyFill="1" applyBorder="1" applyAlignment="1">
      <alignment wrapText="1"/>
    </xf>
    <xf numFmtId="0" fontId="34" fillId="17" borderId="6" xfId="0" applyFont="1" applyFill="1" applyBorder="1" applyAlignment="1">
      <alignment wrapText="1"/>
    </xf>
    <xf numFmtId="9" fontId="34" fillId="17" borderId="5" xfId="0" applyNumberFormat="1" applyFont="1" applyFill="1" applyBorder="1" applyAlignment="1">
      <alignment wrapText="1"/>
    </xf>
    <xf numFmtId="0" fontId="34" fillId="18" borderId="32" xfId="0" applyFont="1" applyFill="1" applyBorder="1" applyAlignment="1">
      <alignment wrapText="1"/>
    </xf>
    <xf numFmtId="0" fontId="0" fillId="7" borderId="0" xfId="0" applyFill="1" applyAlignment="1">
      <alignment vertical="center"/>
    </xf>
    <xf numFmtId="0" fontId="16" fillId="7" borderId="0" xfId="0" applyFont="1" applyFill="1"/>
    <xf numFmtId="0" fontId="0" fillId="7" borderId="0" xfId="0" applyFill="1" applyAlignment="1">
      <alignment wrapText="1"/>
    </xf>
    <xf numFmtId="0" fontId="0" fillId="0" borderId="0" xfId="0" applyAlignment="1">
      <alignment wrapText="1"/>
    </xf>
    <xf numFmtId="0" fontId="0" fillId="15" borderId="3" xfId="0" applyFill="1" applyBorder="1"/>
    <xf numFmtId="0" fontId="0" fillId="15" borderId="2" xfId="0" applyFill="1" applyBorder="1"/>
    <xf numFmtId="0" fontId="13" fillId="15" borderId="62" xfId="0" applyFont="1" applyFill="1" applyBorder="1"/>
    <xf numFmtId="0" fontId="13" fillId="15" borderId="26" xfId="0" applyFont="1" applyFill="1" applyBorder="1"/>
    <xf numFmtId="0" fontId="13" fillId="15" borderId="44" xfId="0" applyFont="1" applyFill="1" applyBorder="1"/>
    <xf numFmtId="0" fontId="13" fillId="15" borderId="18" xfId="0" applyFont="1" applyFill="1" applyBorder="1"/>
    <xf numFmtId="0" fontId="0" fillId="15" borderId="18" xfId="0" applyFill="1" applyBorder="1"/>
    <xf numFmtId="0" fontId="13" fillId="15" borderId="56" xfId="0" applyFont="1" applyFill="1" applyBorder="1"/>
    <xf numFmtId="0" fontId="0" fillId="15" borderId="1" xfId="0" applyFill="1" applyBorder="1"/>
    <xf numFmtId="0" fontId="0" fillId="15" borderId="0" xfId="0" applyFill="1" applyBorder="1"/>
    <xf numFmtId="0" fontId="13" fillId="15" borderId="0" xfId="0" applyFont="1" applyFill="1" applyBorder="1"/>
    <xf numFmtId="0" fontId="0" fillId="15" borderId="34" xfId="0" applyFill="1" applyBorder="1"/>
    <xf numFmtId="0" fontId="0" fillId="7" borderId="0" xfId="0" applyFill="1" applyBorder="1" applyAlignment="1"/>
    <xf numFmtId="0" fontId="0" fillId="15" borderId="54" xfId="0" applyFill="1" applyBorder="1"/>
    <xf numFmtId="0" fontId="0" fillId="15" borderId="67" xfId="0" applyFill="1" applyBorder="1"/>
    <xf numFmtId="0" fontId="21" fillId="8" borderId="70" xfId="0" applyFont="1" applyFill="1" applyBorder="1" applyAlignment="1">
      <alignment horizontal="center" vertical="center" wrapText="1"/>
    </xf>
    <xf numFmtId="0" fontId="12" fillId="7" borderId="26" xfId="0" applyFont="1" applyFill="1" applyBorder="1" applyAlignment="1"/>
    <xf numFmtId="0" fontId="11" fillId="7" borderId="44" xfId="0" applyFont="1" applyFill="1" applyBorder="1" applyAlignment="1">
      <alignment wrapText="1"/>
    </xf>
    <xf numFmtId="0" fontId="12" fillId="7" borderId="22" xfId="0" applyFont="1" applyFill="1" applyBorder="1" applyAlignment="1">
      <alignment wrapText="1"/>
    </xf>
    <xf numFmtId="0" fontId="12" fillId="7" borderId="9" xfId="0" applyFont="1" applyFill="1" applyBorder="1" applyAlignment="1">
      <alignment wrapText="1"/>
    </xf>
    <xf numFmtId="9" fontId="12" fillId="7" borderId="9" xfId="0" applyNumberFormat="1" applyFont="1" applyFill="1" applyBorder="1" applyAlignment="1">
      <alignment wrapText="1"/>
    </xf>
    <xf numFmtId="0" fontId="12" fillId="7" borderId="44" xfId="0" applyFont="1" applyFill="1" applyBorder="1" applyAlignment="1">
      <alignment wrapText="1"/>
    </xf>
    <xf numFmtId="0" fontId="11" fillId="7" borderId="9" xfId="0" applyFont="1" applyFill="1" applyBorder="1" applyAlignment="1">
      <alignment wrapText="1"/>
    </xf>
    <xf numFmtId="166" fontId="20" fillId="19" borderId="5" xfId="1" applyNumberFormat="1" applyFont="1" applyFill="1" applyBorder="1" applyAlignment="1">
      <alignment horizontal="right"/>
    </xf>
    <xf numFmtId="0" fontId="20" fillId="19" borderId="5" xfId="0" applyFont="1" applyFill="1" applyBorder="1" applyAlignment="1">
      <alignment horizontal="right" wrapText="1"/>
    </xf>
    <xf numFmtId="166" fontId="20" fillId="19" borderId="21" xfId="1" applyNumberFormat="1" applyFont="1" applyFill="1" applyBorder="1" applyAlignment="1">
      <alignment horizontal="right"/>
    </xf>
    <xf numFmtId="164" fontId="20" fillId="19" borderId="5" xfId="0" applyNumberFormat="1" applyFont="1" applyFill="1" applyBorder="1" applyAlignment="1">
      <alignment horizontal="right" wrapText="1"/>
    </xf>
    <xf numFmtId="166" fontId="20" fillId="19" borderId="21" xfId="0" applyNumberFormat="1" applyFont="1" applyFill="1" applyBorder="1" applyAlignment="1">
      <alignment horizontal="right"/>
    </xf>
    <xf numFmtId="166" fontId="20" fillId="19" borderId="26" xfId="1" applyNumberFormat="1" applyFont="1" applyFill="1" applyBorder="1" applyAlignment="1">
      <alignment horizontal="right"/>
    </xf>
    <xf numFmtId="0" fontId="20" fillId="19" borderId="23" xfId="0" applyFont="1" applyFill="1" applyBorder="1" applyAlignment="1">
      <alignment horizontal="right" wrapText="1"/>
    </xf>
    <xf numFmtId="44" fontId="20" fillId="19" borderId="64" xfId="1" applyFont="1" applyFill="1" applyBorder="1" applyAlignment="1">
      <alignment horizontal="center" wrapText="1"/>
    </xf>
    <xf numFmtId="44" fontId="20" fillId="19" borderId="62" xfId="1" applyFont="1" applyFill="1" applyBorder="1" applyAlignment="1">
      <alignment horizontal="center" wrapText="1"/>
    </xf>
    <xf numFmtId="44" fontId="20" fillId="19" borderId="63" xfId="1" applyFont="1" applyFill="1" applyBorder="1" applyAlignment="1">
      <alignment horizontal="center" wrapText="1"/>
    </xf>
    <xf numFmtId="166" fontId="20" fillId="19" borderId="38" xfId="1" applyNumberFormat="1" applyFont="1" applyFill="1" applyBorder="1" applyAlignment="1">
      <alignment horizontal="right"/>
    </xf>
    <xf numFmtId="0" fontId="20" fillId="19" borderId="25" xfId="0" applyFont="1" applyFill="1" applyBorder="1" applyAlignment="1">
      <alignment horizontal="right" wrapText="1"/>
    </xf>
    <xf numFmtId="0" fontId="34" fillId="17" borderId="15" xfId="0" applyFont="1" applyFill="1" applyBorder="1" applyAlignment="1">
      <alignment wrapText="1"/>
    </xf>
    <xf numFmtId="0" fontId="20" fillId="15" borderId="25" xfId="0" applyFont="1" applyFill="1" applyBorder="1" applyAlignment="1">
      <alignment horizontal="left" vertical="top"/>
    </xf>
    <xf numFmtId="6" fontId="20" fillId="15" borderId="5" xfId="8" applyNumberFormat="1" applyFont="1" applyFill="1" applyBorder="1" applyAlignment="1">
      <alignment horizontal="center" vertical="center" wrapText="1"/>
    </xf>
    <xf numFmtId="0" fontId="38" fillId="15" borderId="5" xfId="8" applyFont="1" applyFill="1" applyBorder="1" applyAlignment="1">
      <alignment horizontal="center" vertical="center" wrapText="1"/>
    </xf>
    <xf numFmtId="0" fontId="38" fillId="15" borderId="25" xfId="8" applyFont="1" applyFill="1" applyBorder="1" applyAlignment="1">
      <alignment horizontal="center" vertical="center" wrapText="1"/>
    </xf>
    <xf numFmtId="6" fontId="20" fillId="15" borderId="25" xfId="8" applyNumberFormat="1" applyFont="1" applyFill="1" applyBorder="1" applyAlignment="1">
      <alignment horizontal="center" vertical="center" wrapText="1"/>
    </xf>
    <xf numFmtId="9" fontId="12" fillId="15" borderId="6" xfId="0" applyNumberFormat="1" applyFont="1" applyFill="1" applyBorder="1" applyAlignment="1">
      <alignment wrapText="1"/>
    </xf>
    <xf numFmtId="0" fontId="25" fillId="15" borderId="19" xfId="0" applyFont="1" applyFill="1" applyBorder="1"/>
    <xf numFmtId="0" fontId="25" fillId="15" borderId="11" xfId="0" applyFont="1" applyFill="1" applyBorder="1"/>
    <xf numFmtId="0" fontId="25" fillId="15" borderId="40" xfId="0" applyFont="1" applyFill="1" applyBorder="1"/>
    <xf numFmtId="0" fontId="19" fillId="7" borderId="3" xfId="0" applyFont="1" applyFill="1" applyBorder="1"/>
    <xf numFmtId="0" fontId="19" fillId="7" borderId="2" xfId="0" applyFont="1" applyFill="1" applyBorder="1"/>
    <xf numFmtId="0" fontId="7" fillId="2" borderId="55"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25" fillId="15" borderId="55" xfId="0" applyFont="1" applyFill="1" applyBorder="1"/>
    <xf numFmtId="0" fontId="25" fillId="15" borderId="52" xfId="0" applyFont="1" applyFill="1" applyBorder="1"/>
    <xf numFmtId="0" fontId="25" fillId="15" borderId="25" xfId="0" applyFont="1" applyFill="1" applyBorder="1"/>
    <xf numFmtId="0" fontId="14" fillId="0" borderId="36" xfId="0" applyFont="1" applyBorder="1" applyAlignment="1">
      <alignment horizontal="center"/>
    </xf>
    <xf numFmtId="0" fontId="14" fillId="7" borderId="0" xfId="0" applyFont="1" applyFill="1" applyBorder="1" applyAlignment="1">
      <alignment horizontal="right" vertical="top"/>
    </xf>
    <xf numFmtId="0" fontId="25" fillId="13" borderId="5" xfId="11" applyFont="1" applyFill="1" applyBorder="1"/>
    <xf numFmtId="0" fontId="0" fillId="7" borderId="0" xfId="0" applyNumberFormat="1" applyFont="1" applyFill="1"/>
    <xf numFmtId="0" fontId="12" fillId="2" borderId="25" xfId="0" applyNumberFormat="1" applyFont="1" applyFill="1" applyBorder="1" applyAlignment="1">
      <alignment horizontal="center" vertical="center" wrapText="1"/>
    </xf>
    <xf numFmtId="0" fontId="12" fillId="2" borderId="28" xfId="0" applyNumberFormat="1" applyFont="1" applyFill="1" applyBorder="1" applyAlignment="1">
      <alignment vertical="center" wrapText="1"/>
    </xf>
    <xf numFmtId="0" fontId="12" fillId="6" borderId="20" xfId="0" applyNumberFormat="1" applyFont="1" applyFill="1" applyBorder="1" applyAlignment="1">
      <alignment horizontal="left" vertical="center" wrapText="1"/>
    </xf>
    <xf numFmtId="0" fontId="12" fillId="6" borderId="30" xfId="0" applyNumberFormat="1" applyFont="1" applyFill="1" applyBorder="1" applyAlignment="1">
      <alignment horizontal="center" vertical="center" wrapText="1"/>
    </xf>
    <xf numFmtId="0" fontId="12" fillId="15" borderId="32" xfId="0" applyNumberFormat="1" applyFont="1" applyFill="1" applyBorder="1" applyAlignment="1">
      <alignment wrapText="1"/>
    </xf>
    <xf numFmtId="0" fontId="11" fillId="6" borderId="17" xfId="0" applyNumberFormat="1" applyFont="1" applyFill="1" applyBorder="1" applyAlignment="1">
      <alignment vertical="center" wrapText="1"/>
    </xf>
    <xf numFmtId="9" fontId="0" fillId="14" borderId="11" xfId="0" applyNumberFormat="1" applyFont="1" applyFill="1" applyBorder="1"/>
    <xf numFmtId="164" fontId="0" fillId="14" borderId="5" xfId="0" applyNumberFormat="1" applyFont="1" applyFill="1" applyBorder="1"/>
    <xf numFmtId="9" fontId="13" fillId="20" borderId="19" xfId="0" applyNumberFormat="1" applyFont="1" applyFill="1" applyBorder="1"/>
    <xf numFmtId="164" fontId="0" fillId="20" borderId="6" xfId="0" applyNumberFormat="1" applyFont="1" applyFill="1" applyBorder="1"/>
    <xf numFmtId="0" fontId="0" fillId="20" borderId="30" xfId="0" applyFont="1" applyFill="1" applyBorder="1"/>
    <xf numFmtId="0" fontId="12" fillId="6" borderId="0" xfId="0" applyFont="1" applyFill="1" applyBorder="1" applyAlignment="1"/>
    <xf numFmtId="0" fontId="11" fillId="6" borderId="0" xfId="0" applyNumberFormat="1" applyFont="1" applyFill="1" applyBorder="1" applyAlignment="1">
      <alignment vertical="center" wrapText="1"/>
    </xf>
    <xf numFmtId="0" fontId="12" fillId="6" borderId="0" xfId="0" applyNumberFormat="1" applyFont="1" applyFill="1" applyBorder="1" applyAlignment="1">
      <alignment horizontal="center" vertical="center" wrapText="1"/>
    </xf>
    <xf numFmtId="0" fontId="12" fillId="6" borderId="26" xfId="0" applyFont="1" applyFill="1" applyBorder="1" applyAlignment="1"/>
    <xf numFmtId="0" fontId="11" fillId="6" borderId="0" xfId="0" applyFont="1" applyFill="1" applyBorder="1" applyAlignment="1">
      <alignment wrapText="1"/>
    </xf>
    <xf numFmtId="0" fontId="12" fillId="6" borderId="22" xfId="0" applyFont="1" applyFill="1" applyBorder="1" applyAlignment="1">
      <alignment wrapText="1"/>
    </xf>
    <xf numFmtId="0" fontId="12" fillId="6" borderId="9" xfId="0" applyFont="1" applyFill="1" applyBorder="1" applyAlignment="1" applyProtection="1">
      <alignment wrapText="1"/>
    </xf>
    <xf numFmtId="9" fontId="12" fillId="6" borderId="9" xfId="0" applyNumberFormat="1" applyFont="1" applyFill="1" applyBorder="1" applyAlignment="1">
      <alignment wrapText="1"/>
    </xf>
    <xf numFmtId="0" fontId="12" fillId="6" borderId="9" xfId="0" applyFont="1" applyFill="1" applyBorder="1" applyAlignment="1">
      <alignment wrapText="1"/>
    </xf>
    <xf numFmtId="0" fontId="12" fillId="4" borderId="44" xfId="0" applyFont="1" applyFill="1" applyBorder="1" applyAlignment="1">
      <alignment wrapText="1"/>
    </xf>
    <xf numFmtId="0" fontId="11" fillId="6" borderId="44" xfId="0" applyFont="1" applyFill="1" applyBorder="1" applyAlignment="1">
      <alignment wrapText="1"/>
    </xf>
    <xf numFmtId="0" fontId="11" fillId="6" borderId="9" xfId="0" applyFont="1" applyFill="1" applyBorder="1" applyAlignment="1">
      <alignment wrapText="1"/>
    </xf>
    <xf numFmtId="0" fontId="12" fillId="14" borderId="44" xfId="0" applyFont="1" applyFill="1" applyBorder="1" applyAlignment="1">
      <alignment wrapText="1"/>
    </xf>
    <xf numFmtId="166" fontId="11" fillId="6" borderId="0" xfId="1" applyNumberFormat="1" applyFont="1" applyFill="1" applyBorder="1" applyAlignment="1">
      <alignment wrapText="1"/>
    </xf>
    <xf numFmtId="44" fontId="11" fillId="6" borderId="0" xfId="1" applyFont="1" applyFill="1" applyBorder="1" applyAlignment="1">
      <alignment wrapText="1"/>
    </xf>
    <xf numFmtId="0" fontId="0" fillId="14" borderId="66" xfId="0" applyFont="1" applyFill="1" applyBorder="1"/>
    <xf numFmtId="0" fontId="0" fillId="14" borderId="71" xfId="0" applyFont="1" applyFill="1" applyBorder="1"/>
    <xf numFmtId="44" fontId="11" fillId="6" borderId="40" xfId="1" applyFont="1" applyFill="1" applyBorder="1" applyAlignment="1">
      <alignment wrapText="1"/>
    </xf>
    <xf numFmtId="0" fontId="39" fillId="21" borderId="78" xfId="0" applyFont="1" applyFill="1" applyBorder="1"/>
    <xf numFmtId="0" fontId="0" fillId="14" borderId="72" xfId="0" applyFont="1" applyFill="1" applyBorder="1"/>
    <xf numFmtId="9" fontId="0" fillId="14" borderId="64" xfId="0" applyNumberFormat="1" applyFont="1" applyFill="1" applyBorder="1"/>
    <xf numFmtId="164" fontId="0" fillId="14" borderId="23" xfId="0" applyNumberFormat="1" applyFont="1" applyFill="1" applyBorder="1"/>
    <xf numFmtId="9" fontId="11" fillId="6" borderId="5" xfId="0" applyNumberFormat="1" applyFont="1" applyFill="1" applyBorder="1" applyAlignment="1">
      <alignment horizontal="right" wrapText="1"/>
    </xf>
    <xf numFmtId="9" fontId="12" fillId="22" borderId="5" xfId="2" applyFont="1" applyFill="1" applyBorder="1" applyAlignment="1">
      <alignment wrapText="1"/>
    </xf>
    <xf numFmtId="0" fontId="15" fillId="9" borderId="5" xfId="8" applyFont="1" applyFill="1" applyBorder="1" applyAlignment="1">
      <alignment horizontal="center" vertical="center" wrapText="1"/>
    </xf>
    <xf numFmtId="0" fontId="3" fillId="0" borderId="0" xfId="8" applyAlignment="1">
      <alignment horizontal="center"/>
    </xf>
    <xf numFmtId="0" fontId="15" fillId="23" borderId="5" xfId="8" applyFont="1" applyFill="1" applyBorder="1" applyAlignment="1">
      <alignment horizontal="left" vertical="top" wrapText="1"/>
    </xf>
    <xf numFmtId="3" fontId="15" fillId="23" borderId="5" xfId="8" applyNumberFormat="1" applyFont="1" applyFill="1" applyBorder="1" applyAlignment="1">
      <alignment horizontal="left" vertical="top" wrapText="1"/>
    </xf>
    <xf numFmtId="0" fontId="3" fillId="23" borderId="5" xfId="8" applyFill="1" applyBorder="1" applyAlignment="1">
      <alignment vertical="top" wrapText="1"/>
    </xf>
    <xf numFmtId="0" fontId="15" fillId="23" borderId="5" xfId="8" applyFont="1" applyFill="1" applyBorder="1" applyAlignment="1">
      <alignment vertical="top" wrapText="1"/>
    </xf>
    <xf numFmtId="0" fontId="3" fillId="0" borderId="0" xfId="8" applyAlignment="1">
      <alignment wrapText="1"/>
    </xf>
    <xf numFmtId="0" fontId="3" fillId="0" borderId="5" xfId="8" applyBorder="1" applyAlignment="1">
      <alignment horizontal="left" vertical="top" wrapText="1"/>
    </xf>
    <xf numFmtId="0" fontId="3" fillId="0" borderId="5" xfId="8" applyBorder="1"/>
    <xf numFmtId="44" fontId="3" fillId="0" borderId="5" xfId="9" applyFont="1" applyFill="1" applyBorder="1"/>
    <xf numFmtId="0" fontId="3" fillId="0" borderId="0" xfId="8"/>
    <xf numFmtId="0" fontId="15" fillId="23" borderId="5" xfId="8" applyFont="1" applyFill="1" applyBorder="1" applyAlignment="1">
      <alignment horizontal="left" vertical="top"/>
    </xf>
    <xf numFmtId="0" fontId="3" fillId="23" borderId="5" xfId="8" applyFill="1" applyBorder="1"/>
    <xf numFmtId="44" fontId="3" fillId="23" borderId="5" xfId="9" applyFont="1" applyFill="1" applyBorder="1"/>
    <xf numFmtId="168" fontId="3" fillId="23" borderId="5" xfId="8" applyNumberFormat="1" applyFill="1" applyBorder="1" applyAlignment="1">
      <alignment vertical="top" wrapText="1"/>
    </xf>
    <xf numFmtId="0" fontId="3" fillId="0" borderId="5" xfId="8" applyBorder="1" applyAlignment="1">
      <alignment horizontal="left" vertical="top"/>
    </xf>
    <xf numFmtId="0" fontId="3" fillId="23" borderId="5" xfId="8" applyFill="1" applyBorder="1" applyAlignment="1">
      <alignment vertical="top"/>
    </xf>
    <xf numFmtId="0" fontId="3" fillId="5" borderId="0" xfId="8" applyFill="1" applyAlignment="1">
      <alignment horizontal="left"/>
    </xf>
    <xf numFmtId="0" fontId="15" fillId="5" borderId="0" xfId="8" applyFont="1" applyFill="1" applyAlignment="1">
      <alignment horizontal="left"/>
    </xf>
    <xf numFmtId="0" fontId="15" fillId="5" borderId="0" xfId="8" applyFont="1" applyFill="1"/>
    <xf numFmtId="44" fontId="15" fillId="5" borderId="0" xfId="9" applyFont="1" applyFill="1" applyBorder="1"/>
    <xf numFmtId="0" fontId="3" fillId="0" borderId="0" xfId="8" applyAlignment="1">
      <alignment horizontal="left"/>
    </xf>
    <xf numFmtId="0" fontId="3" fillId="0" borderId="2" xfId="8" applyBorder="1"/>
    <xf numFmtId="49" fontId="25" fillId="15" borderId="29" xfId="0" applyNumberFormat="1" applyFont="1" applyFill="1" applyBorder="1" applyAlignment="1">
      <alignment horizontal="left" wrapText="1"/>
    </xf>
    <xf numFmtId="0" fontId="25" fillId="15" borderId="29" xfId="0" applyFont="1" applyFill="1" applyBorder="1" applyAlignment="1">
      <alignment wrapText="1"/>
    </xf>
    <xf numFmtId="167" fontId="15" fillId="23" borderId="5" xfId="8" applyNumberFormat="1" applyFont="1" applyFill="1" applyBorder="1" applyAlignment="1">
      <alignment vertical="top" wrapText="1"/>
    </xf>
    <xf numFmtId="42" fontId="3" fillId="0" borderId="0" xfId="8" applyNumberFormat="1" applyAlignment="1">
      <alignment wrapText="1"/>
    </xf>
    <xf numFmtId="167" fontId="3" fillId="0" borderId="5" xfId="8" applyNumberFormat="1" applyBorder="1" applyAlignment="1">
      <alignment vertical="top" wrapText="1"/>
    </xf>
    <xf numFmtId="164" fontId="5" fillId="7" borderId="0" xfId="0" applyNumberFormat="1" applyFont="1" applyFill="1" applyAlignment="1">
      <alignment horizontal="center" wrapText="1"/>
    </xf>
    <xf numFmtId="164" fontId="1" fillId="10" borderId="28" xfId="0" applyNumberFormat="1" applyFont="1" applyFill="1" applyBorder="1" applyAlignment="1">
      <alignment horizontal="right" vertical="top" wrapText="1"/>
    </xf>
    <xf numFmtId="167" fontId="7" fillId="10" borderId="25" xfId="0" applyNumberFormat="1" applyFont="1" applyFill="1" applyBorder="1" applyAlignment="1">
      <alignment horizontal="center" vertical="top" wrapText="1"/>
    </xf>
    <xf numFmtId="0" fontId="5" fillId="16" borderId="17" xfId="0" applyFont="1" applyFill="1" applyBorder="1" applyAlignment="1">
      <alignment vertical="top" wrapText="1"/>
    </xf>
    <xf numFmtId="0" fontId="5" fillId="16" borderId="40" xfId="0" applyFont="1" applyFill="1" applyBorder="1" applyAlignment="1">
      <alignment vertical="top" wrapText="1"/>
    </xf>
    <xf numFmtId="0" fontId="7" fillId="16" borderId="25" xfId="0" applyFont="1" applyFill="1" applyBorder="1" applyAlignment="1">
      <alignment vertical="top" wrapText="1"/>
    </xf>
    <xf numFmtId="0" fontId="5" fillId="16" borderId="27" xfId="0" applyFont="1" applyFill="1" applyBorder="1" applyAlignment="1">
      <alignment vertical="top" wrapText="1"/>
    </xf>
    <xf numFmtId="166" fontId="5" fillId="10" borderId="32" xfId="0" applyNumberFormat="1" applyFont="1" applyFill="1" applyBorder="1" applyAlignment="1">
      <alignment horizontal="center" vertical="top" wrapText="1"/>
    </xf>
    <xf numFmtId="168" fontId="5" fillId="10" borderId="5" xfId="0" applyNumberFormat="1" applyFont="1" applyFill="1" applyBorder="1" applyAlignment="1">
      <alignment horizontal="center" vertical="top" wrapText="1"/>
    </xf>
    <xf numFmtId="0" fontId="5" fillId="15" borderId="5" xfId="0" applyFont="1" applyFill="1" applyBorder="1" applyAlignment="1">
      <alignment vertical="top" wrapText="1"/>
    </xf>
    <xf numFmtId="0" fontId="5" fillId="15" borderId="31" xfId="0" applyFont="1" applyFill="1" applyBorder="1" applyAlignment="1">
      <alignment vertical="top" wrapText="1"/>
    </xf>
    <xf numFmtId="164" fontId="4" fillId="7" borderId="0" xfId="0" applyNumberFormat="1" applyFont="1" applyFill="1" applyAlignment="1">
      <alignment horizontal="center" wrapText="1"/>
    </xf>
    <xf numFmtId="166" fontId="4" fillId="10" borderId="32" xfId="0" applyNumberFormat="1" applyFont="1" applyFill="1" applyBorder="1" applyAlignment="1">
      <alignment horizontal="center" vertical="top" wrapText="1"/>
    </xf>
    <xf numFmtId="168" fontId="1" fillId="10" borderId="5" xfId="0" applyNumberFormat="1" applyFont="1" applyFill="1" applyBorder="1" applyAlignment="1">
      <alignment horizontal="center" vertical="top" wrapText="1"/>
    </xf>
    <xf numFmtId="0" fontId="1" fillId="6" borderId="5" xfId="0" applyFont="1" applyFill="1" applyBorder="1" applyAlignment="1">
      <alignment vertical="top" wrapText="1"/>
    </xf>
    <xf numFmtId="0" fontId="1" fillId="6" borderId="33" xfId="0" applyFont="1" applyFill="1" applyBorder="1" applyAlignment="1">
      <alignment vertical="top" wrapText="1"/>
    </xf>
    <xf numFmtId="0" fontId="1" fillId="6" borderId="5" xfId="0" applyFont="1" applyFill="1" applyBorder="1" applyAlignment="1">
      <alignment horizontal="left" vertical="top" wrapText="1"/>
    </xf>
    <xf numFmtId="0" fontId="1" fillId="6" borderId="31" xfId="0" applyFont="1" applyFill="1" applyBorder="1" applyAlignment="1">
      <alignment vertical="top" wrapText="1"/>
    </xf>
    <xf numFmtId="14" fontId="5" fillId="15" borderId="5" xfId="0" applyNumberFormat="1" applyFont="1" applyFill="1" applyBorder="1" applyAlignment="1">
      <alignment vertical="top" wrapText="1"/>
    </xf>
    <xf numFmtId="164" fontId="4" fillId="10" borderId="32" xfId="0" applyNumberFormat="1" applyFont="1" applyFill="1" applyBorder="1" applyAlignment="1">
      <alignment horizontal="right" vertical="top" wrapText="1"/>
    </xf>
    <xf numFmtId="0" fontId="1" fillId="6" borderId="39" xfId="0" applyFont="1" applyFill="1" applyBorder="1" applyAlignment="1">
      <alignment vertical="top" wrapText="1"/>
    </xf>
    <xf numFmtId="164" fontId="6" fillId="7" borderId="0" xfId="0" applyNumberFormat="1" applyFont="1" applyFill="1" applyAlignment="1">
      <alignment horizontal="center" wrapText="1"/>
    </xf>
    <xf numFmtId="14" fontId="5" fillId="15" borderId="5" xfId="0" applyNumberFormat="1" applyFont="1" applyFill="1" applyBorder="1" applyAlignment="1">
      <alignment horizontal="left" vertical="top" wrapText="1"/>
    </xf>
    <xf numFmtId="0" fontId="5" fillId="15" borderId="5" xfId="0" applyFont="1" applyFill="1" applyBorder="1" applyAlignment="1">
      <alignment horizontal="left" vertical="top" wrapText="1"/>
    </xf>
    <xf numFmtId="167" fontId="1" fillId="10" borderId="5" xfId="0" applyNumberFormat="1" applyFont="1" applyFill="1" applyBorder="1" applyAlignment="1">
      <alignment horizontal="center" vertical="top" wrapText="1"/>
    </xf>
    <xf numFmtId="0" fontId="5" fillId="6" borderId="5" xfId="0" applyFont="1" applyFill="1" applyBorder="1" applyAlignment="1">
      <alignment vertical="top" wrapText="1"/>
    </xf>
    <xf numFmtId="0" fontId="1" fillId="6" borderId="11" xfId="0" applyFont="1" applyFill="1" applyBorder="1" applyAlignment="1">
      <alignment vertical="top" wrapText="1"/>
    </xf>
    <xf numFmtId="3" fontId="5" fillId="10" borderId="5" xfId="0" applyNumberFormat="1" applyFont="1" applyFill="1" applyBorder="1" applyAlignment="1">
      <alignment horizontal="right" vertical="top" wrapText="1"/>
    </xf>
    <xf numFmtId="167" fontId="5" fillId="10" borderId="5" xfId="0" applyNumberFormat="1" applyFont="1" applyFill="1" applyBorder="1" applyAlignment="1">
      <alignment horizontal="center" vertical="top" wrapText="1"/>
    </xf>
    <xf numFmtId="49" fontId="5" fillId="15" borderId="5" xfId="0" applyNumberFormat="1" applyFont="1" applyFill="1" applyBorder="1" applyAlignment="1">
      <alignment vertical="top" wrapText="1"/>
    </xf>
    <xf numFmtId="0" fontId="16" fillId="7" borderId="0" xfId="0" applyFont="1" applyFill="1" applyAlignment="1">
      <alignment horizontal="center" wrapText="1"/>
    </xf>
    <xf numFmtId="164" fontId="16" fillId="10" borderId="30" xfId="0" applyNumberFormat="1" applyFont="1" applyFill="1" applyBorder="1" applyAlignment="1">
      <alignment horizontal="right" vertical="top" wrapText="1"/>
    </xf>
    <xf numFmtId="167" fontId="16" fillId="10" borderId="6" xfId="0" applyNumberFormat="1" applyFont="1" applyFill="1" applyBorder="1" applyAlignment="1">
      <alignment horizontal="center" vertical="top" wrapText="1"/>
    </xf>
    <xf numFmtId="0" fontId="25" fillId="6" borderId="20" xfId="0" applyFont="1" applyFill="1" applyBorder="1" applyAlignment="1">
      <alignment vertical="top" wrapText="1"/>
    </xf>
    <xf numFmtId="0" fontId="25" fillId="6" borderId="6" xfId="0" applyFont="1" applyFill="1" applyBorder="1" applyAlignment="1">
      <alignment vertical="top" wrapText="1"/>
    </xf>
    <xf numFmtId="0" fontId="25" fillId="6" borderId="19" xfId="0" applyFont="1" applyFill="1" applyBorder="1" applyAlignment="1">
      <alignment vertical="top" wrapText="1"/>
    </xf>
    <xf numFmtId="0" fontId="1" fillId="6" borderId="6" xfId="0" applyFont="1" applyFill="1" applyBorder="1" applyAlignment="1">
      <alignment vertical="top" wrapText="1"/>
    </xf>
    <xf numFmtId="0" fontId="1" fillId="6" borderId="29" xfId="0" applyFont="1" applyFill="1" applyBorder="1" applyAlignment="1">
      <alignment vertical="top" wrapText="1"/>
    </xf>
    <xf numFmtId="164" fontId="8" fillId="7" borderId="0" xfId="0" applyNumberFormat="1" applyFont="1" applyFill="1" applyAlignment="1">
      <alignment horizontal="center" vertical="center" wrapText="1"/>
    </xf>
    <xf numFmtId="164" fontId="8" fillId="10" borderId="28" xfId="0" applyNumberFormat="1" applyFont="1" applyFill="1" applyBorder="1" applyAlignment="1">
      <alignment horizontal="center" vertical="center" wrapText="1"/>
    </xf>
    <xf numFmtId="0" fontId="7" fillId="10" borderId="25" xfId="0" applyFont="1" applyFill="1" applyBorder="1" applyAlignment="1">
      <alignment horizontal="center" vertical="center" wrapText="1"/>
    </xf>
    <xf numFmtId="0" fontId="19" fillId="7" borderId="0" xfId="0" applyFont="1" applyFill="1"/>
    <xf numFmtId="0" fontId="19" fillId="7" borderId="0" xfId="0" applyFont="1" applyFill="1" applyAlignment="1">
      <alignment horizontal="center" vertical="center" wrapText="1"/>
    </xf>
    <xf numFmtId="3" fontId="42" fillId="25" borderId="0" xfId="8" applyNumberFormat="1" applyFont="1" applyFill="1"/>
    <xf numFmtId="0" fontId="42" fillId="25" borderId="0" xfId="8" applyFont="1" applyFill="1"/>
    <xf numFmtId="3" fontId="3" fillId="0" borderId="0" xfId="8" applyNumberFormat="1"/>
    <xf numFmtId="37" fontId="3" fillId="0" borderId="0" xfId="8" applyNumberFormat="1"/>
    <xf numFmtId="167" fontId="3" fillId="0" borderId="0" xfId="8" applyNumberFormat="1"/>
    <xf numFmtId="44" fontId="3" fillId="0" borderId="0" xfId="8" applyNumberFormat="1"/>
    <xf numFmtId="0" fontId="3" fillId="0" borderId="0" xfId="8" applyAlignment="1">
      <alignment horizontal="left" indent="1"/>
    </xf>
    <xf numFmtId="169" fontId="42" fillId="25" borderId="0" xfId="8" applyNumberFormat="1" applyFont="1" applyFill="1"/>
    <xf numFmtId="37" fontId="42" fillId="25" borderId="0" xfId="8" applyNumberFormat="1" applyFont="1" applyFill="1"/>
    <xf numFmtId="170" fontId="15" fillId="5" borderId="0" xfId="9" applyNumberFormat="1" applyFont="1" applyFill="1" applyBorder="1"/>
    <xf numFmtId="3" fontId="15" fillId="5" borderId="0" xfId="9" applyNumberFormat="1" applyFont="1" applyFill="1" applyBorder="1"/>
    <xf numFmtId="37" fontId="15" fillId="5" borderId="0" xfId="9" applyNumberFormat="1" applyFont="1" applyFill="1" applyBorder="1"/>
    <xf numFmtId="37" fontId="15" fillId="5" borderId="5" xfId="9" applyNumberFormat="1" applyFont="1" applyFill="1" applyBorder="1" applyAlignment="1">
      <alignment vertical="top" wrapText="1"/>
    </xf>
    <xf numFmtId="1" fontId="15" fillId="5" borderId="0" xfId="9" applyNumberFormat="1" applyFont="1" applyFill="1" applyBorder="1"/>
    <xf numFmtId="37" fontId="15" fillId="5" borderId="0" xfId="8" applyNumberFormat="1" applyFont="1" applyFill="1"/>
    <xf numFmtId="3" fontId="3" fillId="0" borderId="5" xfId="9" applyNumberFormat="1" applyFont="1" applyFill="1" applyBorder="1" applyAlignment="1">
      <alignment vertical="top" wrapText="1"/>
    </xf>
    <xf numFmtId="37" fontId="3" fillId="0" borderId="5" xfId="9" applyNumberFormat="1" applyFont="1" applyFill="1" applyBorder="1"/>
    <xf numFmtId="37" fontId="3" fillId="10" borderId="5" xfId="9" applyNumberFormat="1" applyFont="1" applyFill="1" applyBorder="1"/>
    <xf numFmtId="37" fontId="3" fillId="0" borderId="5" xfId="9" applyNumberFormat="1" applyFont="1" applyFill="1" applyBorder="1" applyAlignment="1">
      <alignment vertical="top" wrapText="1"/>
    </xf>
    <xf numFmtId="1" fontId="3" fillId="0" borderId="5" xfId="9" applyNumberFormat="1" applyFont="1" applyFill="1" applyBorder="1" applyAlignment="1">
      <alignment vertical="top" wrapText="1"/>
    </xf>
    <xf numFmtId="0" fontId="3" fillId="12" borderId="5" xfId="8" applyFill="1" applyBorder="1" applyAlignment="1">
      <alignment vertical="top" wrapText="1"/>
    </xf>
    <xf numFmtId="0" fontId="3" fillId="12" borderId="5" xfId="8" applyFill="1" applyBorder="1" applyAlignment="1">
      <alignment vertical="top"/>
    </xf>
    <xf numFmtId="0" fontId="3" fillId="23" borderId="5" xfId="8" applyFill="1" applyBorder="1" applyAlignment="1">
      <alignment horizontal="left" vertical="top"/>
    </xf>
    <xf numFmtId="3" fontId="42" fillId="0" borderId="5" xfId="9" applyNumberFormat="1" applyFont="1" applyFill="1" applyBorder="1" applyAlignment="1">
      <alignment vertical="top" wrapText="1"/>
    </xf>
    <xf numFmtId="3" fontId="3" fillId="23" borderId="5" xfId="9" applyNumberFormat="1" applyFont="1" applyFill="1" applyBorder="1" applyAlignment="1">
      <alignment vertical="top" wrapText="1"/>
    </xf>
    <xf numFmtId="37" fontId="3" fillId="23" borderId="5" xfId="9" applyNumberFormat="1" applyFont="1" applyFill="1" applyBorder="1"/>
    <xf numFmtId="1" fontId="3" fillId="23" borderId="5" xfId="8" applyNumberFormat="1" applyFill="1" applyBorder="1"/>
    <xf numFmtId="0" fontId="3" fillId="23" borderId="5" xfId="8" applyFill="1" applyBorder="1" applyAlignment="1">
      <alignment horizontal="left" vertical="top" wrapText="1"/>
    </xf>
    <xf numFmtId="0" fontId="3" fillId="12" borderId="5" xfId="8" applyFill="1" applyBorder="1"/>
    <xf numFmtId="44" fontId="3" fillId="10" borderId="5" xfId="9" applyFont="1" applyFill="1" applyBorder="1"/>
    <xf numFmtId="37" fontId="3" fillId="10" borderId="5" xfId="9" applyNumberFormat="1" applyFont="1" applyFill="1" applyBorder="1" applyAlignment="1">
      <alignment vertical="top"/>
    </xf>
    <xf numFmtId="44" fontId="3" fillId="10" borderId="5" xfId="9" applyFont="1" applyFill="1" applyBorder="1" applyAlignment="1">
      <alignment vertical="top"/>
    </xf>
    <xf numFmtId="37" fontId="3" fillId="10" borderId="5" xfId="9" applyNumberFormat="1" applyFont="1" applyFill="1" applyBorder="1" applyAlignment="1">
      <alignment horizontal="right" vertical="top"/>
    </xf>
    <xf numFmtId="169" fontId="15" fillId="23" borderId="5" xfId="9" applyNumberFormat="1" applyFont="1" applyFill="1" applyBorder="1" applyAlignment="1">
      <alignment vertical="top" wrapText="1"/>
    </xf>
    <xf numFmtId="3" fontId="15" fillId="23" borderId="5" xfId="9" applyNumberFormat="1" applyFont="1" applyFill="1" applyBorder="1" applyAlignment="1">
      <alignment vertical="top" wrapText="1"/>
    </xf>
    <xf numFmtId="1" fontId="3" fillId="23" borderId="5" xfId="9" applyNumberFormat="1" applyFont="1" applyFill="1" applyBorder="1"/>
    <xf numFmtId="0" fontId="3" fillId="26" borderId="5" xfId="8" applyFill="1" applyBorder="1"/>
    <xf numFmtId="167" fontId="15" fillId="24" borderId="5" xfId="8" applyNumberFormat="1" applyFont="1" applyFill="1" applyBorder="1" applyAlignment="1">
      <alignment vertical="top" wrapText="1"/>
    </xf>
    <xf numFmtId="3" fontId="15" fillId="24" borderId="5" xfId="9" applyNumberFormat="1" applyFont="1" applyFill="1" applyBorder="1" applyAlignment="1">
      <alignment vertical="top" wrapText="1"/>
    </xf>
    <xf numFmtId="37" fontId="3" fillId="10" borderId="5" xfId="9" applyNumberFormat="1" applyFont="1" applyFill="1" applyBorder="1" applyAlignment="1">
      <alignment vertical="top" wrapText="1"/>
    </xf>
    <xf numFmtId="44" fontId="3" fillId="10" borderId="5" xfId="9" applyFont="1" applyFill="1" applyBorder="1" applyAlignment="1">
      <alignment vertical="top" wrapText="1"/>
    </xf>
    <xf numFmtId="0" fontId="2" fillId="12" borderId="5" xfId="10" applyNumberFormat="1" applyFont="1" applyFill="1" applyBorder="1" applyAlignment="1">
      <alignment vertical="top" wrapText="1"/>
    </xf>
    <xf numFmtId="49" fontId="3" fillId="0" borderId="5" xfId="8" applyNumberFormat="1" applyBorder="1" applyAlignment="1">
      <alignment horizontal="left" vertical="top" wrapText="1"/>
    </xf>
    <xf numFmtId="3" fontId="15" fillId="23" borderId="5" xfId="8" applyNumberFormat="1" applyFont="1" applyFill="1" applyBorder="1" applyAlignment="1">
      <alignment vertical="top" wrapText="1"/>
    </xf>
    <xf numFmtId="0" fontId="3" fillId="26" borderId="5" xfId="8" applyFill="1" applyBorder="1" applyAlignment="1">
      <alignment vertical="top" wrapText="1"/>
    </xf>
    <xf numFmtId="42" fontId="3" fillId="0" borderId="0" xfId="8" applyNumberFormat="1" applyAlignment="1">
      <alignment horizontal="center"/>
    </xf>
    <xf numFmtId="0" fontId="15" fillId="9" borderId="5" xfId="8" applyFont="1" applyFill="1" applyBorder="1" applyAlignment="1">
      <alignment horizontal="center" vertical="top" wrapText="1"/>
    </xf>
    <xf numFmtId="166" fontId="3" fillId="0" borderId="5" xfId="8" applyNumberFormat="1" applyBorder="1"/>
    <xf numFmtId="2" fontId="3" fillId="0" borderId="5" xfId="8" applyNumberFormat="1" applyBorder="1"/>
    <xf numFmtId="0" fontId="3" fillId="7" borderId="5" xfId="8" applyFill="1" applyBorder="1"/>
    <xf numFmtId="167" fontId="3" fillId="0" borderId="5" xfId="8" applyNumberFormat="1" applyBorder="1"/>
    <xf numFmtId="0" fontId="15" fillId="0" borderId="5" xfId="8" applyFont="1" applyBorder="1" applyAlignment="1">
      <alignment horizontal="center"/>
    </xf>
    <xf numFmtId="0" fontId="15" fillId="9" borderId="5" xfId="8" applyFont="1" applyFill="1" applyBorder="1" applyAlignment="1">
      <alignment horizontal="centerContinuous" vertical="top"/>
    </xf>
    <xf numFmtId="0" fontId="3" fillId="9" borderId="5" xfId="8" applyFill="1" applyBorder="1" applyAlignment="1">
      <alignment horizontal="centerContinuous" vertical="top"/>
    </xf>
    <xf numFmtId="0" fontId="27" fillId="16" borderId="8" xfId="11" applyFont="1" applyFill="1" applyBorder="1"/>
    <xf numFmtId="0" fontId="27" fillId="16" borderId="18" xfId="11" applyFont="1" applyFill="1" applyBorder="1"/>
    <xf numFmtId="0" fontId="27" fillId="16" borderId="1" xfId="11" applyFont="1" applyFill="1" applyBorder="1"/>
    <xf numFmtId="0" fontId="28" fillId="3" borderId="35" xfId="11" applyFont="1" applyFill="1" applyBorder="1" applyAlignment="1">
      <alignment horizontal="left"/>
    </xf>
    <xf numFmtId="44" fontId="28" fillId="3" borderId="36" xfId="12" applyFont="1" applyFill="1" applyBorder="1" applyAlignment="1">
      <alignment horizontal="center"/>
    </xf>
    <xf numFmtId="0" fontId="28" fillId="3" borderId="36" xfId="11" applyFont="1" applyFill="1" applyBorder="1" applyAlignment="1">
      <alignment horizontal="center" vertical="center"/>
    </xf>
    <xf numFmtId="165" fontId="28" fillId="3" borderId="37" xfId="9" applyNumberFormat="1" applyFont="1" applyFill="1" applyBorder="1" applyAlignment="1">
      <alignment horizontal="center" vertical="center"/>
    </xf>
    <xf numFmtId="0" fontId="28" fillId="3" borderId="14" xfId="11" applyFont="1" applyFill="1" applyBorder="1" applyAlignment="1">
      <alignment horizontal="center"/>
    </xf>
    <xf numFmtId="0" fontId="27" fillId="3" borderId="31" xfId="11" applyFont="1" applyFill="1" applyBorder="1"/>
    <xf numFmtId="166" fontId="24" fillId="3" borderId="5" xfId="12" applyNumberFormat="1" applyFont="1" applyFill="1" applyBorder="1" applyAlignment="1">
      <alignment horizontal="right" vertical="center"/>
    </xf>
    <xf numFmtId="0" fontId="27" fillId="3" borderId="5" xfId="11" applyFont="1" applyFill="1" applyBorder="1" applyAlignment="1">
      <alignment horizontal="right" vertical="center"/>
    </xf>
    <xf numFmtId="167" fontId="27" fillId="3" borderId="5" xfId="11" applyNumberFormat="1" applyFont="1" applyFill="1" applyBorder="1" applyAlignment="1">
      <alignment horizontal="right" vertical="center"/>
    </xf>
    <xf numFmtId="3" fontId="24" fillId="3" borderId="32" xfId="9" applyNumberFormat="1" applyFont="1" applyFill="1" applyBorder="1" applyAlignment="1">
      <alignment horizontal="right" vertical="center"/>
    </xf>
    <xf numFmtId="0" fontId="25" fillId="3" borderId="41" xfId="11" applyFont="1" applyFill="1" applyBorder="1" applyAlignment="1">
      <alignment wrapText="1"/>
    </xf>
    <xf numFmtId="1" fontId="27" fillId="3" borderId="5" xfId="11" applyNumberFormat="1" applyFont="1" applyFill="1" applyBorder="1" applyAlignment="1">
      <alignment horizontal="right"/>
    </xf>
    <xf numFmtId="0" fontId="27" fillId="3" borderId="33" xfId="11" applyFont="1" applyFill="1" applyBorder="1"/>
    <xf numFmtId="1" fontId="27" fillId="3" borderId="23" xfId="11" applyNumberFormat="1" applyFont="1" applyFill="1" applyBorder="1" applyAlignment="1">
      <alignment horizontal="right"/>
    </xf>
    <xf numFmtId="0" fontId="28" fillId="3" borderId="27" xfId="11" applyFont="1" applyFill="1" applyBorder="1" applyAlignment="1">
      <alignment horizontal="right"/>
    </xf>
    <xf numFmtId="4" fontId="29" fillId="3" borderId="25" xfId="12" applyNumberFormat="1" applyFont="1" applyFill="1" applyBorder="1" applyAlignment="1">
      <alignment horizontal="right" vertical="center"/>
    </xf>
    <xf numFmtId="1" fontId="28" fillId="3" borderId="25" xfId="11" applyNumberFormat="1" applyFont="1" applyFill="1" applyBorder="1" applyAlignment="1">
      <alignment horizontal="right"/>
    </xf>
    <xf numFmtId="167" fontId="28" fillId="3" borderId="25" xfId="11" applyNumberFormat="1" applyFont="1" applyFill="1" applyBorder="1" applyAlignment="1">
      <alignment horizontal="right"/>
    </xf>
    <xf numFmtId="164" fontId="29" fillId="3" borderId="28" xfId="9" applyNumberFormat="1" applyFont="1" applyFill="1" applyBorder="1" applyAlignment="1">
      <alignment horizontal="right"/>
    </xf>
    <xf numFmtId="0" fontId="25" fillId="3" borderId="45" xfId="11" applyFont="1" applyFill="1" applyBorder="1" applyAlignment="1">
      <alignment wrapText="1"/>
    </xf>
    <xf numFmtId="0" fontId="28" fillId="3" borderId="55" xfId="11" applyFont="1" applyFill="1" applyBorder="1" applyAlignment="1">
      <alignment horizontal="right"/>
    </xf>
    <xf numFmtId="4" fontId="29" fillId="3" borderId="52" xfId="12" applyNumberFormat="1" applyFont="1" applyFill="1" applyBorder="1" applyAlignment="1">
      <alignment horizontal="right" vertical="center"/>
    </xf>
    <xf numFmtId="167" fontId="28" fillId="3" borderId="52" xfId="11" applyNumberFormat="1" applyFont="1" applyFill="1" applyBorder="1" applyAlignment="1">
      <alignment horizontal="center"/>
    </xf>
    <xf numFmtId="2" fontId="28" fillId="3" borderId="52" xfId="11" applyNumberFormat="1" applyFont="1" applyFill="1" applyBorder="1" applyAlignment="1">
      <alignment horizontal="center"/>
    </xf>
    <xf numFmtId="42" fontId="29" fillId="3" borderId="53" xfId="9" applyNumberFormat="1" applyFont="1" applyFill="1" applyBorder="1" applyAlignment="1">
      <alignment horizontal="right"/>
    </xf>
    <xf numFmtId="0" fontId="25" fillId="3" borderId="1" xfId="11" applyFont="1" applyFill="1" applyBorder="1" applyAlignment="1">
      <alignment wrapText="1"/>
    </xf>
    <xf numFmtId="0" fontId="28" fillId="3" borderId="49" xfId="11" applyFont="1" applyFill="1" applyBorder="1" applyAlignment="1">
      <alignment horizontal="left" vertical="center"/>
    </xf>
    <xf numFmtId="9" fontId="24" fillId="3" borderId="50" xfId="12" applyNumberFormat="1" applyFont="1" applyFill="1" applyBorder="1" applyAlignment="1">
      <alignment horizontal="center" vertical="center"/>
    </xf>
    <xf numFmtId="0" fontId="28" fillId="3" borderId="50" xfId="11" applyFont="1" applyFill="1" applyBorder="1" applyAlignment="1">
      <alignment horizontal="center"/>
    </xf>
    <xf numFmtId="5" fontId="29" fillId="3" borderId="51" xfId="9" applyNumberFormat="1" applyFont="1" applyFill="1" applyBorder="1" applyAlignment="1">
      <alignment horizontal="right"/>
    </xf>
    <xf numFmtId="0" fontId="25" fillId="3" borderId="48" xfId="11" applyFont="1" applyFill="1" applyBorder="1" applyAlignment="1">
      <alignment vertical="top" wrapText="1"/>
    </xf>
    <xf numFmtId="0" fontId="28" fillId="0" borderId="79" xfId="11" applyFont="1" applyBorder="1" applyAlignment="1">
      <alignment horizontal="left" vertical="center"/>
    </xf>
    <xf numFmtId="9" fontId="24" fillId="0" borderId="80" xfId="12" applyNumberFormat="1" applyFont="1" applyFill="1" applyBorder="1" applyAlignment="1">
      <alignment horizontal="center" vertical="center"/>
    </xf>
    <xf numFmtId="0" fontId="28" fillId="0" borderId="80" xfId="11" applyFont="1" applyBorder="1" applyAlignment="1">
      <alignment horizontal="center"/>
    </xf>
    <xf numFmtId="41" fontId="29" fillId="0" borderId="81" xfId="9" applyNumberFormat="1" applyFont="1" applyFill="1" applyBorder="1" applyAlignment="1">
      <alignment horizontal="right"/>
    </xf>
    <xf numFmtId="0" fontId="25" fillId="0" borderId="46" xfId="11" applyFont="1" applyBorder="1" applyAlignment="1">
      <alignment vertical="top" wrapText="1"/>
    </xf>
    <xf numFmtId="0" fontId="28" fillId="10" borderId="35" xfId="11" applyFont="1" applyFill="1" applyBorder="1" applyAlignment="1">
      <alignment horizontal="left"/>
    </xf>
    <xf numFmtId="4" fontId="29" fillId="10" borderId="36" xfId="12" applyNumberFormat="1" applyFont="1" applyFill="1" applyBorder="1" applyAlignment="1">
      <alignment horizontal="center" vertical="center"/>
    </xf>
    <xf numFmtId="0" fontId="28" fillId="10" borderId="36" xfId="11" applyFont="1" applyFill="1" applyBorder="1" applyAlignment="1">
      <alignment horizontal="center"/>
    </xf>
    <xf numFmtId="41" fontId="29" fillId="10" borderId="37" xfId="9" applyNumberFormat="1" applyFont="1" applyFill="1" applyBorder="1" applyAlignment="1">
      <alignment horizontal="center"/>
    </xf>
    <xf numFmtId="0" fontId="16" fillId="10" borderId="67" xfId="11" applyFont="1" applyFill="1" applyBorder="1" applyAlignment="1">
      <alignment horizontal="center"/>
    </xf>
    <xf numFmtId="0" fontId="43" fillId="10" borderId="31" xfId="11" applyFont="1" applyFill="1" applyBorder="1"/>
    <xf numFmtId="5" fontId="44" fillId="10" borderId="32" xfId="9" applyNumberFormat="1" applyFont="1" applyFill="1" applyBorder="1" applyAlignment="1">
      <alignment horizontal="right"/>
    </xf>
    <xf numFmtId="0" fontId="27" fillId="10" borderId="15" xfId="11" applyFont="1" applyFill="1" applyBorder="1" applyAlignment="1">
      <alignment horizontal="right"/>
    </xf>
    <xf numFmtId="37" fontId="24" fillId="10" borderId="32" xfId="9" applyNumberFormat="1" applyFont="1" applyFill="1" applyBorder="1" applyAlignment="1">
      <alignment horizontal="right" vertical="top"/>
    </xf>
    <xf numFmtId="0" fontId="27" fillId="10" borderId="11" xfId="11" applyFont="1" applyFill="1" applyBorder="1" applyAlignment="1">
      <alignment horizontal="left"/>
    </xf>
    <xf numFmtId="0" fontId="28" fillId="10" borderId="21" xfId="11" applyFont="1" applyFill="1" applyBorder="1" applyAlignment="1">
      <alignment horizontal="center"/>
    </xf>
    <xf numFmtId="41" fontId="24" fillId="10" borderId="32" xfId="9" applyNumberFormat="1" applyFont="1" applyFill="1" applyBorder="1" applyAlignment="1">
      <alignment horizontal="right"/>
    </xf>
    <xf numFmtId="0" fontId="25" fillId="10" borderId="63" xfId="11" applyFont="1" applyFill="1" applyBorder="1" applyAlignment="1">
      <alignment horizontal="center" wrapText="1"/>
    </xf>
    <xf numFmtId="0" fontId="43" fillId="10" borderId="15" xfId="11" applyFont="1" applyFill="1" applyBorder="1" applyAlignment="1">
      <alignment horizontal="left"/>
    </xf>
    <xf numFmtId="37" fontId="24" fillId="10" borderId="32" xfId="9" applyNumberFormat="1" applyFont="1" applyFill="1" applyBorder="1" applyAlignment="1">
      <alignment horizontal="right"/>
    </xf>
    <xf numFmtId="37" fontId="24" fillId="10" borderId="66" xfId="9" applyNumberFormat="1" applyFont="1" applyFill="1" applyBorder="1" applyAlignment="1">
      <alignment horizontal="right"/>
    </xf>
    <xf numFmtId="0" fontId="27" fillId="10" borderId="61" xfId="11" applyFont="1" applyFill="1" applyBorder="1" applyAlignment="1">
      <alignment horizontal="right"/>
    </xf>
    <xf numFmtId="5" fontId="26" fillId="10" borderId="28" xfId="9" applyNumberFormat="1" applyFont="1" applyFill="1" applyBorder="1" applyAlignment="1">
      <alignment horizontal="right"/>
    </xf>
    <xf numFmtId="0" fontId="25" fillId="10" borderId="45" xfId="11" applyFont="1" applyFill="1" applyBorder="1"/>
    <xf numFmtId="0" fontId="28" fillId="10" borderId="3" xfId="11" applyFont="1" applyFill="1" applyBorder="1" applyAlignment="1">
      <alignment horizontal="right"/>
    </xf>
    <xf numFmtId="0" fontId="28" fillId="10" borderId="0" xfId="11" applyFont="1" applyFill="1" applyAlignment="1">
      <alignment horizontal="right"/>
    </xf>
    <xf numFmtId="0" fontId="28" fillId="10" borderId="22" xfId="11" applyFont="1" applyFill="1" applyBorder="1" applyAlignment="1">
      <alignment horizontal="right"/>
    </xf>
    <xf numFmtId="41" fontId="26" fillId="10" borderId="65" xfId="9" applyNumberFormat="1" applyFont="1" applyFill="1" applyBorder="1" applyAlignment="1">
      <alignment horizontal="right"/>
    </xf>
    <xf numFmtId="0" fontId="25" fillId="10" borderId="2" xfId="11" applyFont="1" applyFill="1" applyBorder="1"/>
    <xf numFmtId="0" fontId="28" fillId="10" borderId="35" xfId="11" applyFont="1" applyFill="1" applyBorder="1" applyAlignment="1">
      <alignment horizontal="center"/>
    </xf>
    <xf numFmtId="0" fontId="25" fillId="10" borderId="14" xfId="11" applyFont="1" applyFill="1" applyBorder="1"/>
    <xf numFmtId="0" fontId="27" fillId="10" borderId="31" xfId="11" applyFont="1" applyFill="1" applyBorder="1"/>
    <xf numFmtId="0" fontId="27" fillId="10" borderId="5" xfId="11" applyFont="1" applyFill="1" applyBorder="1"/>
    <xf numFmtId="166" fontId="27" fillId="10" borderId="5" xfId="11" applyNumberFormat="1" applyFont="1" applyFill="1" applyBorder="1"/>
    <xf numFmtId="41" fontId="29" fillId="10" borderId="32" xfId="9" applyNumberFormat="1" applyFont="1" applyFill="1" applyBorder="1" applyAlignment="1">
      <alignment horizontal="right"/>
    </xf>
    <xf numFmtId="0" fontId="25" fillId="10" borderId="41" xfId="11" applyFont="1" applyFill="1" applyBorder="1"/>
    <xf numFmtId="0" fontId="27" fillId="10" borderId="33" xfId="11" applyFont="1" applyFill="1" applyBorder="1"/>
    <xf numFmtId="4" fontId="24" fillId="10" borderId="23" xfId="12" applyNumberFormat="1" applyFont="1" applyFill="1" applyBorder="1" applyAlignment="1">
      <alignment horizontal="right" vertical="center"/>
    </xf>
    <xf numFmtId="0" fontId="27" fillId="10" borderId="23" xfId="11" applyFont="1" applyFill="1" applyBorder="1"/>
    <xf numFmtId="166" fontId="27" fillId="10" borderId="23" xfId="11" applyNumberFormat="1" applyFont="1" applyFill="1" applyBorder="1"/>
    <xf numFmtId="41" fontId="29" fillId="10" borderId="66" xfId="9" applyNumberFormat="1" applyFont="1" applyFill="1" applyBorder="1" applyAlignment="1">
      <alignment horizontal="right"/>
    </xf>
    <xf numFmtId="0" fontId="25" fillId="10" borderId="63" xfId="11" applyFont="1" applyFill="1" applyBorder="1"/>
    <xf numFmtId="5" fontId="29" fillId="10" borderId="28" xfId="9" applyNumberFormat="1" applyFont="1" applyFill="1" applyBorder="1" applyAlignment="1">
      <alignment horizontal="right"/>
    </xf>
    <xf numFmtId="41" fontId="29" fillId="10" borderId="65" xfId="9" applyNumberFormat="1" applyFont="1" applyFill="1" applyBorder="1" applyAlignment="1">
      <alignment horizontal="right"/>
    </xf>
    <xf numFmtId="4" fontId="28" fillId="10" borderId="36" xfId="12" applyNumberFormat="1" applyFont="1" applyFill="1" applyBorder="1" applyAlignment="1">
      <alignment horizontal="center" vertical="center"/>
    </xf>
    <xf numFmtId="0" fontId="25" fillId="10" borderId="14" xfId="11" applyFont="1" applyFill="1" applyBorder="1" applyAlignment="1">
      <alignment wrapText="1"/>
    </xf>
    <xf numFmtId="0" fontId="28" fillId="10" borderId="29" xfId="11" applyFont="1" applyFill="1" applyBorder="1" applyAlignment="1">
      <alignment horizontal="left"/>
    </xf>
    <xf numFmtId="4" fontId="28" fillId="10" borderId="19" xfId="12" applyNumberFormat="1" applyFont="1" applyFill="1" applyBorder="1" applyAlignment="1">
      <alignment horizontal="center" vertical="center"/>
    </xf>
    <xf numFmtId="0" fontId="28" fillId="10" borderId="6" xfId="11" applyFont="1" applyFill="1" applyBorder="1" applyAlignment="1">
      <alignment horizontal="center"/>
    </xf>
    <xf numFmtId="41" fontId="29" fillId="10" borderId="30" xfId="9" applyNumberFormat="1" applyFont="1" applyFill="1" applyBorder="1" applyAlignment="1">
      <alignment horizontal="center"/>
    </xf>
    <xf numFmtId="0" fontId="25" fillId="10" borderId="67" xfId="11" applyFont="1" applyFill="1" applyBorder="1" applyAlignment="1">
      <alignment wrapText="1"/>
    </xf>
    <xf numFmtId="0" fontId="27" fillId="10" borderId="29" xfId="11" applyFont="1" applyFill="1" applyBorder="1" applyAlignment="1">
      <alignment vertical="top"/>
    </xf>
    <xf numFmtId="4" fontId="27" fillId="10" borderId="11" xfId="12" applyNumberFormat="1" applyFont="1" applyFill="1" applyBorder="1" applyAlignment="1">
      <alignment horizontal="left" vertical="center"/>
    </xf>
    <xf numFmtId="4" fontId="27" fillId="10" borderId="5" xfId="12" applyNumberFormat="1" applyFont="1" applyFill="1" applyBorder="1" applyAlignment="1">
      <alignment horizontal="left" vertical="center"/>
    </xf>
    <xf numFmtId="166" fontId="27" fillId="10" borderId="6" xfId="12" applyNumberFormat="1" applyFont="1" applyFill="1" applyBorder="1" applyAlignment="1">
      <alignment horizontal="left" vertical="center"/>
    </xf>
    <xf numFmtId="41" fontId="29" fillId="10" borderId="30" xfId="9" applyNumberFormat="1" applyFont="1" applyFill="1" applyBorder="1" applyAlignment="1">
      <alignment horizontal="right" vertical="top"/>
    </xf>
    <xf numFmtId="0" fontId="25" fillId="10" borderId="41" xfId="11" applyFont="1" applyFill="1" applyBorder="1" applyAlignment="1">
      <alignment horizontal="left" vertical="top" wrapText="1"/>
    </xf>
    <xf numFmtId="41" fontId="24" fillId="10" borderId="30" xfId="9" applyNumberFormat="1" applyFont="1" applyFill="1" applyBorder="1" applyAlignment="1">
      <alignment horizontal="right" vertical="top"/>
    </xf>
    <xf numFmtId="0" fontId="27" fillId="10" borderId="31" xfId="11" applyFont="1" applyFill="1" applyBorder="1" applyAlignment="1">
      <alignment vertical="top"/>
    </xf>
    <xf numFmtId="3" fontId="24" fillId="10" borderId="5" xfId="12" applyNumberFormat="1" applyFont="1" applyFill="1" applyBorder="1" applyAlignment="1">
      <alignment horizontal="right" vertical="center"/>
    </xf>
    <xf numFmtId="42" fontId="24" fillId="10" borderId="5" xfId="12" applyNumberFormat="1" applyFont="1" applyFill="1" applyBorder="1" applyAlignment="1">
      <alignment horizontal="left" vertical="center"/>
    </xf>
    <xf numFmtId="0" fontId="25" fillId="10" borderId="41" xfId="11" applyFont="1" applyFill="1" applyBorder="1" applyAlignment="1">
      <alignment wrapText="1"/>
    </xf>
    <xf numFmtId="0" fontId="27" fillId="10" borderId="33" xfId="11" applyFont="1" applyFill="1" applyBorder="1" applyAlignment="1">
      <alignment vertical="top"/>
    </xf>
    <xf numFmtId="4" fontId="24" fillId="10" borderId="64" xfId="12" applyNumberFormat="1" applyFont="1" applyFill="1" applyBorder="1" applyAlignment="1">
      <alignment horizontal="left" vertical="center"/>
    </xf>
    <xf numFmtId="3" fontId="24" fillId="10" borderId="23" xfId="12" applyNumberFormat="1" applyFont="1" applyFill="1" applyBorder="1" applyAlignment="1">
      <alignment horizontal="right" vertical="center"/>
    </xf>
    <xf numFmtId="42" fontId="24" fillId="10" borderId="23" xfId="12" applyNumberFormat="1" applyFont="1" applyFill="1" applyBorder="1" applyAlignment="1">
      <alignment horizontal="left" vertical="center"/>
    </xf>
    <xf numFmtId="41" fontId="24" fillId="10" borderId="66" xfId="9" applyNumberFormat="1" applyFont="1" applyFill="1" applyBorder="1" applyAlignment="1">
      <alignment horizontal="right"/>
    </xf>
    <xf numFmtId="41" fontId="25" fillId="10" borderId="41" xfId="11" applyNumberFormat="1" applyFont="1" applyFill="1" applyBorder="1" applyAlignment="1">
      <alignment wrapText="1"/>
    </xf>
    <xf numFmtId="4" fontId="24" fillId="10" borderId="23" xfId="12" applyNumberFormat="1" applyFont="1" applyFill="1" applyBorder="1" applyAlignment="1">
      <alignment horizontal="left" vertical="center"/>
    </xf>
    <xf numFmtId="166" fontId="24" fillId="10" borderId="23" xfId="12" applyNumberFormat="1" applyFont="1" applyFill="1" applyBorder="1" applyAlignment="1">
      <alignment horizontal="left" vertical="center"/>
    </xf>
    <xf numFmtId="0" fontId="25" fillId="10" borderId="45" xfId="11" applyFont="1" applyFill="1" applyBorder="1" applyAlignment="1">
      <alignment wrapText="1"/>
    </xf>
    <xf numFmtId="0" fontId="25" fillId="10" borderId="2" xfId="11" applyFont="1" applyFill="1" applyBorder="1" applyAlignment="1">
      <alignment wrapText="1"/>
    </xf>
    <xf numFmtId="4" fontId="24" fillId="10" borderId="5" xfId="12" applyNumberFormat="1" applyFont="1" applyFill="1" applyBorder="1" applyAlignment="1">
      <alignment horizontal="right" vertical="center"/>
    </xf>
    <xf numFmtId="0" fontId="28" fillId="10" borderId="17" xfId="11" applyFont="1" applyFill="1" applyBorder="1"/>
    <xf numFmtId="41" fontId="29" fillId="10" borderId="28" xfId="9" applyNumberFormat="1" applyFont="1" applyFill="1" applyBorder="1" applyAlignment="1">
      <alignment horizontal="right"/>
    </xf>
    <xf numFmtId="0" fontId="28" fillId="10" borderId="47" xfId="11" applyFont="1" applyFill="1" applyBorder="1" applyAlignment="1">
      <alignment horizontal="right"/>
    </xf>
    <xf numFmtId="0" fontId="28" fillId="10" borderId="0" xfId="11" applyFont="1" applyFill="1"/>
    <xf numFmtId="0" fontId="28" fillId="10" borderId="22" xfId="11" applyFont="1" applyFill="1" applyBorder="1"/>
    <xf numFmtId="0" fontId="25" fillId="10" borderId="46" xfId="11" applyFont="1" applyFill="1" applyBorder="1"/>
    <xf numFmtId="0" fontId="28" fillId="10" borderId="35" xfId="11" applyFont="1" applyFill="1" applyBorder="1" applyAlignment="1">
      <alignment horizontal="left" vertical="center"/>
    </xf>
    <xf numFmtId="0" fontId="16" fillId="10" borderId="36" xfId="11" applyFont="1" applyFill="1" applyBorder="1" applyAlignment="1">
      <alignment horizontal="center" vertical="center"/>
    </xf>
    <xf numFmtId="41" fontId="16" fillId="10" borderId="37" xfId="11" applyNumberFormat="1" applyFont="1" applyFill="1" applyBorder="1" applyAlignment="1">
      <alignment horizontal="center" vertical="center"/>
    </xf>
    <xf numFmtId="0" fontId="25" fillId="10" borderId="31" xfId="11" applyFont="1" applyFill="1" applyBorder="1"/>
    <xf numFmtId="0" fontId="25" fillId="10" borderId="5" xfId="11" applyFont="1" applyFill="1" applyBorder="1"/>
    <xf numFmtId="41" fontId="25" fillId="10" borderId="32" xfId="11" applyNumberFormat="1" applyFont="1" applyFill="1" applyBorder="1"/>
    <xf numFmtId="0" fontId="28" fillId="10" borderId="27" xfId="11" applyFont="1" applyFill="1" applyBorder="1"/>
    <xf numFmtId="0" fontId="25" fillId="10" borderId="25" xfId="11" applyFont="1" applyFill="1" applyBorder="1"/>
    <xf numFmtId="41" fontId="25" fillId="10" borderId="28" xfId="11" applyNumberFormat="1" applyFont="1" applyFill="1" applyBorder="1"/>
    <xf numFmtId="0" fontId="28" fillId="10" borderId="39" xfId="11" applyFont="1" applyFill="1" applyBorder="1"/>
    <xf numFmtId="0" fontId="25" fillId="10" borderId="9" xfId="11" applyFont="1" applyFill="1" applyBorder="1"/>
    <xf numFmtId="0" fontId="28" fillId="10" borderId="44" xfId="11" applyFont="1" applyFill="1" applyBorder="1" applyAlignment="1">
      <alignment horizontal="right"/>
    </xf>
    <xf numFmtId="41" fontId="25" fillId="10" borderId="65" xfId="11" applyNumberFormat="1" applyFont="1" applyFill="1" applyBorder="1"/>
    <xf numFmtId="4" fontId="24" fillId="10" borderId="5" xfId="12" applyNumberFormat="1" applyFont="1" applyFill="1" applyBorder="1" applyAlignment="1">
      <alignment horizontal="left" vertical="top"/>
    </xf>
    <xf numFmtId="44" fontId="27" fillId="10" borderId="5" xfId="11" applyNumberFormat="1" applyFont="1" applyFill="1" applyBorder="1"/>
    <xf numFmtId="0" fontId="28" fillId="7" borderId="8" xfId="11" applyFont="1" applyFill="1" applyBorder="1" applyAlignment="1">
      <alignment horizontal="right"/>
    </xf>
    <xf numFmtId="0" fontId="28" fillId="7" borderId="18" xfId="11" applyFont="1" applyFill="1" applyBorder="1" applyAlignment="1">
      <alignment horizontal="right"/>
    </xf>
    <xf numFmtId="0" fontId="28" fillId="7" borderId="69" xfId="11" applyFont="1" applyFill="1" applyBorder="1" applyAlignment="1">
      <alignment horizontal="right"/>
    </xf>
    <xf numFmtId="41" fontId="29" fillId="7" borderId="53" xfId="9" applyNumberFormat="1" applyFont="1" applyFill="1" applyBorder="1" applyAlignment="1">
      <alignment horizontal="right"/>
    </xf>
    <xf numFmtId="0" fontId="25" fillId="7" borderId="1" xfId="11" applyFont="1" applyFill="1" applyBorder="1"/>
    <xf numFmtId="0" fontId="28" fillId="3" borderId="47" xfId="11" applyFont="1" applyFill="1" applyBorder="1" applyAlignment="1">
      <alignment horizontal="left"/>
    </xf>
    <xf numFmtId="0" fontId="28" fillId="3" borderId="60" xfId="11" applyFont="1" applyFill="1" applyBorder="1" applyAlignment="1">
      <alignment horizontal="left"/>
    </xf>
    <xf numFmtId="0" fontId="28" fillId="3" borderId="68" xfId="11" applyFont="1" applyFill="1" applyBorder="1" applyAlignment="1">
      <alignment horizontal="left"/>
    </xf>
    <xf numFmtId="41" fontId="29" fillId="3" borderId="51" xfId="9" applyNumberFormat="1" applyFont="1" applyFill="1" applyBorder="1" applyAlignment="1">
      <alignment horizontal="right"/>
    </xf>
    <xf numFmtId="0" fontId="25" fillId="3" borderId="48" xfId="11" applyFont="1" applyFill="1" applyBorder="1"/>
    <xf numFmtId="0" fontId="28" fillId="3" borderId="31" xfId="11" applyFont="1" applyFill="1" applyBorder="1"/>
    <xf numFmtId="0" fontId="30" fillId="3" borderId="5" xfId="11" applyFont="1" applyFill="1" applyBorder="1" applyAlignment="1">
      <alignment horizontal="center"/>
    </xf>
    <xf numFmtId="0" fontId="27" fillId="3" borderId="5" xfId="11" applyFont="1" applyFill="1" applyBorder="1" applyAlignment="1">
      <alignment horizontal="center"/>
    </xf>
    <xf numFmtId="10" fontId="27" fillId="3" borderId="5" xfId="11" applyNumberFormat="1" applyFont="1" applyFill="1" applyBorder="1"/>
    <xf numFmtId="41" fontId="28" fillId="3" borderId="32" xfId="9" applyNumberFormat="1" applyFont="1" applyFill="1" applyBorder="1" applyAlignment="1"/>
    <xf numFmtId="166" fontId="27" fillId="3" borderId="73" xfId="9" applyNumberFormat="1" applyFont="1" applyFill="1" applyBorder="1" applyAlignment="1"/>
    <xf numFmtId="41" fontId="25" fillId="7" borderId="0" xfId="9" applyNumberFormat="1" applyFont="1" applyFill="1"/>
    <xf numFmtId="41" fontId="25" fillId="13" borderId="5" xfId="9" applyNumberFormat="1" applyFont="1" applyFill="1" applyBorder="1"/>
    <xf numFmtId="0" fontId="28" fillId="11" borderId="3" xfId="11" applyFont="1" applyFill="1" applyBorder="1"/>
    <xf numFmtId="0" fontId="30" fillId="11" borderId="0" xfId="11" applyFont="1" applyFill="1" applyAlignment="1">
      <alignment horizontal="center"/>
    </xf>
    <xf numFmtId="10" fontId="28" fillId="11" borderId="22" xfId="11" applyNumberFormat="1" applyFont="1" applyFill="1" applyBorder="1"/>
    <xf numFmtId="41" fontId="28" fillId="11" borderId="65" xfId="9" applyNumberFormat="1" applyFont="1" applyFill="1" applyBorder="1" applyAlignment="1"/>
    <xf numFmtId="166" fontId="27" fillId="11" borderId="77" xfId="9" applyNumberFormat="1" applyFont="1" applyFill="1" applyBorder="1" applyAlignment="1"/>
    <xf numFmtId="41" fontId="29" fillId="27" borderId="51" xfId="9" applyNumberFormat="1" applyFont="1" applyFill="1" applyBorder="1" applyAlignment="1"/>
    <xf numFmtId="166" fontId="29" fillId="27" borderId="48" xfId="9" applyNumberFormat="1" applyFont="1" applyFill="1" applyBorder="1" applyAlignment="1"/>
    <xf numFmtId="41" fontId="45" fillId="7" borderId="0" xfId="11" applyNumberFormat="1" applyFont="1" applyFill="1"/>
    <xf numFmtId="0" fontId="39" fillId="0" borderId="0" xfId="0" applyFont="1"/>
    <xf numFmtId="0" fontId="46" fillId="0" borderId="0" xfId="0" applyFont="1"/>
    <xf numFmtId="0" fontId="16" fillId="7" borderId="0" xfId="11" applyFont="1" applyFill="1" applyAlignment="1">
      <alignment horizontal="right"/>
    </xf>
    <xf numFmtId="49" fontId="12" fillId="15" borderId="21" xfId="0" applyNumberFormat="1" applyFont="1" applyFill="1" applyBorder="1" applyAlignment="1">
      <alignment wrapText="1"/>
    </xf>
    <xf numFmtId="0" fontId="3" fillId="0" borderId="0" xfId="8" applyBorder="1"/>
    <xf numFmtId="0" fontId="3" fillId="0" borderId="0" xfId="8" applyFill="1" applyBorder="1" applyAlignment="1">
      <alignment horizontal="center" vertical="top"/>
    </xf>
    <xf numFmtId="0" fontId="15" fillId="0" borderId="0" xfId="8" applyFont="1" applyBorder="1"/>
    <xf numFmtId="0" fontId="3" fillId="0" borderId="0" xfId="8" applyFill="1" applyBorder="1" applyAlignment="1">
      <alignment horizontal="centerContinuous" vertical="top"/>
    </xf>
    <xf numFmtId="0" fontId="15" fillId="0" borderId="0" xfId="8" applyFont="1" applyFill="1" applyBorder="1" applyAlignment="1">
      <alignment horizontal="centerContinuous" vertical="top"/>
    </xf>
    <xf numFmtId="9" fontId="11" fillId="6" borderId="25" xfId="2" applyFont="1" applyFill="1" applyBorder="1" applyAlignment="1">
      <alignment wrapText="1"/>
    </xf>
    <xf numFmtId="166" fontId="14" fillId="14" borderId="6" xfId="1" applyNumberFormat="1" applyFont="1" applyFill="1" applyBorder="1" applyAlignment="1">
      <alignment wrapText="1"/>
    </xf>
    <xf numFmtId="49" fontId="25" fillId="15" borderId="5" xfId="0" applyNumberFormat="1" applyFont="1" applyFill="1" applyBorder="1" applyAlignment="1">
      <alignment vertical="top" wrapText="1"/>
    </xf>
    <xf numFmtId="171" fontId="7" fillId="7" borderId="20" xfId="0" applyNumberFormat="1" applyFont="1" applyFill="1" applyBorder="1" applyAlignment="1">
      <alignment horizontal="left" wrapText="1"/>
    </xf>
    <xf numFmtId="171" fontId="7" fillId="7" borderId="21" xfId="0" applyNumberFormat="1" applyFont="1" applyFill="1" applyBorder="1" applyAlignment="1">
      <alignment horizontal="left" wrapText="1"/>
    </xf>
    <xf numFmtId="171" fontId="7" fillId="0" borderId="21" xfId="0" applyNumberFormat="1" applyFont="1" applyBorder="1" applyAlignment="1">
      <alignment horizontal="left" wrapText="1"/>
    </xf>
    <xf numFmtId="0" fontId="25" fillId="0" borderId="0" xfId="0" applyFont="1" applyBorder="1"/>
    <xf numFmtId="0" fontId="25" fillId="0" borderId="85" xfId="0" applyFont="1" applyBorder="1"/>
    <xf numFmtId="0" fontId="25" fillId="0" borderId="86" xfId="0" applyFont="1" applyBorder="1"/>
    <xf numFmtId="0" fontId="16" fillId="9" borderId="4" xfId="0" applyFont="1" applyFill="1" applyBorder="1" applyAlignment="1">
      <alignment horizontal="left" wrapText="1"/>
    </xf>
    <xf numFmtId="9" fontId="25" fillId="0" borderId="87" xfId="0" applyNumberFormat="1" applyFont="1" applyBorder="1"/>
    <xf numFmtId="9" fontId="25" fillId="0" borderId="88" xfId="0" applyNumberFormat="1" applyFont="1" applyBorder="1"/>
    <xf numFmtId="9" fontId="25" fillId="0" borderId="89" xfId="0" applyNumberFormat="1" applyFont="1" applyBorder="1"/>
    <xf numFmtId="0" fontId="25" fillId="0" borderId="0" xfId="0" applyFont="1" applyAlignment="1">
      <alignment horizontal="center"/>
    </xf>
    <xf numFmtId="0" fontId="25" fillId="0" borderId="74" xfId="0" applyFont="1" applyBorder="1" applyAlignment="1">
      <alignment horizontal="center"/>
    </xf>
    <xf numFmtId="0" fontId="25" fillId="0" borderId="0" xfId="0" applyFont="1" applyBorder="1" applyAlignment="1">
      <alignment horizontal="center"/>
    </xf>
    <xf numFmtId="0" fontId="25" fillId="0" borderId="86" xfId="0" applyFont="1" applyBorder="1" applyAlignment="1">
      <alignment horizontal="center"/>
    </xf>
    <xf numFmtId="0" fontId="47" fillId="0" borderId="5" xfId="0" applyFont="1" applyBorder="1" applyAlignment="1">
      <alignment horizontal="center"/>
    </xf>
    <xf numFmtId="9" fontId="0" fillId="0" borderId="5" xfId="0" applyNumberFormat="1" applyBorder="1"/>
    <xf numFmtId="3" fontId="0" fillId="0" borderId="5" xfId="0" applyNumberFormat="1" applyBorder="1"/>
    <xf numFmtId="164" fontId="0" fillId="0" borderId="5" xfId="0" applyNumberFormat="1" applyBorder="1"/>
    <xf numFmtId="0" fontId="5" fillId="7" borderId="33" xfId="0" applyFont="1" applyFill="1" applyBorder="1" applyAlignment="1">
      <alignment wrapText="1"/>
    </xf>
    <xf numFmtId="0" fontId="5" fillId="7" borderId="23" xfId="0" applyFont="1" applyFill="1" applyBorder="1" applyAlignment="1">
      <alignment wrapText="1"/>
    </xf>
    <xf numFmtId="0" fontId="0" fillId="0" borderId="23" xfId="0" applyBorder="1"/>
    <xf numFmtId="0" fontId="0" fillId="0" borderId="66" xfId="0" applyBorder="1"/>
    <xf numFmtId="164" fontId="0" fillId="0" borderId="0" xfId="0" applyNumberFormat="1"/>
    <xf numFmtId="164" fontId="7" fillId="0" borderId="21" xfId="0" applyNumberFormat="1" applyFont="1" applyBorder="1" applyAlignment="1">
      <alignment horizontal="left" wrapText="1"/>
    </xf>
    <xf numFmtId="164" fontId="7" fillId="7" borderId="20" xfId="0" applyNumberFormat="1" applyFont="1" applyFill="1" applyBorder="1" applyAlignment="1">
      <alignment horizontal="left" wrapText="1"/>
    </xf>
    <xf numFmtId="164" fontId="0" fillId="0" borderId="90" xfId="0" applyNumberFormat="1" applyBorder="1"/>
    <xf numFmtId="0" fontId="48" fillId="7" borderId="0" xfId="0" applyFont="1" applyFill="1"/>
    <xf numFmtId="0" fontId="27" fillId="10" borderId="31" xfId="11" applyFont="1" applyFill="1" applyBorder="1" applyAlignment="1">
      <alignment horizontal="left" vertical="top"/>
    </xf>
    <xf numFmtId="41" fontId="29" fillId="10" borderId="32" xfId="9" applyNumberFormat="1" applyFont="1" applyFill="1" applyBorder="1" applyAlignment="1">
      <alignment horizontal="left" vertical="top"/>
    </xf>
    <xf numFmtId="166" fontId="27" fillId="10" borderId="5" xfId="11" applyNumberFormat="1" applyFont="1" applyFill="1" applyBorder="1" applyAlignment="1">
      <alignment horizontal="right" vertical="top"/>
    </xf>
    <xf numFmtId="0" fontId="27" fillId="10" borderId="5" xfId="11" applyFont="1" applyFill="1" applyBorder="1" applyAlignment="1">
      <alignment horizontal="right" vertical="top"/>
    </xf>
    <xf numFmtId="4" fontId="24" fillId="10" borderId="64" xfId="12" applyNumberFormat="1" applyFont="1" applyFill="1" applyBorder="1" applyAlignment="1">
      <alignment horizontal="left" vertical="top"/>
    </xf>
    <xf numFmtId="3" fontId="24" fillId="10" borderId="23" xfId="12" applyNumberFormat="1" applyFont="1" applyFill="1" applyBorder="1" applyAlignment="1">
      <alignment horizontal="right" vertical="top"/>
    </xf>
    <xf numFmtId="42" fontId="24" fillId="10" borderId="23" xfId="12" applyNumberFormat="1" applyFont="1" applyFill="1" applyBorder="1" applyAlignment="1">
      <alignment horizontal="left" vertical="top"/>
    </xf>
    <xf numFmtId="41" fontId="29" fillId="10" borderId="66" xfId="9" applyNumberFormat="1" applyFont="1" applyFill="1" applyBorder="1" applyAlignment="1">
      <alignment horizontal="right" vertical="top"/>
    </xf>
    <xf numFmtId="44" fontId="24" fillId="10" borderId="5" xfId="9" applyFont="1" applyFill="1" applyBorder="1" applyAlignment="1">
      <alignment vertical="top"/>
    </xf>
    <xf numFmtId="0" fontId="23" fillId="8" borderId="61" xfId="0" applyFont="1" applyFill="1" applyBorder="1" applyAlignment="1">
      <alignment horizontal="center" vertical="center" wrapText="1"/>
    </xf>
    <xf numFmtId="0" fontId="23" fillId="8" borderId="62" xfId="0" applyFont="1" applyFill="1" applyBorder="1" applyAlignment="1">
      <alignment horizontal="center" vertical="center" wrapText="1"/>
    </xf>
    <xf numFmtId="0" fontId="23" fillId="8" borderId="63" xfId="0" applyFont="1" applyFill="1" applyBorder="1" applyAlignment="1">
      <alignment horizontal="center" vertical="center" wrapText="1"/>
    </xf>
    <xf numFmtId="0" fontId="23" fillId="8" borderId="66" xfId="0" applyFont="1" applyFill="1" applyBorder="1" applyAlignment="1">
      <alignment horizontal="center" vertical="center" wrapText="1"/>
    </xf>
    <xf numFmtId="0" fontId="23" fillId="8" borderId="26"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52" fillId="8" borderId="0" xfId="0" applyFont="1" applyFill="1" applyBorder="1" applyAlignment="1">
      <alignment horizontal="left" vertical="top"/>
    </xf>
    <xf numFmtId="0" fontId="19" fillId="7" borderId="0" xfId="0" applyFont="1" applyFill="1" applyBorder="1" applyAlignment="1">
      <alignment horizontal="center" vertical="center"/>
    </xf>
    <xf numFmtId="0" fontId="19" fillId="7" borderId="2" xfId="0" applyFont="1" applyFill="1" applyBorder="1" applyAlignment="1">
      <alignment horizontal="center" vertical="center"/>
    </xf>
    <xf numFmtId="0" fontId="16" fillId="7" borderId="0" xfId="0" applyFont="1" applyFill="1" applyAlignment="1">
      <alignment horizontal="center" vertical="top" wrapText="1"/>
    </xf>
    <xf numFmtId="0" fontId="16" fillId="7" borderId="0" xfId="0" applyFont="1" applyFill="1" applyAlignment="1">
      <alignment horizontal="left" vertical="top" wrapText="1" indent="6"/>
    </xf>
    <xf numFmtId="0" fontId="28" fillId="10" borderId="16" xfId="11" applyFont="1" applyFill="1" applyBorder="1" applyAlignment="1">
      <alignment horizontal="right"/>
    </xf>
    <xf numFmtId="4" fontId="24" fillId="10" borderId="11" xfId="12" applyNumberFormat="1" applyFont="1" applyFill="1" applyBorder="1" applyAlignment="1">
      <alignment horizontal="center" vertical="center"/>
    </xf>
    <xf numFmtId="4" fontId="24" fillId="10" borderId="12" xfId="12" applyNumberFormat="1" applyFont="1" applyFill="1" applyBorder="1" applyAlignment="1">
      <alignment horizontal="center" vertical="center"/>
    </xf>
    <xf numFmtId="4" fontId="24" fillId="10" borderId="21" xfId="12" applyNumberFormat="1" applyFont="1" applyFill="1" applyBorder="1" applyAlignment="1">
      <alignment horizontal="center" vertical="center"/>
    </xf>
    <xf numFmtId="0" fontId="27" fillId="10" borderId="12" xfId="11" applyFont="1" applyFill="1" applyBorder="1" applyAlignment="1">
      <alignment horizontal="center"/>
    </xf>
    <xf numFmtId="4" fontId="24" fillId="10" borderId="11" xfId="12" applyNumberFormat="1" applyFont="1" applyFill="1" applyBorder="1" applyAlignment="1">
      <alignment horizontal="left" vertical="center"/>
    </xf>
    <xf numFmtId="4" fontId="24" fillId="10" borderId="12" xfId="12" applyNumberFormat="1" applyFont="1" applyFill="1" applyBorder="1" applyAlignment="1">
      <alignment horizontal="left" vertical="center"/>
    </xf>
    <xf numFmtId="4" fontId="24" fillId="10" borderId="21" xfId="12" applyNumberFormat="1" applyFont="1" applyFill="1" applyBorder="1" applyAlignment="1">
      <alignment horizontal="left" vertical="center"/>
    </xf>
    <xf numFmtId="0" fontId="23" fillId="8" borderId="33" xfId="0" applyFont="1" applyFill="1" applyBorder="1" applyAlignment="1">
      <alignment horizontal="center" vertical="center" wrapText="1"/>
    </xf>
    <xf numFmtId="0" fontId="23" fillId="8" borderId="23" xfId="0" applyFont="1" applyFill="1" applyBorder="1" applyAlignment="1">
      <alignment horizontal="center" vertical="center" wrapText="1"/>
    </xf>
    <xf numFmtId="0" fontId="0" fillId="7" borderId="0" xfId="0" applyFont="1" applyFill="1" applyAlignment="1">
      <alignment horizontal="center"/>
    </xf>
    <xf numFmtId="0" fontId="23" fillId="15" borderId="6" xfId="8" applyFont="1" applyFill="1" applyBorder="1" applyAlignment="1">
      <alignment horizontal="center" vertical="center" wrapText="1"/>
    </xf>
    <xf numFmtId="0" fontId="20" fillId="15" borderId="5" xfId="8" applyFont="1" applyFill="1" applyBorder="1" applyAlignment="1">
      <alignment horizontal="center" vertical="center" wrapText="1"/>
    </xf>
    <xf numFmtId="0" fontId="7" fillId="7" borderId="21" xfId="0" applyFont="1" applyFill="1" applyBorder="1" applyAlignment="1">
      <alignment horizontal="left" wrapText="1"/>
    </xf>
    <xf numFmtId="164" fontId="7" fillId="7" borderId="21" xfId="0" applyNumberFormat="1" applyFont="1" applyFill="1" applyBorder="1" applyAlignment="1">
      <alignment horizontal="left" wrapText="1"/>
    </xf>
    <xf numFmtId="0" fontId="7" fillId="0" borderId="21" xfId="0" applyFont="1" applyBorder="1" applyAlignment="1">
      <alignment horizontal="left" wrapText="1"/>
    </xf>
    <xf numFmtId="0" fontId="13" fillId="15" borderId="3" xfId="0" applyFont="1" applyFill="1" applyBorder="1" applyAlignment="1">
      <alignment horizontal="left" vertical="center"/>
    </xf>
    <xf numFmtId="0" fontId="13" fillId="15" borderId="0" xfId="0" applyFont="1" applyFill="1" applyBorder="1" applyAlignment="1">
      <alignment horizontal="left" vertical="center"/>
    </xf>
    <xf numFmtId="0" fontId="13" fillId="15" borderId="22" xfId="0" applyFont="1" applyFill="1" applyBorder="1" applyAlignment="1">
      <alignment horizontal="left" vertical="center"/>
    </xf>
    <xf numFmtId="0" fontId="13" fillId="15" borderId="44" xfId="0" applyFont="1" applyFill="1" applyBorder="1" applyAlignment="1">
      <alignment horizontal="left"/>
    </xf>
    <xf numFmtId="0" fontId="13" fillId="15" borderId="0" xfId="0" applyFont="1" applyFill="1" applyBorder="1" applyAlignment="1">
      <alignment horizontal="left"/>
    </xf>
    <xf numFmtId="0" fontId="13" fillId="15" borderId="2" xfId="0" applyFont="1" applyFill="1" applyBorder="1" applyAlignment="1">
      <alignment horizontal="left"/>
    </xf>
    <xf numFmtId="0" fontId="13" fillId="15" borderId="8" xfId="0" applyFont="1" applyFill="1" applyBorder="1" applyAlignment="1">
      <alignment horizontal="left" vertical="center"/>
    </xf>
    <xf numFmtId="0" fontId="13" fillId="15" borderId="18" xfId="0" applyFont="1" applyFill="1" applyBorder="1" applyAlignment="1">
      <alignment horizontal="left" vertical="center"/>
    </xf>
    <xf numFmtId="0" fontId="13" fillId="15" borderId="69" xfId="0" applyFont="1" applyFill="1" applyBorder="1" applyAlignment="1">
      <alignment horizontal="left" vertical="center"/>
    </xf>
    <xf numFmtId="0" fontId="13" fillId="15" borderId="44" xfId="0" applyFont="1" applyFill="1" applyBorder="1" applyAlignment="1">
      <alignment horizontal="left" wrapText="1"/>
    </xf>
    <xf numFmtId="0" fontId="13" fillId="15" borderId="0" xfId="0" applyFont="1" applyFill="1" applyBorder="1" applyAlignment="1">
      <alignment horizontal="left" wrapText="1"/>
    </xf>
    <xf numFmtId="0" fontId="13" fillId="15" borderId="2" xfId="0" applyFont="1" applyFill="1" applyBorder="1" applyAlignment="1">
      <alignment horizontal="left" wrapText="1"/>
    </xf>
    <xf numFmtId="0" fontId="14" fillId="15" borderId="3" xfId="0" applyFont="1" applyFill="1" applyBorder="1" applyAlignment="1">
      <alignment horizontal="left" indent="5"/>
    </xf>
    <xf numFmtId="0" fontId="14" fillId="15" borderId="0" xfId="0" applyFont="1" applyFill="1" applyBorder="1" applyAlignment="1">
      <alignment horizontal="left" indent="5"/>
    </xf>
    <xf numFmtId="0" fontId="14" fillId="15" borderId="22" xfId="0" applyFont="1" applyFill="1" applyBorder="1" applyAlignment="1">
      <alignment horizontal="left" indent="5"/>
    </xf>
    <xf numFmtId="0" fontId="0" fillId="15" borderId="3" xfId="0" applyFill="1" applyBorder="1" applyAlignment="1">
      <alignment horizontal="center"/>
    </xf>
    <xf numFmtId="0" fontId="0" fillId="15" borderId="0" xfId="0" applyFill="1" applyBorder="1" applyAlignment="1">
      <alignment horizontal="center"/>
    </xf>
    <xf numFmtId="0" fontId="0" fillId="15" borderId="22" xfId="0" applyFill="1" applyBorder="1" applyAlignment="1">
      <alignment horizontal="center"/>
    </xf>
    <xf numFmtId="0" fontId="14" fillId="15" borderId="61" xfId="0" applyFont="1" applyFill="1" applyBorder="1" applyAlignment="1">
      <alignment horizontal="left" indent="2"/>
    </xf>
    <xf numFmtId="0" fontId="14" fillId="15" borderId="62" xfId="0" applyFont="1" applyFill="1" applyBorder="1" applyAlignment="1">
      <alignment horizontal="left" indent="2"/>
    </xf>
    <xf numFmtId="0" fontId="14" fillId="15" borderId="64" xfId="0" applyFont="1" applyFill="1" applyBorder="1" applyAlignment="1">
      <alignment horizontal="left" indent="3"/>
    </xf>
    <xf numFmtId="0" fontId="14" fillId="15" borderId="62" xfId="0" applyFont="1" applyFill="1" applyBorder="1" applyAlignment="1">
      <alignment horizontal="left" indent="3"/>
    </xf>
    <xf numFmtId="0" fontId="14" fillId="15" borderId="63" xfId="0" applyFont="1" applyFill="1" applyBorder="1" applyAlignment="1">
      <alignment horizontal="left" indent="3"/>
    </xf>
    <xf numFmtId="0" fontId="13" fillId="15" borderId="3" xfId="0" applyFont="1" applyFill="1" applyBorder="1" applyAlignment="1">
      <alignment horizontal="left"/>
    </xf>
    <xf numFmtId="0" fontId="13" fillId="15" borderId="22" xfId="0" applyFont="1" applyFill="1" applyBorder="1" applyAlignment="1">
      <alignment horizontal="left"/>
    </xf>
    <xf numFmtId="0" fontId="13" fillId="15" borderId="3" xfId="0" applyFont="1" applyFill="1" applyBorder="1" applyAlignment="1">
      <alignment horizontal="left" vertical="center" wrapText="1"/>
    </xf>
    <xf numFmtId="0" fontId="13" fillId="15" borderId="0" xfId="0" applyFont="1" applyFill="1" applyAlignment="1">
      <alignment horizontal="left" vertical="center" wrapText="1"/>
    </xf>
    <xf numFmtId="0" fontId="13" fillId="15" borderId="2" xfId="0" applyFont="1" applyFill="1" applyBorder="1" applyAlignment="1">
      <alignment horizontal="left" vertical="center" wrapText="1"/>
    </xf>
    <xf numFmtId="0" fontId="22" fillId="15" borderId="61" xfId="0" applyFont="1" applyFill="1" applyBorder="1" applyAlignment="1">
      <alignment horizontal="center" vertical="top"/>
    </xf>
    <xf numFmtId="0" fontId="22" fillId="15" borderId="62" xfId="0" applyFont="1" applyFill="1" applyBorder="1" applyAlignment="1">
      <alignment horizontal="center" vertical="top"/>
    </xf>
    <xf numFmtId="0" fontId="22" fillId="15" borderId="63" xfId="0" applyFont="1" applyFill="1" applyBorder="1" applyAlignment="1">
      <alignment horizontal="center" vertical="top"/>
    </xf>
    <xf numFmtId="0" fontId="36" fillId="15" borderId="3" xfId="0" applyFont="1" applyFill="1" applyBorder="1" applyAlignment="1">
      <alignment horizontal="left" vertical="top" indent="2"/>
    </xf>
    <xf numFmtId="0" fontId="35" fillId="15" borderId="0" xfId="0" applyFont="1" applyFill="1" applyBorder="1" applyAlignment="1">
      <alignment horizontal="left" vertical="top" indent="2"/>
    </xf>
    <xf numFmtId="0" fontId="35" fillId="15" borderId="2" xfId="0" applyFont="1" applyFill="1" applyBorder="1" applyAlignment="1">
      <alignment horizontal="left" vertical="top" indent="2"/>
    </xf>
    <xf numFmtId="0" fontId="50" fillId="0" borderId="0" xfId="0" applyFont="1" applyAlignment="1">
      <alignment vertical="top" wrapText="1"/>
    </xf>
    <xf numFmtId="0" fontId="0" fillId="7" borderId="7" xfId="0" applyFill="1" applyBorder="1" applyAlignment="1">
      <alignment horizontal="center"/>
    </xf>
    <xf numFmtId="0" fontId="0" fillId="7" borderId="24" xfId="0" applyFill="1" applyBorder="1" applyAlignment="1">
      <alignment horizontal="center"/>
    </xf>
    <xf numFmtId="0" fontId="0" fillId="7" borderId="4" xfId="0" applyFill="1" applyBorder="1" applyAlignment="1">
      <alignment horizontal="center"/>
    </xf>
    <xf numFmtId="0" fontId="19" fillId="7" borderId="3" xfId="0" applyFont="1" applyFill="1" applyBorder="1" applyAlignment="1">
      <alignment horizontal="center" vertical="center"/>
    </xf>
    <xf numFmtId="0" fontId="19" fillId="7" borderId="0" xfId="0" applyFont="1" applyFill="1" applyBorder="1" applyAlignment="1">
      <alignment horizontal="center" vertical="center"/>
    </xf>
    <xf numFmtId="0" fontId="19" fillId="7" borderId="2" xfId="0" applyFont="1" applyFill="1" applyBorder="1" applyAlignment="1">
      <alignment horizontal="center" vertical="center"/>
    </xf>
    <xf numFmtId="0" fontId="20" fillId="7" borderId="3" xfId="0" applyFont="1" applyFill="1" applyBorder="1" applyAlignment="1">
      <alignment horizontal="center" vertical="center"/>
    </xf>
    <xf numFmtId="0" fontId="20" fillId="7" borderId="0" xfId="0" applyFont="1" applyFill="1" applyBorder="1" applyAlignment="1">
      <alignment horizontal="center" vertical="center"/>
    </xf>
    <xf numFmtId="0" fontId="20" fillId="7" borderId="2" xfId="0" applyFont="1" applyFill="1" applyBorder="1" applyAlignment="1">
      <alignment horizontal="center" vertical="center"/>
    </xf>
    <xf numFmtId="0" fontId="25" fillId="7" borderId="0" xfId="0" applyFont="1" applyFill="1" applyBorder="1" applyAlignment="1">
      <alignment horizontal="center"/>
    </xf>
    <xf numFmtId="0" fontId="25" fillId="7" borderId="2" xfId="0" applyFont="1" applyFill="1" applyBorder="1" applyAlignment="1">
      <alignment horizontal="center"/>
    </xf>
    <xf numFmtId="0" fontId="16" fillId="7" borderId="2" xfId="0" applyFont="1" applyFill="1" applyBorder="1" applyAlignment="1">
      <alignment horizontal="left" vertical="top" wrapText="1"/>
    </xf>
    <xf numFmtId="0" fontId="16" fillId="7" borderId="0" xfId="0" applyFont="1" applyFill="1" applyAlignment="1">
      <alignment horizontal="center" vertical="top" wrapText="1"/>
    </xf>
    <xf numFmtId="0" fontId="19" fillId="16" borderId="47" xfId="0" applyFont="1" applyFill="1" applyBorder="1" applyAlignment="1">
      <alignment horizontal="center" vertical="center" wrapText="1"/>
    </xf>
    <xf numFmtId="0" fontId="19" fillId="16" borderId="60" xfId="0" applyFont="1" applyFill="1" applyBorder="1" applyAlignment="1">
      <alignment horizontal="center" vertical="center" wrapText="1"/>
    </xf>
    <xf numFmtId="0" fontId="19" fillId="16" borderId="48" xfId="0" applyFont="1" applyFill="1" applyBorder="1" applyAlignment="1">
      <alignment horizontal="center" vertical="center" wrapText="1"/>
    </xf>
    <xf numFmtId="0" fontId="19" fillId="2" borderId="47"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48" xfId="0" applyFont="1" applyFill="1" applyBorder="1" applyAlignment="1">
      <alignment horizontal="center" vertical="center"/>
    </xf>
    <xf numFmtId="0" fontId="19" fillId="14" borderId="35" xfId="0" applyFont="1" applyFill="1" applyBorder="1" applyAlignment="1">
      <alignment horizontal="center" vertical="center" wrapText="1"/>
    </xf>
    <xf numFmtId="0" fontId="19" fillId="14" borderId="36" xfId="0" applyFont="1" applyFill="1" applyBorder="1" applyAlignment="1">
      <alignment horizontal="center" vertical="center" wrapText="1"/>
    </xf>
    <xf numFmtId="0" fontId="19" fillId="14" borderId="37" xfId="0" applyFont="1" applyFill="1" applyBorder="1" applyAlignment="1">
      <alignment horizontal="center" vertical="center" wrapText="1"/>
    </xf>
    <xf numFmtId="0" fontId="19" fillId="14" borderId="35" xfId="0" applyFont="1" applyFill="1" applyBorder="1" applyAlignment="1">
      <alignment horizontal="center" vertical="center"/>
    </xf>
    <xf numFmtId="0" fontId="19" fillId="14" borderId="36" xfId="0" applyFont="1" applyFill="1" applyBorder="1" applyAlignment="1">
      <alignment horizontal="center" vertical="center"/>
    </xf>
    <xf numFmtId="0" fontId="19" fillId="14" borderId="37" xfId="0" applyFont="1" applyFill="1" applyBorder="1" applyAlignment="1">
      <alignment horizontal="center" vertical="center"/>
    </xf>
    <xf numFmtId="0" fontId="19" fillId="8" borderId="15"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19" fillId="8" borderId="31" xfId="0" applyFont="1" applyFill="1" applyBorder="1" applyAlignment="1">
      <alignment horizontal="center" vertical="center"/>
    </xf>
    <xf numFmtId="0" fontId="19" fillId="8" borderId="5" xfId="0" applyFont="1" applyFill="1" applyBorder="1" applyAlignment="1">
      <alignment horizontal="center" vertical="center"/>
    </xf>
    <xf numFmtId="0" fontId="19" fillId="8" borderId="32" xfId="0" applyFont="1" applyFill="1" applyBorder="1" applyAlignment="1">
      <alignment horizontal="center" vertical="center"/>
    </xf>
    <xf numFmtId="0" fontId="16" fillId="7" borderId="0" xfId="0" applyFont="1" applyFill="1" applyAlignment="1">
      <alignment horizontal="left" vertical="top" wrapText="1" indent="6"/>
    </xf>
    <xf numFmtId="0" fontId="49" fillId="16" borderId="0" xfId="8" applyFont="1" applyFill="1" applyAlignment="1">
      <alignment horizontal="left" vertical="top" wrapText="1"/>
    </xf>
    <xf numFmtId="0" fontId="49" fillId="16" borderId="0" xfId="8" applyFont="1" applyFill="1" applyAlignment="1">
      <alignment horizontal="left" vertical="top"/>
    </xf>
    <xf numFmtId="0" fontId="25" fillId="11" borderId="71" xfId="11" applyFont="1" applyFill="1" applyBorder="1" applyAlignment="1">
      <alignment horizontal="left"/>
    </xf>
    <xf numFmtId="0" fontId="28" fillId="27" borderId="47" xfId="11" applyFont="1" applyFill="1" applyBorder="1" applyAlignment="1">
      <alignment horizontal="left" vertical="center"/>
    </xf>
    <xf numFmtId="0" fontId="28" fillId="27" borderId="60" xfId="11" applyFont="1" applyFill="1" applyBorder="1" applyAlignment="1">
      <alignment horizontal="left" vertical="center"/>
    </xf>
    <xf numFmtId="0" fontId="28" fillId="27" borderId="68" xfId="11" applyFont="1" applyFill="1" applyBorder="1" applyAlignment="1">
      <alignment horizontal="left" vertical="center"/>
    </xf>
    <xf numFmtId="0" fontId="25" fillId="13" borderId="5" xfId="11" applyFont="1" applyFill="1" applyBorder="1" applyAlignment="1">
      <alignment horizontal="left"/>
    </xf>
    <xf numFmtId="0" fontId="28" fillId="10" borderId="16" xfId="11" applyFont="1" applyFill="1" applyBorder="1" applyAlignment="1">
      <alignment horizontal="right"/>
    </xf>
    <xf numFmtId="0" fontId="28" fillId="10" borderId="17" xfId="11" applyFont="1" applyFill="1" applyBorder="1" applyAlignment="1">
      <alignment horizontal="right"/>
    </xf>
    <xf numFmtId="0" fontId="28" fillId="10" borderId="38" xfId="11" applyFont="1" applyFill="1" applyBorder="1" applyAlignment="1">
      <alignment horizontal="right"/>
    </xf>
    <xf numFmtId="0" fontId="51" fillId="7" borderId="18" xfId="11" applyFont="1" applyFill="1" applyBorder="1" applyAlignment="1">
      <alignment horizontal="left" vertical="top" wrapText="1"/>
    </xf>
    <xf numFmtId="0" fontId="28" fillId="10" borderId="40" xfId="11" applyFont="1" applyFill="1" applyBorder="1" applyAlignment="1">
      <alignment horizontal="right"/>
    </xf>
    <xf numFmtId="0" fontId="25" fillId="27" borderId="71" xfId="11" applyFont="1" applyFill="1" applyBorder="1" applyAlignment="1">
      <alignment horizontal="left"/>
    </xf>
    <xf numFmtId="0" fontId="1" fillId="14" borderId="47" xfId="0" applyFont="1" applyFill="1" applyBorder="1" applyAlignment="1">
      <alignment horizontal="center" vertical="center" wrapText="1"/>
    </xf>
    <xf numFmtId="0" fontId="1" fillId="14" borderId="60" xfId="0" applyFont="1" applyFill="1" applyBorder="1" applyAlignment="1">
      <alignment horizontal="center" vertical="center" wrapText="1"/>
    </xf>
    <xf numFmtId="0" fontId="1" fillId="14" borderId="48" xfId="0" applyFont="1" applyFill="1" applyBorder="1" applyAlignment="1">
      <alignment horizontal="center" vertical="center" wrapText="1"/>
    </xf>
    <xf numFmtId="4" fontId="24" fillId="10" borderId="11" xfId="12" applyNumberFormat="1" applyFont="1" applyFill="1" applyBorder="1" applyAlignment="1">
      <alignment horizontal="center" vertical="center"/>
    </xf>
    <xf numFmtId="4" fontId="24" fillId="10" borderId="12" xfId="12" applyNumberFormat="1" applyFont="1" applyFill="1" applyBorder="1" applyAlignment="1">
      <alignment horizontal="center" vertical="center"/>
    </xf>
    <xf numFmtId="4" fontId="24" fillId="10" borderId="21" xfId="12" applyNumberFormat="1" applyFont="1" applyFill="1" applyBorder="1" applyAlignment="1">
      <alignment horizontal="center" vertical="center"/>
    </xf>
    <xf numFmtId="0" fontId="25" fillId="10" borderId="82" xfId="11" applyFont="1" applyFill="1" applyBorder="1" applyAlignment="1">
      <alignment vertical="top" wrapText="1"/>
    </xf>
    <xf numFmtId="0" fontId="25" fillId="10" borderId="76" xfId="11" applyFont="1" applyFill="1" applyBorder="1" applyAlignment="1">
      <alignment vertical="top" wrapText="1"/>
    </xf>
    <xf numFmtId="0" fontId="27" fillId="10" borderId="11" xfId="11" applyFont="1" applyFill="1" applyBorder="1" applyAlignment="1">
      <alignment horizontal="center"/>
    </xf>
    <xf numFmtId="0" fontId="27" fillId="10" borderId="12" xfId="11" applyFont="1" applyFill="1" applyBorder="1" applyAlignment="1">
      <alignment horizontal="center"/>
    </xf>
    <xf numFmtId="0" fontId="27" fillId="10" borderId="21" xfId="11" applyFont="1" applyFill="1" applyBorder="1" applyAlignment="1">
      <alignment horizontal="center"/>
    </xf>
    <xf numFmtId="0" fontId="25" fillId="10" borderId="82" xfId="11" applyFont="1" applyFill="1" applyBorder="1" applyAlignment="1">
      <alignment horizontal="left" vertical="top" wrapText="1"/>
    </xf>
    <xf numFmtId="0" fontId="25" fillId="10" borderId="76" xfId="11" applyFont="1" applyFill="1" applyBorder="1" applyAlignment="1">
      <alignment horizontal="left" vertical="top" wrapText="1"/>
    </xf>
    <xf numFmtId="4" fontId="24" fillId="10" borderId="11" xfId="12" applyNumberFormat="1" applyFont="1" applyFill="1" applyBorder="1" applyAlignment="1">
      <alignment horizontal="left" vertical="center"/>
    </xf>
    <xf numFmtId="4" fontId="24" fillId="10" borderId="12" xfId="12" applyNumberFormat="1" applyFont="1" applyFill="1" applyBorder="1" applyAlignment="1">
      <alignment horizontal="left" vertical="center"/>
    </xf>
    <xf numFmtId="4" fontId="24" fillId="10" borderId="21" xfId="12" applyNumberFormat="1" applyFont="1" applyFill="1" applyBorder="1" applyAlignment="1">
      <alignment horizontal="left" vertical="center"/>
    </xf>
    <xf numFmtId="0" fontId="0" fillId="15" borderId="31" xfId="0" applyFont="1" applyFill="1" applyBorder="1" applyAlignment="1">
      <alignment horizontal="center"/>
    </xf>
    <xf numFmtId="0" fontId="0" fillId="15" borderId="5" xfId="0" applyFont="1" applyFill="1" applyBorder="1" applyAlignment="1">
      <alignment horizontal="center"/>
    </xf>
    <xf numFmtId="0" fontId="0" fillId="15" borderId="27" xfId="0" applyFont="1" applyFill="1" applyBorder="1" applyAlignment="1">
      <alignment horizontal="center"/>
    </xf>
    <xf numFmtId="0" fontId="0" fillId="15" borderId="25" xfId="0" applyFont="1" applyFill="1" applyBorder="1" applyAlignment="1">
      <alignment horizontal="center"/>
    </xf>
    <xf numFmtId="0" fontId="20" fillId="16" borderId="31" xfId="0" applyFont="1" applyFill="1" applyBorder="1" applyAlignment="1">
      <alignment horizontal="center" vertical="center"/>
    </xf>
    <xf numFmtId="0" fontId="20" fillId="16" borderId="5" xfId="0" applyFont="1" applyFill="1" applyBorder="1" applyAlignment="1">
      <alignment horizontal="center" vertical="center"/>
    </xf>
    <xf numFmtId="0" fontId="20" fillId="16" borderId="32" xfId="0" applyFont="1" applyFill="1" applyBorder="1" applyAlignment="1">
      <alignment horizontal="center" vertical="center"/>
    </xf>
    <xf numFmtId="0" fontId="23" fillId="15" borderId="5" xfId="8" applyFont="1" applyFill="1" applyBorder="1" applyAlignment="1">
      <alignment horizontal="center"/>
    </xf>
    <xf numFmtId="0" fontId="23" fillId="15" borderId="32" xfId="8" applyFont="1" applyFill="1" applyBorder="1" applyAlignment="1">
      <alignment horizontal="center"/>
    </xf>
    <xf numFmtId="0" fontId="37" fillId="15" borderId="5" xfId="8" applyFont="1" applyFill="1" applyBorder="1" applyAlignment="1">
      <alignment horizontal="center" wrapText="1"/>
    </xf>
    <xf numFmtId="0" fontId="37" fillId="15" borderId="32" xfId="8" applyFont="1" applyFill="1" applyBorder="1" applyAlignment="1">
      <alignment horizontal="center" wrapText="1"/>
    </xf>
    <xf numFmtId="0" fontId="20" fillId="15" borderId="25" xfId="8" applyFont="1" applyFill="1" applyBorder="1" applyAlignment="1">
      <alignment horizontal="center"/>
    </xf>
    <xf numFmtId="0" fontId="20" fillId="15" borderId="28" xfId="8" applyFont="1" applyFill="1" applyBorder="1" applyAlignment="1">
      <alignment horizontal="center"/>
    </xf>
    <xf numFmtId="0" fontId="23" fillId="15" borderId="6" xfId="8" applyFont="1" applyFill="1" applyBorder="1" applyAlignment="1">
      <alignment horizontal="center" vertical="center" wrapText="1"/>
    </xf>
    <xf numFmtId="0" fontId="23" fillId="15" borderId="30" xfId="8" applyFont="1" applyFill="1" applyBorder="1" applyAlignment="1">
      <alignment horizontal="center" vertical="center" wrapText="1"/>
    </xf>
    <xf numFmtId="0" fontId="20" fillId="15" borderId="31" xfId="8" applyFont="1" applyFill="1" applyBorder="1" applyAlignment="1">
      <alignment horizontal="center" vertical="center" wrapText="1"/>
    </xf>
    <xf numFmtId="0" fontId="20" fillId="15" borderId="5" xfId="8" applyFont="1" applyFill="1" applyBorder="1" applyAlignment="1">
      <alignment horizontal="center" vertical="center" wrapText="1"/>
    </xf>
    <xf numFmtId="0" fontId="20" fillId="19" borderId="16" xfId="0" applyFont="1" applyFill="1" applyBorder="1" applyAlignment="1">
      <alignment horizontal="right" wrapText="1"/>
    </xf>
    <xf numFmtId="0" fontId="20" fillId="19" borderId="38" xfId="0" applyFont="1" applyFill="1" applyBorder="1" applyAlignment="1">
      <alignment horizontal="right" wrapText="1"/>
    </xf>
    <xf numFmtId="0" fontId="21" fillId="8" borderId="10"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0" fillId="19" borderId="15" xfId="0" applyFont="1" applyFill="1" applyBorder="1" applyAlignment="1">
      <alignment horizontal="right" wrapText="1"/>
    </xf>
    <xf numFmtId="0" fontId="20" fillId="19" borderId="21" xfId="0" applyFont="1" applyFill="1" applyBorder="1" applyAlignment="1">
      <alignment horizontal="right" wrapText="1"/>
    </xf>
    <xf numFmtId="164" fontId="20" fillId="19" borderId="15" xfId="0" applyNumberFormat="1" applyFont="1" applyFill="1" applyBorder="1" applyAlignment="1">
      <alignment horizontal="right" wrapText="1"/>
    </xf>
    <xf numFmtId="164" fontId="20" fillId="19" borderId="21" xfId="0" applyNumberFormat="1" applyFont="1" applyFill="1" applyBorder="1" applyAlignment="1">
      <alignment horizontal="right" wrapText="1"/>
    </xf>
    <xf numFmtId="0" fontId="14" fillId="7" borderId="2" xfId="0" applyFont="1" applyFill="1" applyBorder="1" applyAlignment="1">
      <alignment horizontal="center" vertical="top" wrapText="1"/>
    </xf>
    <xf numFmtId="0" fontId="23" fillId="15" borderId="29" xfId="8" applyFont="1" applyFill="1" applyBorder="1" applyAlignment="1">
      <alignment horizontal="center" vertical="center" wrapText="1"/>
    </xf>
    <xf numFmtId="0" fontId="14" fillId="7" borderId="18" xfId="0" applyFont="1" applyFill="1" applyBorder="1" applyAlignment="1">
      <alignment horizontal="left" vertical="top"/>
    </xf>
    <xf numFmtId="0" fontId="14" fillId="7" borderId="0" xfId="0" applyFont="1" applyFill="1" applyAlignment="1">
      <alignment horizontal="left" vertical="top" indent="6"/>
    </xf>
    <xf numFmtId="0" fontId="12" fillId="7" borderId="0" xfId="0" applyFont="1" applyFill="1" applyBorder="1" applyAlignment="1">
      <alignment horizontal="center"/>
    </xf>
    <xf numFmtId="0" fontId="14" fillId="7" borderId="0" xfId="0" applyFont="1" applyFill="1" applyBorder="1" applyAlignment="1">
      <alignment horizontal="left" vertical="top"/>
    </xf>
    <xf numFmtId="0" fontId="23" fillId="8" borderId="3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32" xfId="0" applyFont="1" applyFill="1" applyBorder="1" applyAlignment="1">
      <alignment horizontal="center" vertical="center" wrapText="1"/>
    </xf>
    <xf numFmtId="0" fontId="19" fillId="16" borderId="47" xfId="0" applyFont="1" applyFill="1" applyBorder="1" applyAlignment="1">
      <alignment horizontal="center" vertical="center"/>
    </xf>
    <xf numFmtId="0" fontId="19" fillId="16" borderId="60" xfId="0" applyFont="1" applyFill="1" applyBorder="1" applyAlignment="1">
      <alignment horizontal="center" vertical="center"/>
    </xf>
    <xf numFmtId="0" fontId="19" fillId="16" borderId="48" xfId="0" applyFont="1" applyFill="1" applyBorder="1" applyAlignment="1">
      <alignment horizontal="center" vertical="center"/>
    </xf>
    <xf numFmtId="0" fontId="19" fillId="7" borderId="24" xfId="0" applyFont="1" applyFill="1" applyBorder="1" applyAlignment="1">
      <alignment horizontal="center" vertical="center"/>
    </xf>
    <xf numFmtId="0" fontId="19" fillId="14" borderId="10" xfId="0" applyFont="1" applyFill="1" applyBorder="1" applyAlignment="1">
      <alignment horizontal="center" vertical="center"/>
    </xf>
    <xf numFmtId="0" fontId="19" fillId="14" borderId="13" xfId="0" applyFont="1" applyFill="1" applyBorder="1" applyAlignment="1">
      <alignment horizontal="center" vertical="center"/>
    </xf>
    <xf numFmtId="0" fontId="19" fillId="14" borderId="14"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4" xfId="0" applyFont="1" applyFill="1" applyBorder="1" applyAlignment="1">
      <alignment horizontal="center" vertical="center"/>
    </xf>
    <xf numFmtId="0" fontId="23" fillId="8" borderId="15"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0" fillId="7" borderId="0" xfId="0" applyFont="1" applyFill="1" applyAlignment="1">
      <alignment horizontal="center"/>
    </xf>
    <xf numFmtId="0" fontId="23" fillId="8" borderId="33" xfId="0" applyFont="1" applyFill="1" applyBorder="1" applyAlignment="1">
      <alignment horizontal="center" vertical="center" wrapText="1"/>
    </xf>
    <xf numFmtId="0" fontId="23" fillId="8" borderId="23"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0" fillId="19" borderId="64" xfId="0" applyFont="1" applyFill="1" applyBorder="1" applyAlignment="1">
      <alignment horizontal="center" vertical="top" wrapText="1"/>
    </xf>
    <xf numFmtId="0" fontId="20" fillId="19" borderId="62" xfId="0" applyFont="1" applyFill="1" applyBorder="1" applyAlignment="1">
      <alignment horizontal="center" vertical="top" wrapText="1"/>
    </xf>
    <xf numFmtId="0" fontId="20" fillId="19" borderId="26" xfId="0" applyFont="1" applyFill="1" applyBorder="1" applyAlignment="1">
      <alignment horizontal="center" vertical="top" wrapText="1"/>
    </xf>
    <xf numFmtId="0" fontId="20" fillId="19" borderId="44" xfId="0" applyFont="1" applyFill="1" applyBorder="1" applyAlignment="1">
      <alignment horizontal="center" vertical="top" wrapText="1"/>
    </xf>
    <xf numFmtId="0" fontId="20" fillId="19" borderId="0" xfId="0" applyFont="1" applyFill="1" applyBorder="1" applyAlignment="1">
      <alignment horizontal="center" vertical="top" wrapText="1"/>
    </xf>
    <xf numFmtId="0" fontId="20" fillId="19" borderId="22" xfId="0" applyFont="1" applyFill="1" applyBorder="1" applyAlignment="1">
      <alignment horizontal="center" vertical="top" wrapText="1"/>
    </xf>
    <xf numFmtId="0" fontId="20" fillId="19" borderId="56" xfId="0" applyFont="1" applyFill="1" applyBorder="1" applyAlignment="1">
      <alignment horizontal="center" vertical="top" wrapText="1"/>
    </xf>
    <xf numFmtId="0" fontId="20" fillId="19" borderId="18" xfId="0" applyFont="1" applyFill="1" applyBorder="1" applyAlignment="1">
      <alignment horizontal="center" vertical="top" wrapText="1"/>
    </xf>
    <xf numFmtId="0" fontId="20" fillId="19" borderId="69" xfId="0" applyFont="1" applyFill="1" applyBorder="1" applyAlignment="1">
      <alignment horizontal="center" vertical="top" wrapText="1"/>
    </xf>
    <xf numFmtId="0" fontId="21" fillId="8" borderId="36" xfId="0" applyFont="1" applyFill="1" applyBorder="1" applyAlignment="1">
      <alignment horizontal="center" vertical="center" wrapText="1"/>
    </xf>
    <xf numFmtId="0" fontId="21" fillId="8" borderId="37" xfId="0" applyFont="1" applyFill="1" applyBorder="1" applyAlignment="1">
      <alignment horizontal="center" vertical="center" wrapText="1"/>
    </xf>
    <xf numFmtId="44" fontId="20" fillId="19" borderId="11" xfId="1" applyFont="1" applyFill="1" applyBorder="1" applyAlignment="1">
      <alignment horizontal="center" wrapText="1"/>
    </xf>
    <xf numFmtId="44" fontId="20" fillId="19" borderId="12" xfId="1" applyFont="1" applyFill="1" applyBorder="1" applyAlignment="1">
      <alignment horizontal="center" wrapText="1"/>
    </xf>
    <xf numFmtId="44" fontId="20" fillId="19" borderId="41" xfId="1" applyFont="1" applyFill="1" applyBorder="1" applyAlignment="1">
      <alignment horizontal="center" wrapText="1"/>
    </xf>
    <xf numFmtId="164" fontId="20" fillId="19" borderId="11" xfId="0" applyNumberFormat="1" applyFont="1" applyFill="1" applyBorder="1" applyAlignment="1">
      <alignment horizontal="center" wrapText="1"/>
    </xf>
    <xf numFmtId="164" fontId="20" fillId="19" borderId="12" xfId="0" applyNumberFormat="1" applyFont="1" applyFill="1" applyBorder="1" applyAlignment="1">
      <alignment horizontal="center" wrapText="1"/>
    </xf>
    <xf numFmtId="164" fontId="20" fillId="19" borderId="41" xfId="0" applyNumberFormat="1" applyFont="1" applyFill="1" applyBorder="1" applyAlignment="1">
      <alignment horizontal="center" wrapText="1"/>
    </xf>
    <xf numFmtId="0" fontId="20" fillId="19" borderId="11" xfId="0" applyFont="1" applyFill="1" applyBorder="1" applyAlignment="1">
      <alignment horizontal="center" wrapText="1"/>
    </xf>
    <xf numFmtId="0" fontId="20" fillId="19" borderId="12" xfId="0" applyFont="1" applyFill="1" applyBorder="1" applyAlignment="1">
      <alignment horizontal="center" wrapText="1"/>
    </xf>
    <xf numFmtId="0" fontId="20" fillId="19" borderId="41" xfId="0" applyFont="1" applyFill="1" applyBorder="1" applyAlignment="1">
      <alignment horizontal="center" wrapText="1"/>
    </xf>
    <xf numFmtId="44" fontId="20" fillId="19" borderId="40" xfId="1" applyFont="1" applyFill="1" applyBorder="1" applyAlignment="1">
      <alignment horizontal="center" wrapText="1"/>
    </xf>
    <xf numFmtId="44" fontId="20" fillId="19" borderId="17" xfId="1" applyFont="1" applyFill="1" applyBorder="1" applyAlignment="1">
      <alignment horizontal="center" wrapText="1"/>
    </xf>
    <xf numFmtId="44" fontId="20" fillId="19" borderId="45" xfId="1" applyFont="1" applyFill="1" applyBorder="1" applyAlignment="1">
      <alignment horizontal="center" wrapText="1"/>
    </xf>
    <xf numFmtId="0" fontId="19" fillId="9" borderId="0" xfId="0" applyFont="1" applyFill="1" applyBorder="1" applyAlignment="1">
      <alignment horizontal="center" vertical="center"/>
    </xf>
    <xf numFmtId="0" fontId="19" fillId="9" borderId="22" xfId="0" applyFont="1" applyFill="1" applyBorder="1" applyAlignment="1">
      <alignment horizontal="center" vertical="center"/>
    </xf>
    <xf numFmtId="0" fontId="33" fillId="16" borderId="0" xfId="0" applyFont="1" applyFill="1" applyBorder="1" applyAlignment="1">
      <alignment horizontal="center" vertical="center" wrapText="1"/>
    </xf>
    <xf numFmtId="0" fontId="33" fillId="16" borderId="22" xfId="0" applyFont="1" applyFill="1" applyBorder="1" applyAlignment="1">
      <alignment horizontal="center" vertical="center" wrapText="1"/>
    </xf>
    <xf numFmtId="0" fontId="7" fillId="7" borderId="83" xfId="0" applyFont="1" applyFill="1" applyBorder="1" applyAlignment="1">
      <alignment horizontal="center" vertical="center" wrapText="1"/>
    </xf>
    <xf numFmtId="0" fontId="7" fillId="7" borderId="84" xfId="0" applyFont="1" applyFill="1" applyBorder="1" applyAlignment="1">
      <alignment horizontal="center" vertical="center" wrapText="1"/>
    </xf>
    <xf numFmtId="9" fontId="16" fillId="15" borderId="5" xfId="0" applyNumberFormat="1" applyFont="1" applyFill="1" applyBorder="1" applyAlignment="1">
      <alignment horizontal="center" vertical="center" wrapText="1"/>
    </xf>
    <xf numFmtId="44" fontId="16" fillId="15" borderId="5" xfId="1" applyFont="1" applyFill="1" applyBorder="1" applyAlignment="1">
      <alignment horizontal="center" vertical="center" wrapText="1"/>
    </xf>
    <xf numFmtId="0" fontId="16" fillId="15" borderId="5" xfId="0" applyFont="1" applyFill="1" applyBorder="1" applyAlignment="1">
      <alignment horizontal="center" vertical="center" wrapText="1"/>
    </xf>
    <xf numFmtId="0" fontId="31" fillId="15" borderId="5" xfId="0" applyFont="1" applyFill="1" applyBorder="1" applyAlignment="1">
      <alignment horizontal="center" wrapText="1"/>
    </xf>
    <xf numFmtId="0" fontId="7" fillId="0" borderId="10" xfId="0" applyFont="1" applyBorder="1" applyAlignment="1">
      <alignment horizontal="center"/>
    </xf>
    <xf numFmtId="0" fontId="7" fillId="0" borderId="13" xfId="0" applyFont="1" applyBorder="1" applyAlignment="1">
      <alignment horizontal="center"/>
    </xf>
    <xf numFmtId="0" fontId="7" fillId="0" borderId="43" xfId="0" applyFont="1" applyBorder="1" applyAlignment="1">
      <alignment horizontal="center"/>
    </xf>
    <xf numFmtId="0" fontId="7" fillId="7" borderId="15" xfId="0" applyFont="1" applyFill="1" applyBorder="1" applyAlignment="1">
      <alignment horizontal="left" wrapText="1"/>
    </xf>
    <xf numFmtId="0" fontId="7" fillId="7" borderId="21" xfId="0" applyFont="1" applyFill="1" applyBorder="1" applyAlignment="1">
      <alignment horizontal="left" wrapText="1"/>
    </xf>
    <xf numFmtId="0" fontId="14" fillId="0" borderId="5" xfId="0" applyFont="1" applyBorder="1" applyAlignment="1">
      <alignment horizontal="center" wrapText="1"/>
    </xf>
    <xf numFmtId="164" fontId="7" fillId="7" borderId="15" xfId="0" applyNumberFormat="1" applyFont="1" applyFill="1" applyBorder="1" applyAlignment="1">
      <alignment horizontal="left" wrapText="1"/>
    </xf>
    <xf numFmtId="164" fontId="7" fillId="7" borderId="21" xfId="0" applyNumberFormat="1" applyFont="1" applyFill="1" applyBorder="1" applyAlignment="1">
      <alignment horizontal="left" wrapText="1"/>
    </xf>
    <xf numFmtId="0" fontId="7" fillId="0" borderId="15" xfId="0" applyFont="1" applyBorder="1" applyAlignment="1">
      <alignment horizontal="left" wrapText="1"/>
    </xf>
    <xf numFmtId="0" fontId="7" fillId="0" borderId="21" xfId="0" applyFont="1" applyBorder="1" applyAlignment="1">
      <alignment horizontal="left" wrapText="1"/>
    </xf>
    <xf numFmtId="0" fontId="7" fillId="7" borderId="31" xfId="0" applyFont="1" applyFill="1" applyBorder="1" applyAlignment="1">
      <alignment horizontal="center" vertical="center"/>
    </xf>
    <xf numFmtId="0" fontId="7" fillId="7" borderId="5" xfId="0" applyFont="1" applyFill="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25" fillId="7" borderId="18" xfId="0" applyFont="1" applyFill="1" applyBorder="1" applyAlignment="1">
      <alignment horizontal="center" wrapText="1"/>
    </xf>
    <xf numFmtId="0" fontId="25" fillId="7" borderId="0" xfId="0" applyFont="1" applyFill="1" applyBorder="1" applyAlignment="1">
      <alignment horizontal="center" wrapText="1"/>
    </xf>
    <xf numFmtId="0" fontId="45" fillId="7" borderId="0" xfId="0" applyFont="1" applyFill="1" applyBorder="1" applyAlignment="1">
      <alignment horizontal="center" wrapText="1"/>
    </xf>
  </cellXfs>
  <cellStyles count="15">
    <cellStyle name="Comma 2" xfId="6" xr:uid="{00000000-0005-0000-0000-000001000000}"/>
    <cellStyle name="Currency" xfId="1" builtinId="4"/>
    <cellStyle name="Currency 2" xfId="5" xr:uid="{00000000-0005-0000-0000-000003000000}"/>
    <cellStyle name="Currency 2 2" xfId="10" xr:uid="{A104023F-2466-4569-A2C4-16AEEF7550CC}"/>
    <cellStyle name="Currency 2 3" xfId="12" xr:uid="{FF41AD18-A766-4332-ACEC-A8773F311E9A}"/>
    <cellStyle name="Currency 3" xfId="9" xr:uid="{A029661D-930D-47E2-88FE-3ED1808D19D6}"/>
    <cellStyle name="Normal" xfId="0" builtinId="0"/>
    <cellStyle name="Normal 2" xfId="3" xr:uid="{00000000-0005-0000-0000-000006000000}"/>
    <cellStyle name="Normal 2 2" xfId="8" xr:uid="{8BEAD043-729E-42CF-8E7B-F701C32915FF}"/>
    <cellStyle name="Normal 2 3" xfId="11" xr:uid="{52A15186-C456-4F0C-9A4A-F71DD59C635D}"/>
    <cellStyle name="Normal 2 4" xfId="14" xr:uid="{3A46632C-5695-4DDF-9107-B3ADB4A8488D}"/>
    <cellStyle name="Normal 3" xfId="7" xr:uid="{00000000-0005-0000-0000-000007000000}"/>
    <cellStyle name="Percent" xfId="2" builtinId="5"/>
    <cellStyle name="Percent 2" xfId="4" xr:uid="{00000000-0005-0000-0000-000009000000}"/>
    <cellStyle name="Percent 2 2" xfId="13" xr:uid="{EAA9855F-C2FD-4416-B5E2-47AAD3F5314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F4D6"/>
      <color rgb="FFF5F9D3"/>
      <color rgb="FF00FFFF"/>
      <color rgb="FF33CCFF"/>
      <color rgb="FFEDF3F3"/>
      <color rgb="FFE4F0EA"/>
      <color rgb="FFE2EEE8"/>
      <color rgb="FFEBF9F2"/>
      <color rgb="FFEDF9F3"/>
      <color rgb="FFF9F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499010</xdr:colOff>
      <xdr:row>4</xdr:row>
      <xdr:rowOff>81049</xdr:rowOff>
    </xdr:from>
    <xdr:ext cx="1718935" cy="965247"/>
    <xdr:pic>
      <xdr:nvPicPr>
        <xdr:cNvPr id="2" name="Picture 1">
          <a:extLst>
            <a:ext uri="{FF2B5EF4-FFF2-40B4-BE49-F238E27FC236}">
              <a16:creationId xmlns:a16="http://schemas.microsoft.com/office/drawing/2014/main" id="{B6506A0C-F880-4BC5-99E2-9F0129782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2724" y="530085"/>
          <a:ext cx="1718935" cy="96524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P%20Workbook%2011-1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FY22 Draft Workplan"/>
      <sheetName val="Admin Comp Ex. (print)"/>
      <sheetName val="OG Workplan Temp."/>
      <sheetName val="FY22 Cost Estimator "/>
      <sheetName val="FY22 Draft Budget Detail"/>
      <sheetName val="FY22 Progress Report &amp; EOY "/>
      <sheetName val="Alt. Budget Detail"/>
      <sheetName val="Budget Detail -Simple (3)"/>
      <sheetName val="Cumulative Qtl Report (basic)"/>
      <sheetName val="Alt. Progress &amp; EOY -Simple"/>
      <sheetName val="Deliverable Status Ex (2)"/>
      <sheetName val="FY22 Deliverable Status"/>
      <sheetName val="Draft Workplan Review (AF)"/>
      <sheetName val="4-Year Budget History"/>
    </sheetNames>
    <sheetDataSet>
      <sheetData sheetId="0" refreshError="1"/>
      <sheetData sheetId="1">
        <row r="58">
          <cell r="B58">
            <v>6</v>
          </cell>
        </row>
        <row r="59">
          <cell r="B59">
            <v>6.1</v>
          </cell>
        </row>
        <row r="60">
          <cell r="B60">
            <v>6.2</v>
          </cell>
        </row>
        <row r="61">
          <cell r="B61">
            <v>6.3</v>
          </cell>
        </row>
        <row r="62">
          <cell r="B62">
            <v>6.4</v>
          </cell>
        </row>
        <row r="63">
          <cell r="B63">
            <v>6.5</v>
          </cell>
        </row>
      </sheetData>
      <sheetData sheetId="2" refreshError="1"/>
      <sheetData sheetId="3" refreshError="1"/>
      <sheetData sheetId="4" refreshError="1"/>
      <sheetData sheetId="5">
        <row r="13">
          <cell r="F13">
            <v>4409</v>
          </cell>
        </row>
        <row r="19">
          <cell r="F19">
            <v>978</v>
          </cell>
        </row>
        <row r="27">
          <cell r="F27">
            <v>5235</v>
          </cell>
        </row>
        <row r="33">
          <cell r="F33">
            <v>864</v>
          </cell>
        </row>
        <row r="35">
          <cell r="F35">
            <v>306</v>
          </cell>
        </row>
        <row r="39">
          <cell r="F39">
            <v>144</v>
          </cell>
        </row>
        <row r="56">
          <cell r="F56">
            <v>1980</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E3F55-AA75-4493-BD87-EDA1D4E4DF8F}">
  <dimension ref="A2:R64"/>
  <sheetViews>
    <sheetView showGridLines="0" zoomScale="68" zoomScaleNormal="68" workbookViewId="0">
      <selection activeCell="Q16" sqref="Q16"/>
    </sheetView>
  </sheetViews>
  <sheetFormatPr defaultRowHeight="15"/>
  <cols>
    <col min="1" max="1" width="38.140625" style="4" customWidth="1"/>
    <col min="2" max="2" width="10.5703125" customWidth="1"/>
    <col min="3" max="3" width="12.42578125" customWidth="1"/>
    <col min="4" max="4" width="11" customWidth="1"/>
    <col min="5" max="5" width="11.85546875" customWidth="1"/>
    <col min="6" max="7" width="10.5703125" customWidth="1"/>
    <col min="8" max="8" width="12.85546875" customWidth="1"/>
    <col min="9" max="9" width="10.42578125" customWidth="1"/>
    <col min="10" max="10" width="11" customWidth="1"/>
    <col min="11" max="11" width="10.7109375" customWidth="1"/>
    <col min="12" max="13" width="10.5703125" customWidth="1"/>
    <col min="14" max="14" width="11.5703125" customWidth="1"/>
    <col min="15" max="15" width="12.140625" customWidth="1"/>
  </cols>
  <sheetData>
    <row r="2" spans="1:15" ht="99" customHeight="1">
      <c r="B2" s="649" t="s">
        <v>0</v>
      </c>
      <c r="C2" s="649"/>
      <c r="D2" s="649"/>
      <c r="E2" s="649"/>
      <c r="F2" s="649"/>
      <c r="G2" s="649"/>
      <c r="H2" s="649"/>
      <c r="I2" s="649"/>
      <c r="J2" s="649"/>
      <c r="K2" s="649"/>
      <c r="L2" s="649"/>
      <c r="M2" s="649"/>
      <c r="N2" s="649"/>
      <c r="O2" s="649"/>
    </row>
    <row r="3" spans="1:15" s="4" customFormat="1" ht="20.25" customHeight="1" thickBot="1"/>
    <row r="4" spans="1:15">
      <c r="B4" s="650"/>
      <c r="C4" s="651"/>
      <c r="D4" s="651"/>
      <c r="E4" s="651"/>
      <c r="F4" s="651"/>
      <c r="G4" s="651"/>
      <c r="H4" s="651"/>
      <c r="I4" s="651"/>
      <c r="J4" s="651"/>
      <c r="K4" s="651"/>
      <c r="L4" s="651"/>
      <c r="M4" s="651"/>
      <c r="N4" s="651"/>
      <c r="O4" s="652"/>
    </row>
    <row r="5" spans="1:15">
      <c r="B5" s="2"/>
      <c r="C5" s="179"/>
      <c r="D5" s="179"/>
      <c r="E5" s="179"/>
      <c r="F5" s="179"/>
      <c r="G5" s="179"/>
      <c r="H5" s="179"/>
      <c r="I5" s="179"/>
      <c r="J5" s="179"/>
      <c r="K5" s="179"/>
      <c r="L5" s="179"/>
      <c r="M5" s="179"/>
      <c r="N5" s="659" t="s">
        <v>1</v>
      </c>
      <c r="O5" s="660"/>
    </row>
    <row r="6" spans="1:15">
      <c r="B6" s="2"/>
      <c r="C6" s="179"/>
      <c r="D6" s="179"/>
      <c r="E6" s="179"/>
      <c r="F6" s="179"/>
      <c r="G6" s="179"/>
      <c r="H6" s="179"/>
      <c r="I6" s="179"/>
      <c r="J6" s="179"/>
      <c r="K6" s="179"/>
      <c r="L6" s="179"/>
      <c r="M6" s="179"/>
      <c r="N6" s="179"/>
      <c r="O6" s="3"/>
    </row>
    <row r="7" spans="1:15">
      <c r="B7" s="2"/>
      <c r="C7" s="179"/>
      <c r="D7" s="179"/>
      <c r="E7" s="179"/>
      <c r="F7" s="179"/>
      <c r="G7" s="179"/>
      <c r="H7" s="179"/>
      <c r="I7" s="179"/>
      <c r="J7" s="179"/>
      <c r="K7" s="179"/>
      <c r="L7" s="179"/>
      <c r="M7" s="179"/>
      <c r="N7" s="179"/>
      <c r="O7" s="3"/>
    </row>
    <row r="8" spans="1:15">
      <c r="B8" s="2"/>
      <c r="C8" s="179"/>
      <c r="D8" s="179"/>
      <c r="E8" s="179"/>
      <c r="F8" s="179"/>
      <c r="G8" s="179"/>
      <c r="H8" s="179"/>
      <c r="I8" s="179"/>
      <c r="J8" s="179"/>
      <c r="K8" s="179"/>
      <c r="L8" s="179"/>
      <c r="M8" s="179"/>
      <c r="N8" s="179"/>
      <c r="O8" s="3"/>
    </row>
    <row r="9" spans="1:15" ht="45.75" customHeight="1">
      <c r="B9" s="2"/>
      <c r="C9" s="179"/>
      <c r="D9" s="179"/>
      <c r="E9" s="179"/>
      <c r="F9" s="179"/>
      <c r="G9" s="179"/>
      <c r="H9" s="179"/>
      <c r="I9" s="179"/>
      <c r="J9" s="179"/>
      <c r="K9" s="179"/>
      <c r="L9" s="179"/>
      <c r="M9" s="179"/>
      <c r="N9" s="179"/>
      <c r="O9" s="3"/>
    </row>
    <row r="10" spans="1:15" ht="31.5" customHeight="1">
      <c r="B10" s="653" t="s">
        <v>2</v>
      </c>
      <c r="C10" s="654"/>
      <c r="D10" s="654"/>
      <c r="E10" s="654"/>
      <c r="F10" s="654"/>
      <c r="G10" s="654"/>
      <c r="H10" s="654"/>
      <c r="I10" s="654"/>
      <c r="J10" s="654"/>
      <c r="K10" s="654"/>
      <c r="L10" s="654"/>
      <c r="M10" s="654"/>
      <c r="N10" s="654"/>
      <c r="O10" s="655"/>
    </row>
    <row r="11" spans="1:15" ht="30.75" customHeight="1">
      <c r="B11" s="653" t="s">
        <v>3</v>
      </c>
      <c r="C11" s="654"/>
      <c r="D11" s="654"/>
      <c r="E11" s="654"/>
      <c r="F11" s="654"/>
      <c r="G11" s="654"/>
      <c r="H11" s="654"/>
      <c r="I11" s="654"/>
      <c r="J11" s="654"/>
      <c r="K11" s="654"/>
      <c r="L11" s="654"/>
      <c r="M11" s="654"/>
      <c r="N11" s="654"/>
      <c r="O11" s="655"/>
    </row>
    <row r="12" spans="1:15" ht="91.5" customHeight="1">
      <c r="B12" s="656" t="s">
        <v>4</v>
      </c>
      <c r="C12" s="657"/>
      <c r="D12" s="657"/>
      <c r="E12" s="657"/>
      <c r="F12" s="657"/>
      <c r="G12" s="657"/>
      <c r="H12" s="657"/>
      <c r="I12" s="657"/>
      <c r="J12" s="657"/>
      <c r="K12" s="657"/>
      <c r="L12" s="657"/>
      <c r="M12" s="657"/>
      <c r="N12" s="657"/>
      <c r="O12" s="658"/>
    </row>
    <row r="13" spans="1:15" ht="40.5" customHeight="1">
      <c r="B13" s="643"/>
      <c r="C13" s="644"/>
      <c r="D13" s="644"/>
      <c r="E13" s="644"/>
      <c r="F13" s="644"/>
      <c r="G13" s="644"/>
      <c r="H13" s="644"/>
      <c r="I13" s="644"/>
      <c r="J13" s="644"/>
      <c r="K13" s="644"/>
      <c r="L13" s="644"/>
      <c r="M13" s="644"/>
      <c r="N13" s="644"/>
      <c r="O13" s="645"/>
    </row>
    <row r="14" spans="1:15" ht="32.25" customHeight="1">
      <c r="B14" s="646" t="s">
        <v>5</v>
      </c>
      <c r="C14" s="647"/>
      <c r="D14" s="647"/>
      <c r="E14" s="647"/>
      <c r="F14" s="647"/>
      <c r="G14" s="647"/>
      <c r="H14" s="647"/>
      <c r="I14" s="647"/>
      <c r="J14" s="647"/>
      <c r="K14" s="647"/>
      <c r="L14" s="647"/>
      <c r="M14" s="647"/>
      <c r="N14" s="647"/>
      <c r="O14" s="648"/>
    </row>
    <row r="15" spans="1:15" ht="109.5" customHeight="1">
      <c r="B15" s="640" t="s">
        <v>6</v>
      </c>
      <c r="C15" s="641"/>
      <c r="D15" s="641"/>
      <c r="E15" s="641"/>
      <c r="F15" s="641"/>
      <c r="G15" s="641"/>
      <c r="H15" s="641"/>
      <c r="I15" s="641"/>
      <c r="J15" s="641"/>
      <c r="K15" s="641"/>
      <c r="L15" s="641"/>
      <c r="M15" s="641"/>
      <c r="N15" s="641"/>
      <c r="O15" s="642"/>
    </row>
    <row r="16" spans="1:15" s="166" customFormat="1" ht="77.25" customHeight="1">
      <c r="A16" s="165"/>
      <c r="B16" s="640" t="s">
        <v>7</v>
      </c>
      <c r="C16" s="641"/>
      <c r="D16" s="641"/>
      <c r="E16" s="641"/>
      <c r="F16" s="641"/>
      <c r="G16" s="641"/>
      <c r="H16" s="641"/>
      <c r="I16" s="641"/>
      <c r="J16" s="641"/>
      <c r="K16" s="641"/>
      <c r="L16" s="641"/>
      <c r="M16" s="641"/>
      <c r="N16" s="641"/>
      <c r="O16" s="642"/>
    </row>
    <row r="17" spans="2:15" ht="63.75" customHeight="1">
      <c r="B17" s="640" t="s">
        <v>8</v>
      </c>
      <c r="C17" s="641"/>
      <c r="D17" s="641"/>
      <c r="E17" s="641"/>
      <c r="F17" s="641"/>
      <c r="G17" s="641"/>
      <c r="H17" s="641"/>
      <c r="I17" s="641"/>
      <c r="J17" s="641"/>
      <c r="K17" s="641"/>
      <c r="L17" s="641"/>
      <c r="M17" s="641"/>
      <c r="N17" s="641"/>
      <c r="O17" s="642"/>
    </row>
    <row r="18" spans="2:15" ht="67.5" customHeight="1">
      <c r="B18" s="640" t="s">
        <v>9</v>
      </c>
      <c r="C18" s="641"/>
      <c r="D18" s="641"/>
      <c r="E18" s="641"/>
      <c r="F18" s="641"/>
      <c r="G18" s="641"/>
      <c r="H18" s="641"/>
      <c r="I18" s="641"/>
      <c r="J18" s="641"/>
      <c r="K18" s="641"/>
      <c r="L18" s="641"/>
      <c r="M18" s="641"/>
      <c r="N18" s="641"/>
      <c r="O18" s="642"/>
    </row>
    <row r="19" spans="2:15" ht="100.5" customHeight="1">
      <c r="B19" s="640" t="s">
        <v>10</v>
      </c>
      <c r="C19" s="641"/>
      <c r="D19" s="641"/>
      <c r="E19" s="641"/>
      <c r="F19" s="641"/>
      <c r="G19" s="641"/>
      <c r="H19" s="641"/>
      <c r="I19" s="641"/>
      <c r="J19" s="641"/>
      <c r="K19" s="641"/>
      <c r="L19" s="641"/>
      <c r="M19" s="641"/>
      <c r="N19" s="641"/>
      <c r="O19" s="642"/>
    </row>
    <row r="20" spans="2:15" ht="109.5" customHeight="1">
      <c r="B20" s="640" t="s">
        <v>11</v>
      </c>
      <c r="C20" s="641"/>
      <c r="D20" s="641"/>
      <c r="E20" s="641"/>
      <c r="F20" s="641"/>
      <c r="G20" s="641"/>
      <c r="H20" s="641"/>
      <c r="I20" s="641"/>
      <c r="J20" s="641"/>
      <c r="K20" s="641"/>
      <c r="L20" s="641"/>
      <c r="M20" s="641"/>
      <c r="N20" s="641"/>
      <c r="O20" s="642"/>
    </row>
    <row r="21" spans="2:15" ht="90" customHeight="1">
      <c r="B21" s="640" t="s">
        <v>12</v>
      </c>
      <c r="C21" s="641"/>
      <c r="D21" s="641"/>
      <c r="E21" s="641"/>
      <c r="F21" s="641"/>
      <c r="G21" s="641"/>
      <c r="H21" s="641"/>
      <c r="I21" s="641"/>
      <c r="J21" s="641"/>
      <c r="K21" s="641"/>
      <c r="L21" s="641"/>
      <c r="M21" s="641"/>
      <c r="N21" s="641"/>
      <c r="O21" s="642"/>
    </row>
    <row r="22" spans="2:15" ht="54" customHeight="1">
      <c r="B22" s="640" t="s">
        <v>13</v>
      </c>
      <c r="C22" s="641"/>
      <c r="D22" s="641"/>
      <c r="E22" s="641"/>
      <c r="F22" s="641"/>
      <c r="G22" s="641"/>
      <c r="H22" s="641"/>
      <c r="I22" s="641"/>
      <c r="J22" s="641"/>
      <c r="K22" s="641"/>
      <c r="L22" s="641"/>
      <c r="M22" s="641"/>
      <c r="N22" s="641"/>
      <c r="O22" s="642"/>
    </row>
    <row r="23" spans="2:15" ht="81" customHeight="1">
      <c r="B23" s="640" t="s">
        <v>14</v>
      </c>
      <c r="C23" s="641"/>
      <c r="D23" s="641"/>
      <c r="E23" s="641"/>
      <c r="F23" s="641"/>
      <c r="G23" s="641"/>
      <c r="H23" s="641"/>
      <c r="I23" s="641"/>
      <c r="J23" s="641"/>
      <c r="K23" s="641"/>
      <c r="L23" s="641"/>
      <c r="M23" s="641"/>
      <c r="N23" s="641"/>
      <c r="O23" s="642"/>
    </row>
    <row r="24" spans="2:15" ht="90" customHeight="1">
      <c r="B24" s="640" t="s">
        <v>15</v>
      </c>
      <c r="C24" s="641"/>
      <c r="D24" s="641"/>
      <c r="E24" s="641"/>
      <c r="F24" s="641"/>
      <c r="G24" s="641"/>
      <c r="H24" s="641"/>
      <c r="I24" s="641"/>
      <c r="J24" s="641"/>
      <c r="K24" s="641"/>
      <c r="L24" s="641"/>
      <c r="M24" s="641"/>
      <c r="N24" s="641"/>
      <c r="O24" s="642"/>
    </row>
    <row r="25" spans="2:15" ht="86.25" customHeight="1">
      <c r="B25" s="640" t="s">
        <v>16</v>
      </c>
      <c r="C25" s="641"/>
      <c r="D25" s="641"/>
      <c r="E25" s="641"/>
      <c r="F25" s="641"/>
      <c r="G25" s="641"/>
      <c r="H25" s="641"/>
      <c r="I25" s="641"/>
      <c r="J25" s="641"/>
      <c r="K25" s="641"/>
      <c r="L25" s="641"/>
      <c r="M25" s="641"/>
      <c r="N25" s="641"/>
      <c r="O25" s="642"/>
    </row>
    <row r="26" spans="2:15">
      <c r="B26" s="167"/>
      <c r="C26" s="176"/>
      <c r="D26" s="176"/>
      <c r="E26" s="176"/>
      <c r="F26" s="176"/>
      <c r="G26" s="176"/>
      <c r="H26" s="176"/>
      <c r="I26" s="176"/>
      <c r="J26" s="176"/>
      <c r="K26" s="176"/>
      <c r="L26" s="176"/>
      <c r="M26" s="176"/>
      <c r="N26" s="176"/>
      <c r="O26" s="168"/>
    </row>
    <row r="27" spans="2:15">
      <c r="B27" s="180"/>
      <c r="C27" s="178"/>
      <c r="D27" s="178"/>
      <c r="E27" s="178"/>
      <c r="F27" s="178"/>
      <c r="G27" s="178"/>
      <c r="H27" s="178"/>
      <c r="I27" s="178"/>
      <c r="J27" s="178"/>
      <c r="K27" s="178"/>
      <c r="L27" s="178"/>
      <c r="M27" s="178"/>
      <c r="N27" s="178"/>
      <c r="O27" s="181"/>
    </row>
    <row r="28" spans="2:15" ht="18.75">
      <c r="B28" s="633" t="s">
        <v>17</v>
      </c>
      <c r="C28" s="634"/>
      <c r="D28" s="634"/>
      <c r="E28" s="634"/>
      <c r="F28" s="169"/>
      <c r="G28" s="170"/>
      <c r="H28" s="635" t="s">
        <v>18</v>
      </c>
      <c r="I28" s="636"/>
      <c r="J28" s="636"/>
      <c r="K28" s="636"/>
      <c r="L28" s="636"/>
      <c r="M28" s="636"/>
      <c r="N28" s="636"/>
      <c r="O28" s="637"/>
    </row>
    <row r="29" spans="2:15" ht="18.75">
      <c r="B29" s="638" t="s">
        <v>19</v>
      </c>
      <c r="C29" s="619"/>
      <c r="D29" s="619"/>
      <c r="E29" s="619"/>
      <c r="F29" s="619"/>
      <c r="G29" s="639"/>
      <c r="H29" s="171"/>
      <c r="I29" s="177"/>
      <c r="J29" s="177"/>
      <c r="K29" s="176"/>
      <c r="L29" s="177"/>
      <c r="M29" s="176"/>
      <c r="N29" s="176"/>
      <c r="O29" s="168"/>
    </row>
    <row r="30" spans="2:15" ht="18.75">
      <c r="B30" s="615" t="s">
        <v>20</v>
      </c>
      <c r="C30" s="616"/>
      <c r="D30" s="616"/>
      <c r="E30" s="616"/>
      <c r="F30" s="616"/>
      <c r="G30" s="617"/>
      <c r="H30" s="618" t="s">
        <v>21</v>
      </c>
      <c r="I30" s="619"/>
      <c r="J30" s="619"/>
      <c r="K30" s="619"/>
      <c r="L30" s="619"/>
      <c r="M30" s="619"/>
      <c r="N30" s="619"/>
      <c r="O30" s="620"/>
    </row>
    <row r="31" spans="2:15" ht="18.75">
      <c r="B31" s="615" t="s">
        <v>22</v>
      </c>
      <c r="C31" s="616"/>
      <c r="D31" s="616"/>
      <c r="E31" s="616"/>
      <c r="F31" s="616"/>
      <c r="G31" s="617"/>
      <c r="H31" s="618" t="s">
        <v>23</v>
      </c>
      <c r="I31" s="619"/>
      <c r="J31" s="619"/>
      <c r="K31" s="619"/>
      <c r="L31" s="619"/>
      <c r="M31" s="619"/>
      <c r="N31" s="619"/>
      <c r="O31" s="620"/>
    </row>
    <row r="32" spans="2:15" ht="18.75">
      <c r="B32" s="615" t="s">
        <v>24</v>
      </c>
      <c r="C32" s="616"/>
      <c r="D32" s="616"/>
      <c r="E32" s="616"/>
      <c r="F32" s="616"/>
      <c r="G32" s="617"/>
      <c r="H32" s="618" t="s">
        <v>25</v>
      </c>
      <c r="I32" s="619"/>
      <c r="J32" s="619"/>
      <c r="K32" s="619"/>
      <c r="L32" s="619"/>
      <c r="M32" s="619"/>
      <c r="N32" s="619"/>
      <c r="O32" s="620"/>
    </row>
    <row r="33" spans="2:18" ht="18.75">
      <c r="B33" s="615" t="s">
        <v>26</v>
      </c>
      <c r="C33" s="616"/>
      <c r="D33" s="616"/>
      <c r="E33" s="616"/>
      <c r="F33" s="616"/>
      <c r="G33" s="617"/>
      <c r="H33" s="618" t="s">
        <v>27</v>
      </c>
      <c r="I33" s="619"/>
      <c r="J33" s="619"/>
      <c r="K33" s="619"/>
      <c r="L33" s="619"/>
      <c r="M33" s="619"/>
      <c r="N33" s="619"/>
      <c r="O33" s="620"/>
    </row>
    <row r="34" spans="2:18" ht="18.75">
      <c r="B34" s="615"/>
      <c r="C34" s="616"/>
      <c r="D34" s="616"/>
      <c r="E34" s="616"/>
      <c r="F34" s="616"/>
      <c r="G34" s="617"/>
      <c r="H34" s="618" t="s">
        <v>28</v>
      </c>
      <c r="I34" s="619"/>
      <c r="J34" s="619"/>
      <c r="K34" s="619"/>
      <c r="L34" s="619"/>
      <c r="M34" s="619"/>
      <c r="N34" s="619"/>
      <c r="O34" s="620"/>
    </row>
    <row r="35" spans="2:18" ht="18.75" customHeight="1">
      <c r="B35" s="615"/>
      <c r="C35" s="616"/>
      <c r="D35" s="616"/>
      <c r="E35" s="616"/>
      <c r="F35" s="616"/>
      <c r="G35" s="617"/>
      <c r="H35" s="624" t="s">
        <v>29</v>
      </c>
      <c r="I35" s="625"/>
      <c r="J35" s="625"/>
      <c r="K35" s="625"/>
      <c r="L35" s="625"/>
      <c r="M35" s="625"/>
      <c r="N35" s="625"/>
      <c r="O35" s="626"/>
      <c r="R35" t="s">
        <v>30</v>
      </c>
    </row>
    <row r="36" spans="2:18" ht="21.75" customHeight="1">
      <c r="B36" s="630"/>
      <c r="C36" s="631"/>
      <c r="D36" s="631"/>
      <c r="E36" s="631"/>
      <c r="F36" s="631"/>
      <c r="G36" s="632"/>
      <c r="H36" s="618" t="s">
        <v>31</v>
      </c>
      <c r="I36" s="619"/>
      <c r="J36" s="619"/>
      <c r="K36" s="619"/>
      <c r="L36" s="619"/>
      <c r="M36" s="619"/>
      <c r="N36" s="619"/>
      <c r="O36" s="620"/>
    </row>
    <row r="37" spans="2:18" ht="18.75">
      <c r="B37" s="627" t="s">
        <v>32</v>
      </c>
      <c r="C37" s="628"/>
      <c r="D37" s="628"/>
      <c r="E37" s="628"/>
      <c r="F37" s="628"/>
      <c r="G37" s="629"/>
      <c r="H37" s="618" t="s">
        <v>33</v>
      </c>
      <c r="I37" s="619"/>
      <c r="J37" s="619"/>
      <c r="K37" s="619"/>
      <c r="L37" s="619"/>
      <c r="M37" s="619"/>
      <c r="N37" s="619"/>
      <c r="O37" s="620"/>
    </row>
    <row r="38" spans="2:18" ht="18.75">
      <c r="B38" s="615" t="s">
        <v>34</v>
      </c>
      <c r="C38" s="616"/>
      <c r="D38" s="616"/>
      <c r="E38" s="616"/>
      <c r="F38" s="616"/>
      <c r="G38" s="617"/>
      <c r="H38" s="618" t="s">
        <v>35</v>
      </c>
      <c r="I38" s="619"/>
      <c r="J38" s="619"/>
      <c r="K38" s="619"/>
      <c r="L38" s="619"/>
      <c r="M38" s="619"/>
      <c r="N38" s="619"/>
      <c r="O38" s="620"/>
    </row>
    <row r="39" spans="2:18" ht="18.75">
      <c r="B39" s="615" t="s">
        <v>36</v>
      </c>
      <c r="C39" s="616"/>
      <c r="D39" s="616"/>
      <c r="E39" s="616"/>
      <c r="F39" s="616"/>
      <c r="G39" s="617"/>
      <c r="H39" s="618" t="s">
        <v>37</v>
      </c>
      <c r="I39" s="619"/>
      <c r="J39" s="619"/>
      <c r="K39" s="619"/>
      <c r="L39" s="619"/>
      <c r="M39" s="619"/>
      <c r="N39" s="619"/>
      <c r="O39" s="620"/>
    </row>
    <row r="40" spans="2:18" ht="18.75">
      <c r="B40" s="615" t="s">
        <v>38</v>
      </c>
      <c r="C40" s="616"/>
      <c r="D40" s="616"/>
      <c r="E40" s="616"/>
      <c r="F40" s="616"/>
      <c r="G40" s="617"/>
      <c r="H40" s="618" t="s">
        <v>39</v>
      </c>
      <c r="I40" s="619"/>
      <c r="J40" s="619"/>
      <c r="K40" s="619"/>
      <c r="L40" s="619"/>
      <c r="M40" s="619"/>
      <c r="N40" s="619"/>
      <c r="O40" s="620"/>
      <c r="R40" t="s">
        <v>40</v>
      </c>
    </row>
    <row r="41" spans="2:18" ht="18.75">
      <c r="B41" s="615" t="s">
        <v>41</v>
      </c>
      <c r="C41" s="616"/>
      <c r="D41" s="616"/>
      <c r="E41" s="616"/>
      <c r="F41" s="616"/>
      <c r="G41" s="617"/>
      <c r="H41" s="618" t="s">
        <v>42</v>
      </c>
      <c r="I41" s="619"/>
      <c r="J41" s="619"/>
      <c r="K41" s="619"/>
      <c r="L41" s="619"/>
      <c r="M41" s="619"/>
      <c r="N41" s="619"/>
      <c r="O41" s="620"/>
    </row>
    <row r="42" spans="2:18" ht="18.75">
      <c r="B42" s="615"/>
      <c r="C42" s="616"/>
      <c r="D42" s="616"/>
      <c r="E42" s="616"/>
      <c r="F42" s="616"/>
      <c r="G42" s="617"/>
      <c r="H42" s="618" t="s">
        <v>43</v>
      </c>
      <c r="I42" s="619"/>
      <c r="J42" s="619"/>
      <c r="K42" s="619"/>
      <c r="L42" s="619"/>
      <c r="M42" s="619"/>
      <c r="N42" s="619"/>
      <c r="O42" s="620"/>
    </row>
    <row r="43" spans="2:18" ht="18.75">
      <c r="B43" s="615"/>
      <c r="C43" s="616"/>
      <c r="D43" s="616"/>
      <c r="E43" s="616"/>
      <c r="F43" s="616"/>
      <c r="G43" s="617"/>
      <c r="H43" s="618" t="s">
        <v>44</v>
      </c>
      <c r="I43" s="619"/>
      <c r="J43" s="619"/>
      <c r="K43" s="619"/>
      <c r="L43" s="619"/>
      <c r="M43" s="619"/>
      <c r="N43" s="619"/>
      <c r="O43" s="620"/>
    </row>
    <row r="44" spans="2:18" ht="18.75">
      <c r="B44" s="615"/>
      <c r="C44" s="616"/>
      <c r="D44" s="616"/>
      <c r="E44" s="616"/>
      <c r="F44" s="616"/>
      <c r="G44" s="617"/>
      <c r="H44" s="618" t="s">
        <v>45</v>
      </c>
      <c r="I44" s="619"/>
      <c r="J44" s="619"/>
      <c r="K44" s="619"/>
      <c r="L44" s="619"/>
      <c r="M44" s="619"/>
      <c r="N44" s="619"/>
      <c r="O44" s="620"/>
    </row>
    <row r="45" spans="2:18" ht="18.75">
      <c r="B45" s="615"/>
      <c r="C45" s="616"/>
      <c r="D45" s="616"/>
      <c r="E45" s="616"/>
      <c r="F45" s="616"/>
      <c r="G45" s="617"/>
      <c r="H45" s="171" t="s">
        <v>46</v>
      </c>
      <c r="I45" s="177"/>
      <c r="J45" s="177"/>
      <c r="K45" s="177"/>
      <c r="L45" s="177"/>
      <c r="M45" s="176"/>
      <c r="N45" s="176"/>
      <c r="O45" s="168"/>
    </row>
    <row r="46" spans="2:18" ht="19.5" thickBot="1">
      <c r="B46" s="621"/>
      <c r="C46" s="622"/>
      <c r="D46" s="622"/>
      <c r="E46" s="622"/>
      <c r="F46" s="622"/>
      <c r="G46" s="623"/>
      <c r="H46" s="174"/>
      <c r="I46" s="172"/>
      <c r="J46" s="172"/>
      <c r="K46" s="172"/>
      <c r="L46" s="172"/>
      <c r="M46" s="173"/>
      <c r="N46" s="173"/>
      <c r="O46" s="175"/>
    </row>
    <row r="51" spans="7:16" ht="15" customHeight="1">
      <c r="H51" s="163"/>
      <c r="I51" s="163"/>
      <c r="J51" s="163"/>
      <c r="K51" s="163"/>
      <c r="L51" s="163"/>
      <c r="M51" s="163"/>
      <c r="N51" s="163"/>
      <c r="O51" s="163"/>
      <c r="P51" s="163"/>
    </row>
    <row r="52" spans="7:16">
      <c r="H52" s="163"/>
      <c r="I52" s="163"/>
      <c r="J52" s="163"/>
      <c r="K52" s="163"/>
      <c r="L52" s="163"/>
      <c r="M52" s="163"/>
      <c r="N52" s="163"/>
      <c r="O52" s="163"/>
      <c r="P52" s="163"/>
    </row>
    <row r="53" spans="7:16">
      <c r="H53" s="163"/>
      <c r="I53" s="163"/>
      <c r="J53" s="163"/>
      <c r="K53" s="163"/>
      <c r="L53" s="163"/>
      <c r="M53" s="163"/>
      <c r="N53" s="163"/>
      <c r="O53" s="163"/>
      <c r="P53" s="163"/>
    </row>
    <row r="54" spans="7:16">
      <c r="H54" s="163"/>
      <c r="I54" s="163"/>
      <c r="J54" s="163"/>
      <c r="K54" s="163"/>
      <c r="L54" s="163"/>
      <c r="M54" s="163"/>
      <c r="N54" s="163"/>
      <c r="O54" s="163"/>
      <c r="P54" s="163"/>
    </row>
    <row r="55" spans="7:16">
      <c r="H55" s="163"/>
      <c r="I55" s="163"/>
      <c r="J55" s="163"/>
      <c r="K55" s="163"/>
      <c r="L55" s="163"/>
      <c r="M55" s="163"/>
      <c r="N55" s="163"/>
      <c r="O55" s="163"/>
      <c r="P55" s="163"/>
    </row>
    <row r="56" spans="7:16">
      <c r="G56" s="163"/>
      <c r="H56" s="163"/>
      <c r="I56" s="163"/>
      <c r="J56" s="163"/>
      <c r="K56" s="163"/>
      <c r="L56" s="163"/>
      <c r="M56" s="163"/>
      <c r="N56" s="163"/>
      <c r="O56" s="163"/>
      <c r="P56" s="163"/>
    </row>
    <row r="57" spans="7:16">
      <c r="G57" s="163"/>
      <c r="H57" s="163"/>
      <c r="I57" s="163"/>
      <c r="J57" s="163"/>
      <c r="K57" s="163"/>
      <c r="L57" s="163"/>
      <c r="M57" s="163"/>
      <c r="N57" s="163"/>
      <c r="O57" s="163"/>
      <c r="P57" s="163"/>
    </row>
    <row r="58" spans="7:16">
      <c r="G58" s="163"/>
      <c r="H58" s="163"/>
      <c r="I58" s="163"/>
      <c r="J58" s="163"/>
      <c r="K58" s="163"/>
      <c r="L58" s="163"/>
      <c r="M58" s="163"/>
      <c r="N58" s="163"/>
      <c r="O58" s="163"/>
      <c r="P58" s="163"/>
    </row>
    <row r="59" spans="7:16">
      <c r="G59" s="163"/>
      <c r="H59" s="163"/>
      <c r="I59" s="163"/>
      <c r="J59" s="163"/>
      <c r="K59" s="163"/>
      <c r="L59" s="163"/>
      <c r="M59" s="163"/>
      <c r="N59" s="163"/>
      <c r="O59" s="163"/>
      <c r="P59" s="163"/>
    </row>
    <row r="60" spans="7:16">
      <c r="G60" s="163"/>
      <c r="H60" s="163"/>
      <c r="I60" s="163"/>
      <c r="J60" s="163"/>
      <c r="K60" s="163"/>
      <c r="L60" s="163"/>
      <c r="M60" s="163"/>
      <c r="N60" s="163"/>
      <c r="O60" s="163"/>
      <c r="P60" s="163"/>
    </row>
    <row r="61" spans="7:16">
      <c r="G61" s="163"/>
      <c r="H61" s="163"/>
      <c r="I61" s="163"/>
      <c r="J61" s="163"/>
      <c r="K61" s="163"/>
      <c r="L61" s="163"/>
      <c r="M61" s="163"/>
      <c r="N61" s="163"/>
      <c r="O61" s="163"/>
      <c r="P61" s="163"/>
    </row>
    <row r="62" spans="7:16">
      <c r="G62" s="163"/>
      <c r="H62" s="163"/>
      <c r="I62" s="163"/>
      <c r="J62" s="163"/>
      <c r="K62" s="163"/>
      <c r="L62" s="163"/>
      <c r="M62" s="163"/>
      <c r="N62" s="163"/>
      <c r="O62" s="163"/>
      <c r="P62" s="163"/>
    </row>
    <row r="63" spans="7:16">
      <c r="G63" s="163"/>
      <c r="H63" s="163"/>
      <c r="I63" s="163"/>
      <c r="J63" s="163"/>
      <c r="K63" s="163"/>
      <c r="L63" s="163"/>
      <c r="M63" s="163"/>
      <c r="N63" s="163"/>
      <c r="O63" s="163"/>
      <c r="P63" s="163"/>
    </row>
    <row r="64" spans="7:16">
      <c r="G64" s="163"/>
      <c r="H64" s="163"/>
      <c r="I64" s="163"/>
      <c r="J64" s="163"/>
      <c r="K64" s="163"/>
      <c r="L64" s="163"/>
      <c r="M64" s="163"/>
      <c r="N64" s="163"/>
      <c r="O64" s="163"/>
      <c r="P64" s="163"/>
    </row>
  </sheetData>
  <mergeCells count="54">
    <mergeCell ref="B2:O2"/>
    <mergeCell ref="B4:O4"/>
    <mergeCell ref="B10:O10"/>
    <mergeCell ref="B11:O11"/>
    <mergeCell ref="B12:O12"/>
    <mergeCell ref="N5:O5"/>
    <mergeCell ref="B13:O13"/>
    <mergeCell ref="B14:O14"/>
    <mergeCell ref="B15:O15"/>
    <mergeCell ref="B16:O16"/>
    <mergeCell ref="B17:O17"/>
    <mergeCell ref="B23:O23"/>
    <mergeCell ref="B24:O24"/>
    <mergeCell ref="B25:O25"/>
    <mergeCell ref="B18:O18"/>
    <mergeCell ref="B19:O19"/>
    <mergeCell ref="B20:O20"/>
    <mergeCell ref="B21:O21"/>
    <mergeCell ref="B22:O22"/>
    <mergeCell ref="B28:E28"/>
    <mergeCell ref="B30:G30"/>
    <mergeCell ref="H30:O30"/>
    <mergeCell ref="H31:O31"/>
    <mergeCell ref="H28:O28"/>
    <mergeCell ref="B31:G31"/>
    <mergeCell ref="B29:G29"/>
    <mergeCell ref="H32:O32"/>
    <mergeCell ref="B32:G32"/>
    <mergeCell ref="H33:O33"/>
    <mergeCell ref="B33:G33"/>
    <mergeCell ref="B34:G34"/>
    <mergeCell ref="H34:O34"/>
    <mergeCell ref="H35:O35"/>
    <mergeCell ref="B35:G35"/>
    <mergeCell ref="H36:O36"/>
    <mergeCell ref="B39:G39"/>
    <mergeCell ref="H37:O37"/>
    <mergeCell ref="B37:G37"/>
    <mergeCell ref="B38:G38"/>
    <mergeCell ref="H38:O38"/>
    <mergeCell ref="H39:O39"/>
    <mergeCell ref="B36:G36"/>
    <mergeCell ref="B43:G43"/>
    <mergeCell ref="H42:O42"/>
    <mergeCell ref="B44:G44"/>
    <mergeCell ref="B46:G46"/>
    <mergeCell ref="B40:G40"/>
    <mergeCell ref="B41:G41"/>
    <mergeCell ref="H40:O40"/>
    <mergeCell ref="B42:G42"/>
    <mergeCell ref="H41:O41"/>
    <mergeCell ref="H43:O43"/>
    <mergeCell ref="B45:G45"/>
    <mergeCell ref="H44:O4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FC71-278A-4992-B751-8A40C39F8EB9}">
  <sheetPr>
    <pageSetUpPr fitToPage="1"/>
  </sheetPr>
  <dimension ref="A1:T90"/>
  <sheetViews>
    <sheetView showGridLines="0" view="pageLayout" topLeftCell="C24" zoomScale="40" zoomScaleNormal="78" zoomScalePageLayoutView="40" workbookViewId="0">
      <selection activeCell="D2" sqref="D2"/>
    </sheetView>
  </sheetViews>
  <sheetFormatPr defaultRowHeight="15" outlineLevelRow="1" outlineLevelCol="1"/>
  <cols>
    <col min="1" max="1" width="8.5703125" style="48" customWidth="1"/>
    <col min="2" max="2" width="8" style="49" customWidth="1"/>
    <col min="3" max="3" width="113" style="49" customWidth="1"/>
    <col min="4" max="4" width="61.28515625" style="49" customWidth="1"/>
    <col min="5" max="5" width="46.28515625" style="49" customWidth="1"/>
    <col min="6" max="6" width="20.7109375" style="49" customWidth="1"/>
    <col min="7" max="7" width="21.42578125" style="49" customWidth="1"/>
    <col min="8" max="8" width="20.28515625" style="49" customWidth="1"/>
    <col min="9" max="9" width="67.140625" style="48" customWidth="1" outlineLevel="1"/>
    <col min="10" max="10" width="4.28515625" style="48" customWidth="1" outlineLevel="1"/>
    <col min="11" max="11" width="28.28515625" style="48" customWidth="1"/>
    <col min="12" max="12" width="50.28515625" style="48" customWidth="1" outlineLevel="1"/>
    <col min="13" max="13" width="45.7109375" style="48" hidden="1" customWidth="1" outlineLevel="1"/>
    <col min="14" max="14" width="42.140625" style="49" customWidth="1" outlineLevel="1"/>
    <col min="15" max="15" width="26.42578125" style="49" customWidth="1" outlineLevel="1"/>
    <col min="16" max="16" width="27.28515625" style="49" customWidth="1" outlineLevel="1"/>
    <col min="17" max="16384" width="9.140625" style="49"/>
  </cols>
  <sheetData>
    <row r="1" spans="1:20" ht="28.5" customHeight="1"/>
    <row r="2" spans="1:20" s="48" customFormat="1" ht="28.5" customHeight="1" outlineLevel="1">
      <c r="B2" s="577" t="s">
        <v>47</v>
      </c>
      <c r="K2" s="681" t="s">
        <v>48</v>
      </c>
      <c r="L2" s="681"/>
      <c r="Q2" s="662" t="s">
        <v>49</v>
      </c>
      <c r="R2" s="662"/>
      <c r="S2" s="662"/>
      <c r="T2" s="597"/>
    </row>
    <row r="3" spans="1:20" s="48" customFormat="1" ht="28.5" customHeight="1" outlineLevel="1">
      <c r="B3" s="577" t="s">
        <v>47</v>
      </c>
      <c r="K3" s="598"/>
      <c r="L3" s="598"/>
      <c r="Q3" s="597"/>
      <c r="R3" s="597"/>
      <c r="S3" s="597"/>
      <c r="T3" s="597"/>
    </row>
    <row r="4" spans="1:20" s="270" customFormat="1" ht="54" customHeight="1" thickBot="1">
      <c r="A4" s="281"/>
      <c r="B4" s="682" t="s">
        <v>50</v>
      </c>
      <c r="C4" s="683"/>
      <c r="D4" s="683"/>
      <c r="E4" s="683"/>
      <c r="F4" s="683"/>
      <c r="G4" s="683"/>
      <c r="H4" s="683"/>
      <c r="I4" s="683"/>
      <c r="J4" s="683"/>
      <c r="K4" s="683"/>
      <c r="L4" s="683"/>
      <c r="M4" s="683"/>
      <c r="N4" s="683"/>
      <c r="O4" s="683"/>
      <c r="P4" s="683"/>
      <c r="Q4" s="683"/>
      <c r="R4" s="683"/>
      <c r="S4" s="683"/>
      <c r="T4" s="683"/>
    </row>
    <row r="5" spans="1:20" ht="32.25" customHeight="1" outlineLevel="1" thickBot="1">
      <c r="B5" s="663" t="s">
        <v>51</v>
      </c>
      <c r="C5" s="664"/>
      <c r="D5" s="664"/>
      <c r="E5" s="664"/>
      <c r="F5" s="664"/>
      <c r="G5" s="664"/>
      <c r="H5" s="665"/>
      <c r="I5" s="141"/>
      <c r="L5" s="666" t="str">
        <f>B5</f>
        <v xml:space="preserve"> GENERAL ASSISTANCE PROGRAM </v>
      </c>
      <c r="M5" s="667"/>
      <c r="N5" s="667"/>
      <c r="O5" s="667"/>
      <c r="P5" s="668"/>
    </row>
    <row r="6" spans="1:20" s="48" customFormat="1" ht="10.5" customHeight="1" outlineLevel="1" thickBot="1">
      <c r="B6" s="330"/>
      <c r="C6" s="330"/>
      <c r="D6" s="330"/>
      <c r="E6" s="330"/>
      <c r="F6" s="330"/>
      <c r="G6" s="330"/>
      <c r="H6" s="330"/>
      <c r="L6" s="212"/>
      <c r="M6" s="329"/>
      <c r="N6" s="329"/>
      <c r="O6" s="329"/>
      <c r="P6" s="213"/>
    </row>
    <row r="7" spans="1:20" ht="41.25" customHeight="1" outlineLevel="1">
      <c r="B7" s="669" t="s">
        <v>52</v>
      </c>
      <c r="C7" s="670"/>
      <c r="D7" s="670"/>
      <c r="E7" s="670"/>
      <c r="F7" s="670"/>
      <c r="G7" s="670"/>
      <c r="H7" s="671"/>
      <c r="I7" s="143"/>
      <c r="L7" s="672" t="str">
        <f>B7</f>
        <v>(TRIBE'S NAME _COOPERATIVE AGREEMENT #_Fiscal Year 20xx_Year #)</v>
      </c>
      <c r="M7" s="673"/>
      <c r="N7" s="673"/>
      <c r="O7" s="673"/>
      <c r="P7" s="674"/>
    </row>
    <row r="8" spans="1:20" ht="40.5" customHeight="1" outlineLevel="1">
      <c r="B8" s="675" t="s">
        <v>53</v>
      </c>
      <c r="C8" s="676"/>
      <c r="D8" s="676"/>
      <c r="E8" s="676"/>
      <c r="F8" s="677" t="s">
        <v>54</v>
      </c>
      <c r="G8" s="677"/>
      <c r="H8" s="142" t="s">
        <v>55</v>
      </c>
      <c r="I8" s="144"/>
      <c r="L8" s="678" t="s">
        <v>56</v>
      </c>
      <c r="M8" s="679"/>
      <c r="N8" s="679"/>
      <c r="O8" s="679"/>
      <c r="P8" s="680"/>
    </row>
    <row r="9" spans="1:20" ht="38.25" thickBot="1">
      <c r="A9" s="661" t="s">
        <v>57</v>
      </c>
      <c r="B9" s="18" t="s">
        <v>58</v>
      </c>
      <c r="C9" s="19" t="s">
        <v>59</v>
      </c>
      <c r="D9" s="19" t="s">
        <v>60</v>
      </c>
      <c r="E9" s="19" t="s">
        <v>61</v>
      </c>
      <c r="F9" s="19" t="s">
        <v>62</v>
      </c>
      <c r="G9" s="328" t="s">
        <v>63</v>
      </c>
      <c r="H9" s="327" t="s">
        <v>64</v>
      </c>
      <c r="I9" s="145" t="s">
        <v>65</v>
      </c>
      <c r="J9" s="326"/>
      <c r="L9" s="214" t="s">
        <v>66</v>
      </c>
      <c r="M9" s="215" t="s">
        <v>67</v>
      </c>
      <c r="N9" s="216" t="s">
        <v>68</v>
      </c>
      <c r="O9" s="215" t="s">
        <v>69</v>
      </c>
      <c r="P9" s="217" t="s">
        <v>70</v>
      </c>
    </row>
    <row r="10" spans="1:20" ht="105">
      <c r="A10" s="661"/>
      <c r="B10" s="325">
        <v>1</v>
      </c>
      <c r="C10" s="324" t="s">
        <v>71</v>
      </c>
      <c r="D10" s="323" t="s">
        <v>72</v>
      </c>
      <c r="E10" s="322" t="s">
        <v>73</v>
      </c>
      <c r="F10" s="321"/>
      <c r="G10" s="320">
        <f>'FY22 Cost Estimator'!T10</f>
        <v>0.19470000000000001</v>
      </c>
      <c r="H10" s="319">
        <f>'FY22 Cost Estimator'!S10</f>
        <v>25654</v>
      </c>
      <c r="I10" s="146"/>
      <c r="J10" s="318"/>
      <c r="L10" s="283" t="s">
        <v>74</v>
      </c>
      <c r="M10" s="139">
        <f>'[1]Draft Workplan Review (AF)'!K6</f>
        <v>0</v>
      </c>
      <c r="N10" s="209"/>
      <c r="O10" s="139"/>
      <c r="P10" s="140"/>
    </row>
    <row r="11" spans="1:20" ht="47.25">
      <c r="B11" s="298">
        <v>1.1000000000000001</v>
      </c>
      <c r="C11" s="317" t="s">
        <v>75</v>
      </c>
      <c r="D11" s="311" t="s">
        <v>76</v>
      </c>
      <c r="E11" s="311" t="s">
        <v>77</v>
      </c>
      <c r="F11" s="311" t="s">
        <v>78</v>
      </c>
      <c r="G11" s="316">
        <f>'FY22 Cost Estimator'!T11</f>
        <v>6.7307692307692304E-2</v>
      </c>
      <c r="H11" s="315">
        <f>'FY22 Cost Estimator'!S11</f>
        <v>11563</v>
      </c>
      <c r="I11" s="147"/>
      <c r="J11" s="288"/>
      <c r="L11" s="284" t="s">
        <v>79</v>
      </c>
      <c r="M11" s="135">
        <f>'[1]Draft Workplan Review (AF)'!K7</f>
        <v>0</v>
      </c>
      <c r="N11" s="210"/>
      <c r="O11" s="135"/>
      <c r="P11" s="136"/>
    </row>
    <row r="12" spans="1:20" ht="110.25">
      <c r="B12" s="298">
        <v>1.2</v>
      </c>
      <c r="C12" s="297" t="s">
        <v>80</v>
      </c>
      <c r="D12" s="311" t="s">
        <v>81</v>
      </c>
      <c r="E12" s="311" t="s">
        <v>82</v>
      </c>
      <c r="F12" s="311" t="s">
        <v>83</v>
      </c>
      <c r="G12" s="316">
        <f>'FY22 Cost Estimator'!T12</f>
        <v>4.3269230769230768E-2</v>
      </c>
      <c r="H12" s="315">
        <f>'FY22 Cost Estimator'!S12</f>
        <v>4854</v>
      </c>
      <c r="I12" s="147"/>
      <c r="J12" s="288"/>
      <c r="L12" s="284" t="s">
        <v>84</v>
      </c>
      <c r="M12" s="135">
        <f>'[1]Draft Workplan Review (AF)'!K8</f>
        <v>0</v>
      </c>
      <c r="N12" s="210"/>
      <c r="O12" s="135"/>
      <c r="P12" s="136"/>
    </row>
    <row r="13" spans="1:20" ht="63">
      <c r="B13" s="298">
        <v>1.3</v>
      </c>
      <c r="C13" s="297" t="s">
        <v>85</v>
      </c>
      <c r="D13" s="311" t="s">
        <v>86</v>
      </c>
      <c r="E13" s="311" t="s">
        <v>87</v>
      </c>
      <c r="F13" s="310" t="s">
        <v>83</v>
      </c>
      <c r="G13" s="316">
        <f>'FY22 Cost Estimator'!T13</f>
        <v>3.4615384615384617E-2</v>
      </c>
      <c r="H13" s="315">
        <f>'FY22 Cost Estimator'!S13</f>
        <v>3779</v>
      </c>
      <c r="I13" s="147"/>
      <c r="J13" s="288"/>
      <c r="L13" s="284" t="s">
        <v>88</v>
      </c>
      <c r="M13" s="139">
        <f>'[1]Draft Workplan Review (AF)'!K9</f>
        <v>0</v>
      </c>
      <c r="N13" s="210"/>
      <c r="O13" s="135"/>
      <c r="P13" s="136"/>
    </row>
    <row r="14" spans="1:20" ht="47.25">
      <c r="B14" s="298">
        <v>1.4</v>
      </c>
      <c r="C14" s="297" t="s">
        <v>89</v>
      </c>
      <c r="D14" s="311" t="s">
        <v>90</v>
      </c>
      <c r="E14" s="311" t="s">
        <v>91</v>
      </c>
      <c r="F14" s="311" t="s">
        <v>92</v>
      </c>
      <c r="G14" s="316">
        <f>'FY22 Cost Estimator'!T14</f>
        <v>1.4423076923076924E-2</v>
      </c>
      <c r="H14" s="315">
        <f>'FY22 Cost Estimator'!S14</f>
        <v>1619</v>
      </c>
      <c r="I14" s="147"/>
      <c r="J14" s="288"/>
      <c r="L14" s="138" t="s">
        <v>93</v>
      </c>
      <c r="M14" s="135">
        <f>'[1]Draft Workplan Review (AF)'!K10</f>
        <v>0</v>
      </c>
      <c r="N14" s="210"/>
      <c r="O14" s="135"/>
      <c r="P14" s="136"/>
    </row>
    <row r="15" spans="1:20" ht="47.25">
      <c r="B15" s="298">
        <v>1.5</v>
      </c>
      <c r="C15" s="297" t="s">
        <v>94</v>
      </c>
      <c r="D15" s="311" t="s">
        <v>95</v>
      </c>
      <c r="E15" s="311" t="s">
        <v>96</v>
      </c>
      <c r="F15" s="310" t="s">
        <v>97</v>
      </c>
      <c r="G15" s="316">
        <f>'FY22 Cost Estimator'!T15</f>
        <v>2.0192307692307693E-2</v>
      </c>
      <c r="H15" s="315">
        <f>'FY22 Cost Estimator'!S15</f>
        <v>2247</v>
      </c>
      <c r="I15" s="148"/>
      <c r="J15" s="309"/>
      <c r="L15" s="284" t="s">
        <v>98</v>
      </c>
      <c r="M15" s="135">
        <f>'[1]Draft Workplan Review (AF)'!K11</f>
        <v>0</v>
      </c>
      <c r="N15" s="210"/>
      <c r="O15" s="135"/>
      <c r="P15" s="136"/>
    </row>
    <row r="16" spans="1:20" ht="47.25">
      <c r="B16" s="298">
        <v>1.6</v>
      </c>
      <c r="C16" s="297" t="s">
        <v>99</v>
      </c>
      <c r="D16" s="297" t="s">
        <v>100</v>
      </c>
      <c r="E16" s="311" t="s">
        <v>101</v>
      </c>
      <c r="F16" s="311" t="s">
        <v>102</v>
      </c>
      <c r="G16" s="316">
        <f>'FY22 Cost Estimator'!T16</f>
        <v>1.4903846153846155E-2</v>
      </c>
      <c r="H16" s="315">
        <f>'FY22 Cost Estimator'!S16</f>
        <v>1592</v>
      </c>
      <c r="I16" s="148"/>
      <c r="J16" s="309"/>
      <c r="L16" s="284" t="s">
        <v>103</v>
      </c>
      <c r="M16" s="139">
        <f>'[1]Draft Workplan Review (AF)'!K12</f>
        <v>0</v>
      </c>
      <c r="N16" s="210"/>
      <c r="O16" s="135"/>
      <c r="P16" s="136"/>
    </row>
    <row r="17" spans="2:16" ht="15.75">
      <c r="B17" s="308">
        <v>2</v>
      </c>
      <c r="C17" s="314" t="s">
        <v>104</v>
      </c>
      <c r="D17" s="313" t="s">
        <v>105</v>
      </c>
      <c r="E17" s="302"/>
      <c r="F17" s="302"/>
      <c r="G17" s="312">
        <f>'FY22 Cost Estimator'!T17</f>
        <v>5.7700000000000001E-2</v>
      </c>
      <c r="H17" s="307">
        <f>'FY22 Cost Estimator'!S17</f>
        <v>14182</v>
      </c>
      <c r="I17" s="149"/>
      <c r="J17" s="299"/>
      <c r="L17" s="138">
        <f>'[1]Draft Workplan Review (AF)'!J16</f>
        <v>0</v>
      </c>
      <c r="M17" s="135">
        <f>'[1]Draft Workplan Review (AF)'!K16</f>
        <v>0</v>
      </c>
      <c r="N17" s="210"/>
      <c r="O17" s="135"/>
      <c r="P17" s="136"/>
    </row>
    <row r="18" spans="2:16" ht="31.5">
      <c r="B18" s="298">
        <v>2.1</v>
      </c>
      <c r="C18" s="297" t="s">
        <v>106</v>
      </c>
      <c r="D18" s="297" t="s">
        <v>107</v>
      </c>
      <c r="E18" s="311" t="s">
        <v>77</v>
      </c>
      <c r="F18" s="310">
        <v>44500</v>
      </c>
      <c r="G18" s="312">
        <f>'FY22 Cost Estimator'!T18</f>
        <v>3.8461538461538464E-2</v>
      </c>
      <c r="H18" s="307">
        <f>'FY22 Cost Estimator'!S18</f>
        <v>10740</v>
      </c>
      <c r="I18" s="148"/>
      <c r="J18" s="309"/>
      <c r="L18" s="138">
        <f>'[1]Draft Workplan Review (AF)'!J17</f>
        <v>0</v>
      </c>
      <c r="M18" s="135">
        <f>'[1]Draft Workplan Review (AF)'!K17</f>
        <v>0</v>
      </c>
      <c r="N18" s="210"/>
      <c r="O18" s="135"/>
      <c r="P18" s="136"/>
    </row>
    <row r="19" spans="2:16" ht="31.5">
      <c r="B19" s="298">
        <v>2.2000000000000002</v>
      </c>
      <c r="C19" s="297" t="s">
        <v>108</v>
      </c>
      <c r="D19" s="311" t="s">
        <v>109</v>
      </c>
      <c r="E19" s="311" t="s">
        <v>110</v>
      </c>
      <c r="F19" s="310">
        <v>44652</v>
      </c>
      <c r="G19" s="312">
        <f>'FY22 Cost Estimator'!T19</f>
        <v>1.9230769230769232E-2</v>
      </c>
      <c r="H19" s="307">
        <f>'FY22 Cost Estimator'!S19</f>
        <v>3442</v>
      </c>
      <c r="I19" s="148"/>
      <c r="J19" s="309"/>
      <c r="L19" s="138">
        <f>'[1]Draft Workplan Review (AF)'!J18</f>
        <v>0</v>
      </c>
      <c r="M19" s="139">
        <f>'[1]Draft Workplan Review (AF)'!K18</f>
        <v>0</v>
      </c>
      <c r="N19" s="210"/>
      <c r="O19" s="135"/>
      <c r="P19" s="136"/>
    </row>
    <row r="20" spans="2:16" ht="15.75">
      <c r="B20" s="308">
        <v>3</v>
      </c>
      <c r="C20" s="302" t="s">
        <v>111</v>
      </c>
      <c r="D20" s="302"/>
      <c r="E20" s="302"/>
      <c r="F20" s="302"/>
      <c r="G20" s="301">
        <f>'FY22 Cost Estimator'!T20</f>
        <v>2.4E-2</v>
      </c>
      <c r="H20" s="307">
        <f>'FY22 Cost Estimator'!S20</f>
        <v>8421</v>
      </c>
      <c r="I20" s="149"/>
      <c r="J20" s="299"/>
      <c r="L20" s="138">
        <f>'[1]Draft Workplan Review (AF)'!J26</f>
        <v>0</v>
      </c>
      <c r="M20" s="135">
        <f>'[1]Draft Workplan Review (AF)'!K26</f>
        <v>0</v>
      </c>
      <c r="N20" s="210"/>
      <c r="O20" s="135"/>
      <c r="P20" s="136"/>
    </row>
    <row r="21" spans="2:16" ht="144.75" customHeight="1">
      <c r="B21" s="298">
        <v>3.1</v>
      </c>
      <c r="C21" s="297" t="s">
        <v>112</v>
      </c>
      <c r="D21" s="297" t="s">
        <v>113</v>
      </c>
      <c r="E21" s="297" t="s">
        <v>114</v>
      </c>
      <c r="F21" s="306">
        <v>44673</v>
      </c>
      <c r="G21" s="301">
        <f>'FY22 Cost Estimator'!T21</f>
        <v>2.403846153846154E-2</v>
      </c>
      <c r="H21" s="307">
        <f>'FY22 Cost Estimator'!S21</f>
        <v>8421</v>
      </c>
      <c r="I21" s="147"/>
      <c r="J21" s="288"/>
      <c r="L21" s="138">
        <f>'[1]Draft Workplan Review (AF)'!J27</f>
        <v>0</v>
      </c>
      <c r="M21" s="139">
        <f>'[1]Draft Workplan Review (AF)'!K27</f>
        <v>0</v>
      </c>
      <c r="N21" s="210"/>
      <c r="O21" s="135"/>
      <c r="P21" s="136"/>
    </row>
    <row r="22" spans="2:16" ht="15.75">
      <c r="B22" s="298">
        <v>3.2</v>
      </c>
      <c r="C22" s="297"/>
      <c r="D22" s="297"/>
      <c r="E22" s="297"/>
      <c r="F22" s="297"/>
      <c r="G22" s="296" t="s">
        <v>47</v>
      </c>
      <c r="H22" s="295"/>
      <c r="I22" s="147"/>
      <c r="J22" s="288"/>
      <c r="L22" s="138">
        <f>'[1]Draft Workplan Review (AF)'!J28</f>
        <v>0</v>
      </c>
      <c r="M22" s="135">
        <f>'[1]Draft Workplan Review (AF)'!K28</f>
        <v>0</v>
      </c>
      <c r="N22" s="210"/>
      <c r="O22" s="135"/>
      <c r="P22" s="136"/>
    </row>
    <row r="23" spans="2:16" ht="15.75">
      <c r="B23" s="298">
        <v>3.3</v>
      </c>
      <c r="C23" s="297"/>
      <c r="D23" s="297"/>
      <c r="E23" s="297"/>
      <c r="F23" s="297"/>
      <c r="G23" s="296"/>
      <c r="H23" s="295"/>
      <c r="I23" s="147"/>
      <c r="J23" s="288"/>
      <c r="L23" s="138">
        <f>'[1]Draft Workplan Review (AF)'!J29</f>
        <v>0</v>
      </c>
      <c r="M23" s="135">
        <f>'[1]Draft Workplan Review (AF)'!K29</f>
        <v>0</v>
      </c>
      <c r="N23" s="210"/>
      <c r="O23" s="135"/>
      <c r="P23" s="136"/>
    </row>
    <row r="24" spans="2:16" ht="15.75">
      <c r="B24" s="298">
        <v>3.4</v>
      </c>
      <c r="C24" s="297"/>
      <c r="D24" s="297"/>
      <c r="E24" s="297"/>
      <c r="F24" s="297"/>
      <c r="G24" s="296"/>
      <c r="H24" s="295"/>
      <c r="I24" s="147"/>
      <c r="J24" s="288"/>
      <c r="L24" s="138">
        <f>'[1]Draft Workplan Review (AF)'!J30</f>
        <v>0</v>
      </c>
      <c r="M24" s="139">
        <f>'[1]Draft Workplan Review (AF)'!K30</f>
        <v>0</v>
      </c>
      <c r="N24" s="210"/>
      <c r="O24" s="135"/>
      <c r="P24" s="136"/>
    </row>
    <row r="25" spans="2:16" ht="15.75">
      <c r="B25" s="298">
        <v>3.5</v>
      </c>
      <c r="C25" s="297"/>
      <c r="D25" s="297"/>
      <c r="E25" s="297"/>
      <c r="F25" s="297"/>
      <c r="G25" s="296"/>
      <c r="H25" s="295"/>
      <c r="I25" s="147"/>
      <c r="J25" s="288"/>
      <c r="L25" s="138">
        <f>'[1]Draft Workplan Review (AF)'!J31</f>
        <v>0</v>
      </c>
      <c r="M25" s="135">
        <f>'[1]Draft Workplan Review (AF)'!K31</f>
        <v>0</v>
      </c>
      <c r="N25" s="210"/>
      <c r="O25" s="135"/>
      <c r="P25" s="136"/>
    </row>
    <row r="26" spans="2:16" ht="15.75">
      <c r="B26" s="298">
        <v>3.6</v>
      </c>
      <c r="C26" s="297"/>
      <c r="D26" s="297"/>
      <c r="E26" s="297"/>
      <c r="F26" s="297"/>
      <c r="G26" s="296"/>
      <c r="H26" s="295"/>
      <c r="I26" s="147"/>
      <c r="J26" s="288"/>
      <c r="L26" s="138">
        <f>'[1]Draft Workplan Review (AF)'!J32</f>
        <v>0</v>
      </c>
      <c r="M26" s="135">
        <f>'[1]Draft Workplan Review (AF)'!K32</f>
        <v>0</v>
      </c>
      <c r="N26" s="210"/>
      <c r="O26" s="135"/>
      <c r="P26" s="136"/>
    </row>
    <row r="27" spans="2:16" ht="15.75">
      <c r="B27" s="298">
        <v>3.7</v>
      </c>
      <c r="C27" s="297"/>
      <c r="D27" s="297"/>
      <c r="E27" s="297"/>
      <c r="F27" s="297"/>
      <c r="G27" s="296"/>
      <c r="H27" s="295"/>
      <c r="I27" s="147"/>
      <c r="J27" s="288"/>
      <c r="L27" s="138">
        <f>'[1]Draft Workplan Review (AF)'!J33</f>
        <v>0</v>
      </c>
      <c r="M27" s="139">
        <f>'[1]Draft Workplan Review (AF)'!K33</f>
        <v>0</v>
      </c>
      <c r="N27" s="210"/>
      <c r="O27" s="135"/>
      <c r="P27" s="136"/>
    </row>
    <row r="28" spans="2:16" ht="15.75">
      <c r="B28" s="298">
        <v>3.8</v>
      </c>
      <c r="C28" s="297"/>
      <c r="D28" s="297"/>
      <c r="E28" s="297"/>
      <c r="F28" s="297"/>
      <c r="G28" s="296"/>
      <c r="H28" s="295"/>
      <c r="I28" s="147"/>
      <c r="J28" s="288"/>
      <c r="L28" s="138">
        <f>'[1]Draft Workplan Review (AF)'!J34</f>
        <v>0</v>
      </c>
      <c r="M28" s="135">
        <f>'[1]Draft Workplan Review (AF)'!K34</f>
        <v>0</v>
      </c>
      <c r="N28" s="210"/>
      <c r="O28" s="135"/>
      <c r="P28" s="136"/>
    </row>
    <row r="29" spans="2:16" ht="15.75">
      <c r="B29" s="298">
        <v>3.9</v>
      </c>
      <c r="C29" s="297"/>
      <c r="D29" s="297"/>
      <c r="E29" s="297"/>
      <c r="F29" s="297"/>
      <c r="G29" s="296"/>
      <c r="H29" s="295"/>
      <c r="I29" s="147"/>
      <c r="J29" s="288"/>
      <c r="L29" s="138">
        <f>'[1]Draft Workplan Review (AF)'!J35</f>
        <v>0</v>
      </c>
      <c r="M29" s="135">
        <f>'[1]Draft Workplan Review (AF)'!K35</f>
        <v>0</v>
      </c>
      <c r="N29" s="210"/>
      <c r="O29" s="135"/>
      <c r="P29" s="136"/>
    </row>
    <row r="30" spans="2:16" ht="15.75">
      <c r="B30" s="305">
        <v>4</v>
      </c>
      <c r="C30" s="302" t="s">
        <v>115</v>
      </c>
      <c r="D30" s="302"/>
      <c r="E30" s="302"/>
      <c r="F30" s="302"/>
      <c r="G30" s="301"/>
      <c r="H30" s="300"/>
      <c r="I30" s="149"/>
      <c r="J30" s="299"/>
      <c r="L30" s="138">
        <f>'[1]Draft Workplan Review (AF)'!J36</f>
        <v>0</v>
      </c>
      <c r="M30" s="139">
        <f>'[1]Draft Workplan Review (AF)'!K36</f>
        <v>0</v>
      </c>
      <c r="N30" s="210"/>
      <c r="O30" s="135"/>
      <c r="P30" s="136"/>
    </row>
    <row r="31" spans="2:16" ht="15.75">
      <c r="B31" s="298">
        <v>4.0999999999999996</v>
      </c>
      <c r="C31" s="297"/>
      <c r="D31" s="297"/>
      <c r="E31" s="297"/>
      <c r="F31" s="297"/>
      <c r="G31" s="296"/>
      <c r="H31" s="295"/>
      <c r="I31" s="147"/>
      <c r="J31" s="288"/>
      <c r="L31" s="138">
        <f>'[1]Draft Workplan Review (AF)'!J37</f>
        <v>0</v>
      </c>
      <c r="M31" s="135">
        <f>'[1]Draft Workplan Review (AF)'!K37</f>
        <v>0</v>
      </c>
      <c r="N31" s="210"/>
      <c r="O31" s="135"/>
      <c r="P31" s="136"/>
    </row>
    <row r="32" spans="2:16" ht="15.75">
      <c r="B32" s="298">
        <v>4.2</v>
      </c>
      <c r="C32" s="297"/>
      <c r="D32" s="297"/>
      <c r="E32" s="297"/>
      <c r="F32" s="297"/>
      <c r="G32" s="296"/>
      <c r="H32" s="295"/>
      <c r="I32" s="147"/>
      <c r="J32" s="288"/>
      <c r="L32" s="138">
        <f>'[1]Draft Workplan Review (AF)'!J38</f>
        <v>0</v>
      </c>
      <c r="M32" s="135">
        <f>'[1]Draft Workplan Review (AF)'!K38</f>
        <v>0</v>
      </c>
      <c r="N32" s="210"/>
      <c r="O32" s="135"/>
      <c r="P32" s="136"/>
    </row>
    <row r="33" spans="2:16" ht="15.75">
      <c r="B33" s="298">
        <v>4.3</v>
      </c>
      <c r="C33" s="297"/>
      <c r="D33" s="297"/>
      <c r="E33" s="297"/>
      <c r="F33" s="297"/>
      <c r="G33" s="296"/>
      <c r="H33" s="295"/>
      <c r="I33" s="147"/>
      <c r="J33" s="288"/>
      <c r="L33" s="138">
        <f>'[1]Draft Workplan Review (AF)'!J39</f>
        <v>0</v>
      </c>
      <c r="M33" s="139">
        <f>'[1]Draft Workplan Review (AF)'!K39</f>
        <v>0</v>
      </c>
      <c r="N33" s="210"/>
      <c r="O33" s="135"/>
      <c r="P33" s="136"/>
    </row>
    <row r="34" spans="2:16" ht="15.75">
      <c r="B34" s="298">
        <v>4.4000000000000004</v>
      </c>
      <c r="C34" s="297"/>
      <c r="D34" s="297"/>
      <c r="E34" s="297"/>
      <c r="F34" s="297"/>
      <c r="G34" s="296"/>
      <c r="H34" s="295"/>
      <c r="I34" s="147"/>
      <c r="J34" s="288"/>
      <c r="L34" s="138">
        <f>'[1]Draft Workplan Review (AF)'!J40</f>
        <v>0</v>
      </c>
      <c r="M34" s="135">
        <f>'[1]Draft Workplan Review (AF)'!K40</f>
        <v>0</v>
      </c>
      <c r="N34" s="210"/>
      <c r="O34" s="135"/>
      <c r="P34" s="136"/>
    </row>
    <row r="35" spans="2:16" ht="15.75">
      <c r="B35" s="298">
        <v>4.5</v>
      </c>
      <c r="C35" s="297"/>
      <c r="D35" s="297"/>
      <c r="E35" s="297"/>
      <c r="F35" s="297"/>
      <c r="G35" s="296"/>
      <c r="H35" s="295"/>
      <c r="I35" s="147"/>
      <c r="J35" s="288"/>
      <c r="L35" s="138">
        <f>'[1]Draft Workplan Review (AF)'!J41</f>
        <v>0</v>
      </c>
      <c r="M35" s="135">
        <f>'[1]Draft Workplan Review (AF)'!K41</f>
        <v>0</v>
      </c>
      <c r="N35" s="210"/>
      <c r="O35" s="135"/>
      <c r="P35" s="136"/>
    </row>
    <row r="36" spans="2:16" ht="15.75">
      <c r="B36" s="298">
        <v>4.5999999999999996</v>
      </c>
      <c r="C36" s="297"/>
      <c r="D36" s="297"/>
      <c r="E36" s="297"/>
      <c r="F36" s="297"/>
      <c r="G36" s="296"/>
      <c r="H36" s="295"/>
      <c r="I36" s="147"/>
      <c r="J36" s="288"/>
      <c r="L36" s="138">
        <f>'[1]Draft Workplan Review (AF)'!J42</f>
        <v>0</v>
      </c>
      <c r="M36" s="139">
        <f>'[1]Draft Workplan Review (AF)'!K42</f>
        <v>0</v>
      </c>
      <c r="N36" s="210"/>
      <c r="O36" s="135"/>
      <c r="P36" s="136"/>
    </row>
    <row r="37" spans="2:16" ht="15.75">
      <c r="B37" s="298">
        <v>4.7</v>
      </c>
      <c r="C37" s="297"/>
      <c r="D37" s="297"/>
      <c r="E37" s="297"/>
      <c r="F37" s="297"/>
      <c r="G37" s="296"/>
      <c r="H37" s="295"/>
      <c r="I37" s="147"/>
      <c r="J37" s="288"/>
      <c r="L37" s="138">
        <f>'[1]Draft Workplan Review (AF)'!J43</f>
        <v>0</v>
      </c>
      <c r="M37" s="135">
        <f>'[1]Draft Workplan Review (AF)'!K43</f>
        <v>0</v>
      </c>
      <c r="N37" s="210"/>
      <c r="O37" s="135"/>
      <c r="P37" s="136"/>
    </row>
    <row r="38" spans="2:16" ht="15.75">
      <c r="B38" s="298">
        <v>4.8</v>
      </c>
      <c r="C38" s="297"/>
      <c r="D38" s="297"/>
      <c r="E38" s="297"/>
      <c r="F38" s="297"/>
      <c r="G38" s="296"/>
      <c r="H38" s="295"/>
      <c r="I38" s="147"/>
      <c r="J38" s="288"/>
      <c r="L38" s="138">
        <f>'[1]Draft Workplan Review (AF)'!J44</f>
        <v>0</v>
      </c>
      <c r="M38" s="135">
        <f>'[1]Draft Workplan Review (AF)'!K44</f>
        <v>0</v>
      </c>
      <c r="N38" s="210"/>
      <c r="O38" s="135"/>
      <c r="P38" s="136"/>
    </row>
    <row r="39" spans="2:16" ht="15.75">
      <c r="B39" s="298">
        <v>4.9000000000000004</v>
      </c>
      <c r="C39" s="297"/>
      <c r="D39" s="297"/>
      <c r="E39" s="297"/>
      <c r="F39" s="297"/>
      <c r="G39" s="296"/>
      <c r="H39" s="295"/>
      <c r="I39" s="147"/>
      <c r="J39" s="288"/>
      <c r="L39" s="138">
        <f>'[1]Draft Workplan Review (AF)'!J45</f>
        <v>0</v>
      </c>
      <c r="M39" s="139">
        <f>'[1]Draft Workplan Review (AF)'!K45</f>
        <v>0</v>
      </c>
      <c r="N39" s="210"/>
      <c r="O39" s="135"/>
      <c r="P39" s="136"/>
    </row>
    <row r="40" spans="2:16" ht="15.75">
      <c r="B40" s="303">
        <v>5</v>
      </c>
      <c r="C40" s="302" t="s">
        <v>116</v>
      </c>
      <c r="D40" s="304"/>
      <c r="E40" s="304"/>
      <c r="F40" s="304"/>
      <c r="G40" s="301"/>
      <c r="H40" s="300"/>
      <c r="I40" s="149"/>
      <c r="J40" s="299"/>
      <c r="L40" s="138">
        <f>'[1]Draft Workplan Review (AF)'!J46</f>
        <v>0</v>
      </c>
      <c r="M40" s="135">
        <f>'[1]Draft Workplan Review (AF)'!K46</f>
        <v>0</v>
      </c>
      <c r="N40" s="210"/>
      <c r="O40" s="135"/>
      <c r="P40" s="136"/>
    </row>
    <row r="41" spans="2:16" ht="15.75">
      <c r="B41" s="298">
        <v>5.0999999999999996</v>
      </c>
      <c r="C41" s="297"/>
      <c r="D41" s="297"/>
      <c r="E41" s="297"/>
      <c r="F41" s="297"/>
      <c r="G41" s="296"/>
      <c r="H41" s="295"/>
      <c r="I41" s="147"/>
      <c r="J41" s="288"/>
      <c r="L41" s="138">
        <f>'[1]Draft Workplan Review (AF)'!J47</f>
        <v>0</v>
      </c>
      <c r="M41" s="135">
        <f>'[1]Draft Workplan Review (AF)'!K47</f>
        <v>0</v>
      </c>
      <c r="N41" s="210"/>
      <c r="O41" s="135"/>
      <c r="P41" s="136"/>
    </row>
    <row r="42" spans="2:16" ht="15.75">
      <c r="B42" s="298">
        <v>5.2</v>
      </c>
      <c r="C42" s="297"/>
      <c r="D42" s="297"/>
      <c r="E42" s="297"/>
      <c r="F42" s="297"/>
      <c r="G42" s="296"/>
      <c r="H42" s="295"/>
      <c r="I42" s="147"/>
      <c r="J42" s="288"/>
      <c r="L42" s="138">
        <f>'[1]Draft Workplan Review (AF)'!J48</f>
        <v>0</v>
      </c>
      <c r="M42" s="139">
        <f>'[1]Draft Workplan Review (AF)'!K48</f>
        <v>0</v>
      </c>
      <c r="N42" s="210"/>
      <c r="O42" s="135"/>
      <c r="P42" s="136"/>
    </row>
    <row r="43" spans="2:16" ht="15.75">
      <c r="B43" s="298">
        <v>5.3</v>
      </c>
      <c r="C43" s="297"/>
      <c r="D43" s="297"/>
      <c r="E43" s="297"/>
      <c r="F43" s="297"/>
      <c r="G43" s="296"/>
      <c r="H43" s="295"/>
      <c r="I43" s="147"/>
      <c r="J43" s="288"/>
      <c r="L43" s="138">
        <f>'[1]Draft Workplan Review (AF)'!J49</f>
        <v>0</v>
      </c>
      <c r="M43" s="135">
        <f>'[1]Draft Workplan Review (AF)'!K49</f>
        <v>0</v>
      </c>
      <c r="N43" s="210"/>
      <c r="O43" s="135"/>
      <c r="P43" s="136"/>
    </row>
    <row r="44" spans="2:16" ht="15.75">
      <c r="B44" s="298">
        <v>5.4</v>
      </c>
      <c r="C44" s="297"/>
      <c r="D44" s="297"/>
      <c r="E44" s="297"/>
      <c r="F44" s="297"/>
      <c r="G44" s="296"/>
      <c r="H44" s="295"/>
      <c r="I44" s="147"/>
      <c r="J44" s="288"/>
      <c r="L44" s="138">
        <f>'[1]Draft Workplan Review (AF)'!J50</f>
        <v>0</v>
      </c>
      <c r="M44" s="135">
        <f>'[1]Draft Workplan Review (AF)'!K50</f>
        <v>0</v>
      </c>
      <c r="N44" s="210"/>
      <c r="O44" s="135"/>
      <c r="P44" s="136"/>
    </row>
    <row r="45" spans="2:16" ht="15.75">
      <c r="B45" s="298">
        <v>5.5</v>
      </c>
      <c r="C45" s="297"/>
      <c r="D45" s="297"/>
      <c r="E45" s="297"/>
      <c r="F45" s="297"/>
      <c r="G45" s="296"/>
      <c r="H45" s="295"/>
      <c r="I45" s="147"/>
      <c r="J45" s="288"/>
      <c r="L45" s="138">
        <f>'[1]Draft Workplan Review (AF)'!J51</f>
        <v>0</v>
      </c>
      <c r="M45" s="139">
        <f>'[1]Draft Workplan Review (AF)'!K51</f>
        <v>0</v>
      </c>
      <c r="N45" s="210"/>
      <c r="O45" s="135"/>
      <c r="P45" s="136"/>
    </row>
    <row r="46" spans="2:16" ht="15.75">
      <c r="B46" s="298">
        <v>5.6</v>
      </c>
      <c r="C46" s="297"/>
      <c r="D46" s="297"/>
      <c r="E46" s="297"/>
      <c r="F46" s="297"/>
      <c r="G46" s="296"/>
      <c r="H46" s="295"/>
      <c r="I46" s="147"/>
      <c r="J46" s="288"/>
      <c r="L46" s="138">
        <f>'[1]Draft Workplan Review (AF)'!J52</f>
        <v>0</v>
      </c>
      <c r="M46" s="135">
        <f>'[1]Draft Workplan Review (AF)'!K52</f>
        <v>0</v>
      </c>
      <c r="N46" s="210"/>
      <c r="O46" s="135"/>
      <c r="P46" s="136"/>
    </row>
    <row r="47" spans="2:16" ht="15.75">
      <c r="B47" s="298">
        <v>5.7</v>
      </c>
      <c r="C47" s="297"/>
      <c r="D47" s="297"/>
      <c r="E47" s="297"/>
      <c r="F47" s="297"/>
      <c r="G47" s="296"/>
      <c r="H47" s="295"/>
      <c r="I47" s="147"/>
      <c r="J47" s="288"/>
      <c r="L47" s="138">
        <f>'[1]Draft Workplan Review (AF)'!J53</f>
        <v>0</v>
      </c>
      <c r="M47" s="135">
        <f>'[1]Draft Workplan Review (AF)'!K53</f>
        <v>0</v>
      </c>
      <c r="N47" s="210"/>
      <c r="O47" s="135"/>
      <c r="P47" s="136"/>
    </row>
    <row r="48" spans="2:16" ht="15.75">
      <c r="B48" s="298">
        <v>5.8</v>
      </c>
      <c r="C48" s="297"/>
      <c r="D48" s="297"/>
      <c r="E48" s="297"/>
      <c r="F48" s="297"/>
      <c r="G48" s="296"/>
      <c r="H48" s="295"/>
      <c r="I48" s="147"/>
      <c r="J48" s="288"/>
      <c r="L48" s="138">
        <f>'[1]Draft Workplan Review (AF)'!J54</f>
        <v>0</v>
      </c>
      <c r="M48" s="139">
        <f>'[1]Draft Workplan Review (AF)'!K54</f>
        <v>0</v>
      </c>
      <c r="N48" s="210"/>
      <c r="O48" s="135"/>
      <c r="P48" s="136"/>
    </row>
    <row r="49" spans="2:16" ht="15.75">
      <c r="B49" s="298">
        <v>5.9</v>
      </c>
      <c r="C49" s="297"/>
      <c r="D49" s="297"/>
      <c r="E49" s="297"/>
      <c r="F49" s="297"/>
      <c r="G49" s="296"/>
      <c r="H49" s="295"/>
      <c r="I49" s="147"/>
      <c r="J49" s="288"/>
      <c r="L49" s="138">
        <f>'[1]Draft Workplan Review (AF)'!J55</f>
        <v>0</v>
      </c>
      <c r="M49" s="135">
        <f>'[1]Draft Workplan Review (AF)'!K55</f>
        <v>0</v>
      </c>
      <c r="N49" s="210"/>
      <c r="O49" s="135"/>
      <c r="P49" s="136"/>
    </row>
    <row r="50" spans="2:16" ht="15.75">
      <c r="B50" s="303">
        <v>6</v>
      </c>
      <c r="C50" s="302" t="s">
        <v>117</v>
      </c>
      <c r="D50" s="302"/>
      <c r="E50" s="302"/>
      <c r="F50" s="302"/>
      <c r="G50" s="301"/>
      <c r="H50" s="300"/>
      <c r="I50" s="149"/>
      <c r="J50" s="299"/>
      <c r="L50" s="138">
        <f>'[1]Draft Workplan Review (AF)'!J56</f>
        <v>0</v>
      </c>
      <c r="M50" s="135">
        <f>'[1]Draft Workplan Review (AF)'!K56</f>
        <v>0</v>
      </c>
      <c r="N50" s="210"/>
      <c r="O50" s="135"/>
      <c r="P50" s="136"/>
    </row>
    <row r="51" spans="2:16" ht="15.75">
      <c r="B51" s="298">
        <v>6.1</v>
      </c>
      <c r="C51" s="297"/>
      <c r="D51" s="297"/>
      <c r="E51" s="297"/>
      <c r="F51" s="297"/>
      <c r="G51" s="296"/>
      <c r="H51" s="295"/>
      <c r="I51" s="147"/>
      <c r="J51" s="288"/>
      <c r="L51" s="138">
        <f>'[1]Draft Workplan Review (AF)'!J57</f>
        <v>0</v>
      </c>
      <c r="M51" s="139">
        <f>'[1]Draft Workplan Review (AF)'!K57</f>
        <v>0</v>
      </c>
      <c r="N51" s="210"/>
      <c r="O51" s="135"/>
      <c r="P51" s="136"/>
    </row>
    <row r="52" spans="2:16" ht="15.75">
      <c r="B52" s="298">
        <v>6.2</v>
      </c>
      <c r="C52" s="297"/>
      <c r="D52" s="297"/>
      <c r="E52" s="297"/>
      <c r="F52" s="297"/>
      <c r="G52" s="296"/>
      <c r="H52" s="295"/>
      <c r="I52" s="147"/>
      <c r="J52" s="288"/>
      <c r="L52" s="138">
        <f>'[1]Draft Workplan Review (AF)'!J58</f>
        <v>0</v>
      </c>
      <c r="M52" s="135">
        <f>'[1]Draft Workplan Review (AF)'!K58</f>
        <v>0</v>
      </c>
      <c r="N52" s="210"/>
      <c r="O52" s="135"/>
      <c r="P52" s="136"/>
    </row>
    <row r="53" spans="2:16" ht="15.75">
      <c r="B53" s="298">
        <v>6.3</v>
      </c>
      <c r="C53" s="297"/>
      <c r="D53" s="297"/>
      <c r="E53" s="297"/>
      <c r="F53" s="297"/>
      <c r="G53" s="296"/>
      <c r="H53" s="295"/>
      <c r="I53" s="147"/>
      <c r="J53" s="288"/>
      <c r="L53" s="138">
        <f>'[1]Draft Workplan Review (AF)'!J59</f>
        <v>0</v>
      </c>
      <c r="M53" s="135">
        <f>'[1]Draft Workplan Review (AF)'!K59</f>
        <v>0</v>
      </c>
      <c r="N53" s="210"/>
      <c r="O53" s="135"/>
      <c r="P53" s="136"/>
    </row>
    <row r="54" spans="2:16" ht="15.75">
      <c r="B54" s="298">
        <v>6.4</v>
      </c>
      <c r="C54" s="297"/>
      <c r="D54" s="297"/>
      <c r="E54" s="297"/>
      <c r="F54" s="297"/>
      <c r="G54" s="296"/>
      <c r="H54" s="295"/>
      <c r="I54" s="147"/>
      <c r="J54" s="288"/>
      <c r="L54" s="138">
        <f>'[1]Draft Workplan Review (AF)'!J60</f>
        <v>0</v>
      </c>
      <c r="M54" s="139">
        <f>'[1]Draft Workplan Review (AF)'!K60</f>
        <v>0</v>
      </c>
      <c r="N54" s="210"/>
      <c r="O54" s="135"/>
      <c r="P54" s="136"/>
    </row>
    <row r="55" spans="2:16" ht="15.75">
      <c r="B55" s="298">
        <v>6.5</v>
      </c>
      <c r="C55" s="297"/>
      <c r="D55" s="297"/>
      <c r="E55" s="297"/>
      <c r="F55" s="297"/>
      <c r="G55" s="296"/>
      <c r="H55" s="295"/>
      <c r="I55" s="147"/>
      <c r="J55" s="288"/>
      <c r="L55" s="138">
        <f>'[1]Draft Workplan Review (AF)'!J61</f>
        <v>0</v>
      </c>
      <c r="M55" s="135">
        <f>'[1]Draft Workplan Review (AF)'!K61</f>
        <v>0</v>
      </c>
      <c r="N55" s="210"/>
      <c r="O55" s="135"/>
      <c r="P55" s="136"/>
    </row>
    <row r="56" spans="2:16" ht="15.75">
      <c r="B56" s="298">
        <v>6.6</v>
      </c>
      <c r="C56" s="297"/>
      <c r="D56" s="297"/>
      <c r="E56" s="297"/>
      <c r="F56" s="297"/>
      <c r="G56" s="296"/>
      <c r="H56" s="295"/>
      <c r="I56" s="147"/>
      <c r="J56" s="288"/>
      <c r="L56" s="138">
        <f>'[1]Draft Workplan Review (AF)'!J62</f>
        <v>0</v>
      </c>
      <c r="M56" s="135">
        <f>'[1]Draft Workplan Review (AF)'!K62</f>
        <v>0</v>
      </c>
      <c r="N56" s="210"/>
      <c r="O56" s="135"/>
      <c r="P56" s="136"/>
    </row>
    <row r="57" spans="2:16" ht="15.75">
      <c r="B57" s="298">
        <v>6.7</v>
      </c>
      <c r="C57" s="297"/>
      <c r="D57" s="297"/>
      <c r="E57" s="297"/>
      <c r="F57" s="297"/>
      <c r="G57" s="296"/>
      <c r="H57" s="295"/>
      <c r="I57" s="147"/>
      <c r="J57" s="288"/>
      <c r="L57" s="138">
        <f>'[1]Draft Workplan Review (AF)'!J63</f>
        <v>0</v>
      </c>
      <c r="M57" s="139">
        <f>'[1]Draft Workplan Review (AF)'!K63</f>
        <v>0</v>
      </c>
      <c r="N57" s="210"/>
      <c r="O57" s="135"/>
      <c r="P57" s="136"/>
    </row>
    <row r="58" spans="2:16" ht="15.75">
      <c r="B58" s="298">
        <v>6.8</v>
      </c>
      <c r="C58" s="297"/>
      <c r="D58" s="297"/>
      <c r="E58" s="297"/>
      <c r="F58" s="297"/>
      <c r="G58" s="296"/>
      <c r="H58" s="295"/>
      <c r="I58" s="147"/>
      <c r="J58" s="288"/>
      <c r="L58" s="138">
        <f>'[1]Draft Workplan Review (AF)'!J64</f>
        <v>0</v>
      </c>
      <c r="M58" s="135">
        <f>'[1]Draft Workplan Review (AF)'!K64</f>
        <v>0</v>
      </c>
      <c r="N58" s="210"/>
      <c r="O58" s="135"/>
      <c r="P58" s="136"/>
    </row>
    <row r="59" spans="2:16" ht="15.75">
      <c r="B59" s="298">
        <v>6.9</v>
      </c>
      <c r="C59" s="297"/>
      <c r="D59" s="297"/>
      <c r="E59" s="297"/>
      <c r="F59" s="297"/>
      <c r="G59" s="296"/>
      <c r="H59" s="295"/>
      <c r="I59" s="147"/>
      <c r="J59" s="288"/>
      <c r="L59" s="138">
        <f>'[1]Draft Workplan Review (AF)'!J65</f>
        <v>0</v>
      </c>
      <c r="M59" s="135">
        <f>'[1]Draft Workplan Review (AF)'!K65</f>
        <v>0</v>
      </c>
      <c r="N59" s="210"/>
      <c r="O59" s="135"/>
      <c r="P59" s="136"/>
    </row>
    <row r="60" spans="2:16" ht="15.75">
      <c r="B60" s="303">
        <v>7</v>
      </c>
      <c r="C60" s="302" t="s">
        <v>118</v>
      </c>
      <c r="D60" s="302"/>
      <c r="E60" s="302"/>
      <c r="F60" s="302"/>
      <c r="G60" s="301"/>
      <c r="H60" s="300"/>
      <c r="I60" s="149"/>
      <c r="J60" s="299"/>
      <c r="L60" s="138">
        <f>'[1]Draft Workplan Review (AF)'!J66</f>
        <v>0</v>
      </c>
      <c r="M60" s="139">
        <f>'[1]Draft Workplan Review (AF)'!K66</f>
        <v>0</v>
      </c>
      <c r="N60" s="210"/>
      <c r="O60" s="135"/>
      <c r="P60" s="136"/>
    </row>
    <row r="61" spans="2:16" ht="15.75">
      <c r="B61" s="298">
        <v>7.1</v>
      </c>
      <c r="C61" s="297"/>
      <c r="D61" s="297"/>
      <c r="E61" s="297"/>
      <c r="F61" s="297"/>
      <c r="G61" s="296"/>
      <c r="H61" s="295"/>
      <c r="I61" s="147"/>
      <c r="J61" s="288"/>
      <c r="L61" s="138">
        <f>'[1]Draft Workplan Review (AF)'!J67</f>
        <v>0</v>
      </c>
      <c r="M61" s="135">
        <f>'[1]Draft Workplan Review (AF)'!K67</f>
        <v>0</v>
      </c>
      <c r="N61" s="210"/>
      <c r="O61" s="135"/>
      <c r="P61" s="136"/>
    </row>
    <row r="62" spans="2:16" ht="15.75">
      <c r="B62" s="298">
        <v>7.2</v>
      </c>
      <c r="C62" s="297"/>
      <c r="D62" s="297"/>
      <c r="E62" s="297"/>
      <c r="F62" s="297"/>
      <c r="G62" s="296"/>
      <c r="H62" s="295"/>
      <c r="I62" s="147"/>
      <c r="J62" s="288"/>
      <c r="L62" s="138">
        <f>'[1]Draft Workplan Review (AF)'!J68</f>
        <v>0</v>
      </c>
      <c r="M62" s="135">
        <f>'[1]Draft Workplan Review (AF)'!K68</f>
        <v>0</v>
      </c>
      <c r="N62" s="210"/>
      <c r="O62" s="135"/>
      <c r="P62" s="136"/>
    </row>
    <row r="63" spans="2:16" ht="15.75">
      <c r="B63" s="298">
        <v>7.3</v>
      </c>
      <c r="C63" s="297"/>
      <c r="D63" s="297"/>
      <c r="E63" s="297"/>
      <c r="F63" s="297"/>
      <c r="G63" s="296"/>
      <c r="H63" s="295"/>
      <c r="I63" s="147"/>
      <c r="J63" s="288"/>
      <c r="L63" s="138">
        <f>'[1]Draft Workplan Review (AF)'!J69</f>
        <v>0</v>
      </c>
      <c r="M63" s="139">
        <f>'[1]Draft Workplan Review (AF)'!K69</f>
        <v>0</v>
      </c>
      <c r="N63" s="210"/>
      <c r="O63" s="135"/>
      <c r="P63" s="136"/>
    </row>
    <row r="64" spans="2:16" ht="15.75">
      <c r="B64" s="298">
        <v>7.4</v>
      </c>
      <c r="C64" s="297"/>
      <c r="D64" s="297"/>
      <c r="E64" s="297"/>
      <c r="F64" s="297"/>
      <c r="G64" s="296"/>
      <c r="H64" s="295"/>
      <c r="I64" s="147"/>
      <c r="J64" s="288"/>
      <c r="L64" s="138">
        <f>'[1]Draft Workplan Review (AF)'!J70</f>
        <v>0</v>
      </c>
      <c r="M64" s="135">
        <f>'[1]Draft Workplan Review (AF)'!K70</f>
        <v>0</v>
      </c>
      <c r="N64" s="210"/>
      <c r="O64" s="135"/>
      <c r="P64" s="136"/>
    </row>
    <row r="65" spans="2:16" ht="15.75">
      <c r="B65" s="298">
        <v>7.5</v>
      </c>
      <c r="C65" s="297"/>
      <c r="D65" s="297"/>
      <c r="E65" s="297"/>
      <c r="F65" s="297"/>
      <c r="G65" s="296"/>
      <c r="H65" s="295"/>
      <c r="I65" s="147"/>
      <c r="J65" s="288"/>
      <c r="L65" s="138">
        <f>'[1]Draft Workplan Review (AF)'!J71</f>
        <v>0</v>
      </c>
      <c r="M65" s="135">
        <f>'[1]Draft Workplan Review (AF)'!K71</f>
        <v>0</v>
      </c>
      <c r="N65" s="210"/>
      <c r="O65" s="135"/>
      <c r="P65" s="136"/>
    </row>
    <row r="66" spans="2:16" ht="15.75">
      <c r="B66" s="298">
        <v>7.6</v>
      </c>
      <c r="C66" s="297"/>
      <c r="D66" s="297"/>
      <c r="E66" s="297"/>
      <c r="F66" s="297"/>
      <c r="G66" s="296"/>
      <c r="H66" s="295"/>
      <c r="I66" s="147"/>
      <c r="J66" s="288"/>
      <c r="L66" s="138">
        <f>'[1]Draft Workplan Review (AF)'!J72</f>
        <v>0</v>
      </c>
      <c r="M66" s="139">
        <f>'[1]Draft Workplan Review (AF)'!K72</f>
        <v>0</v>
      </c>
      <c r="N66" s="210"/>
      <c r="O66" s="135"/>
      <c r="P66" s="136"/>
    </row>
    <row r="67" spans="2:16" ht="15.75">
      <c r="B67" s="298">
        <v>7.7</v>
      </c>
      <c r="C67" s="297"/>
      <c r="D67" s="297"/>
      <c r="E67" s="297"/>
      <c r="F67" s="297"/>
      <c r="G67" s="296"/>
      <c r="H67" s="295"/>
      <c r="I67" s="147"/>
      <c r="J67" s="288"/>
      <c r="L67" s="138">
        <f>'[1]Draft Workplan Review (AF)'!J73</f>
        <v>0</v>
      </c>
      <c r="M67" s="135">
        <f>'[1]Draft Workplan Review (AF)'!K73</f>
        <v>0</v>
      </c>
      <c r="N67" s="210"/>
      <c r="O67" s="135"/>
      <c r="P67" s="136"/>
    </row>
    <row r="68" spans="2:16" ht="15.75">
      <c r="B68" s="298">
        <v>7.8</v>
      </c>
      <c r="C68" s="297"/>
      <c r="D68" s="297"/>
      <c r="E68" s="297"/>
      <c r="F68" s="297"/>
      <c r="G68" s="296"/>
      <c r="H68" s="295"/>
      <c r="I68" s="147"/>
      <c r="J68" s="288"/>
      <c r="L68" s="138">
        <f>'[1]Draft Workplan Review (AF)'!J74</f>
        <v>0</v>
      </c>
      <c r="M68" s="135">
        <f>'[1]Draft Workplan Review (AF)'!K74</f>
        <v>0</v>
      </c>
      <c r="N68" s="210"/>
      <c r="O68" s="135"/>
      <c r="P68" s="136"/>
    </row>
    <row r="69" spans="2:16" ht="15.75">
      <c r="B69" s="298">
        <v>7.9</v>
      </c>
      <c r="C69" s="297"/>
      <c r="D69" s="297"/>
      <c r="E69" s="297"/>
      <c r="F69" s="297"/>
      <c r="G69" s="296"/>
      <c r="H69" s="295"/>
      <c r="I69" s="147"/>
      <c r="J69" s="288"/>
      <c r="L69" s="138">
        <f>'[1]Draft Workplan Review (AF)'!J75</f>
        <v>0</v>
      </c>
      <c r="M69" s="139">
        <f>'[1]Draft Workplan Review (AF)'!K75</f>
        <v>0</v>
      </c>
      <c r="N69" s="210"/>
      <c r="O69" s="135"/>
      <c r="P69" s="136"/>
    </row>
    <row r="70" spans="2:16" ht="15.75">
      <c r="B70" s="303">
        <v>8</v>
      </c>
      <c r="C70" s="302" t="s">
        <v>119</v>
      </c>
      <c r="D70" s="302"/>
      <c r="E70" s="302"/>
      <c r="F70" s="302"/>
      <c r="G70" s="301"/>
      <c r="H70" s="300"/>
      <c r="I70" s="149"/>
      <c r="J70" s="299"/>
      <c r="L70" s="138">
        <f>'[1]Draft Workplan Review (AF)'!J76</f>
        <v>0</v>
      </c>
      <c r="M70" s="135">
        <f>'[1]Draft Workplan Review (AF)'!K76</f>
        <v>0</v>
      </c>
      <c r="N70" s="210"/>
      <c r="O70" s="135"/>
      <c r="P70" s="136"/>
    </row>
    <row r="71" spans="2:16" ht="15.75">
      <c r="B71" s="298">
        <v>8.1</v>
      </c>
      <c r="C71" s="297"/>
      <c r="D71" s="297"/>
      <c r="E71" s="297"/>
      <c r="F71" s="297"/>
      <c r="G71" s="296"/>
      <c r="H71" s="295"/>
      <c r="I71" s="147"/>
      <c r="J71" s="288"/>
      <c r="L71" s="138">
        <f>'[1]Draft Workplan Review (AF)'!J77</f>
        <v>0</v>
      </c>
      <c r="M71" s="135">
        <f>'[1]Draft Workplan Review (AF)'!K77</f>
        <v>0</v>
      </c>
      <c r="N71" s="210"/>
      <c r="O71" s="135"/>
      <c r="P71" s="136"/>
    </row>
    <row r="72" spans="2:16" ht="15.75">
      <c r="B72" s="298">
        <v>8.1999999999999993</v>
      </c>
      <c r="C72" s="297"/>
      <c r="D72" s="297"/>
      <c r="E72" s="297"/>
      <c r="F72" s="297"/>
      <c r="G72" s="296"/>
      <c r="H72" s="295"/>
      <c r="I72" s="147"/>
      <c r="J72" s="288"/>
      <c r="L72" s="138">
        <f>'[1]Draft Workplan Review (AF)'!J78</f>
        <v>0</v>
      </c>
      <c r="M72" s="139">
        <f>'[1]Draft Workplan Review (AF)'!K78</f>
        <v>0</v>
      </c>
      <c r="N72" s="210"/>
      <c r="O72" s="135"/>
      <c r="P72" s="136"/>
    </row>
    <row r="73" spans="2:16" ht="15.75">
      <c r="B73" s="298">
        <v>8.3000000000000007</v>
      </c>
      <c r="C73" s="297"/>
      <c r="D73" s="297"/>
      <c r="E73" s="297"/>
      <c r="F73" s="297"/>
      <c r="G73" s="296"/>
      <c r="H73" s="295"/>
      <c r="I73" s="147"/>
      <c r="J73" s="288"/>
      <c r="L73" s="138">
        <f>'[1]Draft Workplan Review (AF)'!J79</f>
        <v>0</v>
      </c>
      <c r="M73" s="135">
        <f>'[1]Draft Workplan Review (AF)'!K79</f>
        <v>0</v>
      </c>
      <c r="N73" s="210"/>
      <c r="O73" s="135"/>
      <c r="P73" s="136"/>
    </row>
    <row r="74" spans="2:16" ht="15.75">
      <c r="B74" s="298">
        <v>8.4</v>
      </c>
      <c r="C74" s="297"/>
      <c r="D74" s="297"/>
      <c r="E74" s="297"/>
      <c r="F74" s="297"/>
      <c r="G74" s="296"/>
      <c r="H74" s="295"/>
      <c r="I74" s="147"/>
      <c r="J74" s="288"/>
      <c r="L74" s="138">
        <f>'[1]Draft Workplan Review (AF)'!J80</f>
        <v>0</v>
      </c>
      <c r="M74" s="135">
        <f>'[1]Draft Workplan Review (AF)'!K80</f>
        <v>0</v>
      </c>
      <c r="N74" s="210"/>
      <c r="O74" s="135"/>
      <c r="P74" s="136"/>
    </row>
    <row r="75" spans="2:16" ht="15.75">
      <c r="B75" s="298">
        <v>8.5</v>
      </c>
      <c r="C75" s="297"/>
      <c r="D75" s="297"/>
      <c r="E75" s="297"/>
      <c r="F75" s="297"/>
      <c r="G75" s="296"/>
      <c r="H75" s="295"/>
      <c r="I75" s="147"/>
      <c r="J75" s="288"/>
      <c r="L75" s="138">
        <f>'[1]Draft Workplan Review (AF)'!J81</f>
        <v>0</v>
      </c>
      <c r="M75" s="139">
        <f>'[1]Draft Workplan Review (AF)'!K81</f>
        <v>0</v>
      </c>
      <c r="N75" s="210"/>
      <c r="O75" s="135"/>
      <c r="P75" s="136"/>
    </row>
    <row r="76" spans="2:16" ht="15.75">
      <c r="B76" s="298">
        <v>8.6</v>
      </c>
      <c r="C76" s="297"/>
      <c r="D76" s="297"/>
      <c r="E76" s="297"/>
      <c r="F76" s="297"/>
      <c r="G76" s="296"/>
      <c r="H76" s="295"/>
      <c r="I76" s="147"/>
      <c r="J76" s="288"/>
      <c r="L76" s="138">
        <f>'[1]Draft Workplan Review (AF)'!J82</f>
        <v>0</v>
      </c>
      <c r="M76" s="135">
        <f>'[1]Draft Workplan Review (AF)'!K82</f>
        <v>0</v>
      </c>
      <c r="N76" s="210"/>
      <c r="O76" s="135"/>
      <c r="P76" s="136"/>
    </row>
    <row r="77" spans="2:16" ht="15.75">
      <c r="B77" s="298">
        <v>8.6999999999999993</v>
      </c>
      <c r="C77" s="297"/>
      <c r="D77" s="297"/>
      <c r="E77" s="297"/>
      <c r="F77" s="297"/>
      <c r="G77" s="296"/>
      <c r="H77" s="295"/>
      <c r="I77" s="147"/>
      <c r="J77" s="288"/>
      <c r="L77" s="138">
        <f>'[1]Draft Workplan Review (AF)'!J83</f>
        <v>0</v>
      </c>
      <c r="M77" s="135">
        <f>'[1]Draft Workplan Review (AF)'!K83</f>
        <v>0</v>
      </c>
      <c r="N77" s="210"/>
      <c r="O77" s="135"/>
      <c r="P77" s="136"/>
    </row>
    <row r="78" spans="2:16" ht="15.75">
      <c r="B78" s="298">
        <v>8.8000000000000007</v>
      </c>
      <c r="C78" s="297"/>
      <c r="D78" s="297"/>
      <c r="E78" s="297"/>
      <c r="F78" s="297"/>
      <c r="G78" s="296"/>
      <c r="H78" s="295"/>
      <c r="I78" s="147"/>
      <c r="J78" s="288"/>
      <c r="L78" s="138">
        <f>'[1]Draft Workplan Review (AF)'!J84</f>
        <v>0</v>
      </c>
      <c r="M78" s="139">
        <f>'[1]Draft Workplan Review (AF)'!K84</f>
        <v>0</v>
      </c>
      <c r="N78" s="210"/>
      <c r="O78" s="135"/>
      <c r="P78" s="136"/>
    </row>
    <row r="79" spans="2:16" ht="15.75">
      <c r="B79" s="298">
        <v>8.9</v>
      </c>
      <c r="C79" s="297"/>
      <c r="D79" s="297"/>
      <c r="E79" s="297"/>
      <c r="F79" s="297"/>
      <c r="G79" s="296"/>
      <c r="H79" s="295"/>
      <c r="I79" s="147"/>
      <c r="J79" s="288"/>
      <c r="L79" s="138">
        <f>'[1]Draft Workplan Review (AF)'!J85</f>
        <v>0</v>
      </c>
      <c r="M79" s="135">
        <f>'[1]Draft Workplan Review (AF)'!K85</f>
        <v>0</v>
      </c>
      <c r="N79" s="210"/>
      <c r="O79" s="135"/>
      <c r="P79" s="136"/>
    </row>
    <row r="80" spans="2:16" ht="15.75">
      <c r="B80" s="303">
        <v>9</v>
      </c>
      <c r="C80" s="302" t="s">
        <v>120</v>
      </c>
      <c r="D80" s="302"/>
      <c r="E80" s="302"/>
      <c r="F80" s="302"/>
      <c r="G80" s="301"/>
      <c r="H80" s="300"/>
      <c r="I80" s="149"/>
      <c r="J80" s="299"/>
      <c r="L80" s="138" t="e">
        <f>'[1]Draft Workplan Review (AF)'!#REF!</f>
        <v>#REF!</v>
      </c>
      <c r="M80" s="135" t="e">
        <f>'[1]Draft Workplan Review (AF)'!#REF!</f>
        <v>#REF!</v>
      </c>
      <c r="N80" s="210"/>
      <c r="O80" s="135"/>
      <c r="P80" s="136"/>
    </row>
    <row r="81" spans="2:16" ht="15.75">
      <c r="B81" s="298">
        <v>9.1</v>
      </c>
      <c r="C81" s="297"/>
      <c r="D81" s="297"/>
      <c r="E81" s="297"/>
      <c r="F81" s="297"/>
      <c r="G81" s="296"/>
      <c r="H81" s="295"/>
      <c r="I81" s="147"/>
      <c r="J81" s="288"/>
      <c r="L81" s="138">
        <f>'[1]Draft Workplan Review (AF)'!J86</f>
        <v>0</v>
      </c>
      <c r="M81" s="139">
        <f>'[1]Draft Workplan Review (AF)'!K86</f>
        <v>0</v>
      </c>
      <c r="N81" s="210"/>
      <c r="O81" s="135"/>
      <c r="P81" s="136"/>
    </row>
    <row r="82" spans="2:16" ht="15.75">
      <c r="B82" s="298">
        <v>9.1999999999999993</v>
      </c>
      <c r="C82" s="297"/>
      <c r="D82" s="297"/>
      <c r="E82" s="297"/>
      <c r="F82" s="297"/>
      <c r="G82" s="296"/>
      <c r="H82" s="295"/>
      <c r="I82" s="147"/>
      <c r="J82" s="288"/>
      <c r="L82" s="138">
        <f>'[1]Draft Workplan Review (AF)'!J87</f>
        <v>0</v>
      </c>
      <c r="M82" s="135">
        <f>'[1]Draft Workplan Review (AF)'!K87</f>
        <v>0</v>
      </c>
      <c r="N82" s="210"/>
      <c r="O82" s="135"/>
      <c r="P82" s="136"/>
    </row>
    <row r="83" spans="2:16" ht="15.75">
      <c r="B83" s="298">
        <v>9.3000000000000007</v>
      </c>
      <c r="C83" s="297"/>
      <c r="D83" s="297"/>
      <c r="E83" s="297"/>
      <c r="F83" s="297"/>
      <c r="G83" s="296"/>
      <c r="H83" s="295"/>
      <c r="I83" s="147"/>
      <c r="J83" s="288"/>
      <c r="L83" s="138">
        <f>'[1]Draft Workplan Review (AF)'!J88</f>
        <v>0</v>
      </c>
      <c r="M83" s="135">
        <f>'[1]Draft Workplan Review (AF)'!K88</f>
        <v>0</v>
      </c>
      <c r="N83" s="210"/>
      <c r="O83" s="135"/>
      <c r="P83" s="136"/>
    </row>
    <row r="84" spans="2:16" ht="15.75">
      <c r="B84" s="298">
        <v>9.4</v>
      </c>
      <c r="C84" s="297"/>
      <c r="D84" s="297"/>
      <c r="E84" s="297"/>
      <c r="F84" s="297"/>
      <c r="G84" s="296"/>
      <c r="H84" s="295"/>
      <c r="I84" s="147"/>
      <c r="J84" s="288"/>
      <c r="L84" s="138">
        <f>'[1]Draft Workplan Review (AF)'!J89</f>
        <v>0</v>
      </c>
      <c r="M84" s="139">
        <f>'[1]Draft Workplan Review (AF)'!K89</f>
        <v>0</v>
      </c>
      <c r="N84" s="210"/>
      <c r="O84" s="135"/>
      <c r="P84" s="136"/>
    </row>
    <row r="85" spans="2:16" ht="15.75">
      <c r="B85" s="298">
        <v>9.5</v>
      </c>
      <c r="C85" s="297"/>
      <c r="D85" s="297"/>
      <c r="E85" s="297"/>
      <c r="F85" s="297"/>
      <c r="G85" s="296"/>
      <c r="H85" s="295"/>
      <c r="I85" s="147"/>
      <c r="J85" s="288"/>
      <c r="L85" s="138">
        <f>'[1]Draft Workplan Review (AF)'!J90</f>
        <v>0</v>
      </c>
      <c r="M85" s="135">
        <f>'[1]Draft Workplan Review (AF)'!K90</f>
        <v>0</v>
      </c>
      <c r="N85" s="210"/>
      <c r="O85" s="135"/>
      <c r="P85" s="136"/>
    </row>
    <row r="86" spans="2:16" ht="15.75">
      <c r="B86" s="298">
        <v>9.6</v>
      </c>
      <c r="C86" s="297"/>
      <c r="D86" s="297"/>
      <c r="E86" s="297"/>
      <c r="F86" s="297"/>
      <c r="G86" s="296"/>
      <c r="H86" s="295"/>
      <c r="I86" s="147"/>
      <c r="J86" s="288"/>
      <c r="L86" s="138">
        <f>'[1]Draft Workplan Review (AF)'!J91</f>
        <v>0</v>
      </c>
      <c r="M86" s="135">
        <f>'[1]Draft Workplan Review (AF)'!K91</f>
        <v>0</v>
      </c>
      <c r="N86" s="210"/>
      <c r="O86" s="135"/>
      <c r="P86" s="136"/>
    </row>
    <row r="87" spans="2:16" ht="15.75">
      <c r="B87" s="298">
        <v>9.6999999999999993</v>
      </c>
      <c r="C87" s="297"/>
      <c r="D87" s="297"/>
      <c r="E87" s="297"/>
      <c r="F87" s="297"/>
      <c r="G87" s="296"/>
      <c r="H87" s="295"/>
      <c r="I87" s="147"/>
      <c r="J87" s="288"/>
      <c r="L87" s="138">
        <f>'[1]Draft Workplan Review (AF)'!J92</f>
        <v>0</v>
      </c>
      <c r="M87" s="139">
        <f>'[1]Draft Workplan Review (AF)'!K92</f>
        <v>0</v>
      </c>
      <c r="N87" s="210"/>
      <c r="O87" s="135"/>
      <c r="P87" s="136"/>
    </row>
    <row r="88" spans="2:16" ht="15.75">
      <c r="B88" s="298">
        <v>9.8000000000000007</v>
      </c>
      <c r="C88" s="297"/>
      <c r="D88" s="297"/>
      <c r="E88" s="297"/>
      <c r="F88" s="297"/>
      <c r="G88" s="296"/>
      <c r="H88" s="295"/>
      <c r="I88" s="147"/>
      <c r="J88" s="288"/>
      <c r="L88" s="138">
        <f>'[1]Draft Workplan Review (AF)'!J93</f>
        <v>0</v>
      </c>
      <c r="M88" s="135">
        <f>'[1]Draft Workplan Review (AF)'!K93</f>
        <v>0</v>
      </c>
      <c r="N88" s="210"/>
      <c r="O88" s="135"/>
      <c r="P88" s="136"/>
    </row>
    <row r="89" spans="2:16" ht="15.75">
      <c r="B89" s="298">
        <v>9.9</v>
      </c>
      <c r="C89" s="297"/>
      <c r="D89" s="297"/>
      <c r="E89" s="297"/>
      <c r="F89" s="297"/>
      <c r="G89" s="296"/>
      <c r="H89" s="295"/>
      <c r="I89" s="147"/>
      <c r="J89" s="288"/>
      <c r="L89" s="138">
        <f>'[1]Draft Workplan Review (AF)'!J94</f>
        <v>0</v>
      </c>
      <c r="M89" s="135">
        <f>'[1]Draft Workplan Review (AF)'!K94</f>
        <v>0</v>
      </c>
      <c r="N89" s="210"/>
      <c r="O89" s="135"/>
      <c r="P89" s="136"/>
    </row>
    <row r="90" spans="2:16" ht="19.5" thickBot="1">
      <c r="B90" s="294"/>
      <c r="C90" s="293" t="s">
        <v>121</v>
      </c>
      <c r="D90" s="292"/>
      <c r="E90" s="291"/>
      <c r="F90" s="291"/>
      <c r="G90" s="290">
        <f>G10+G17+G20</f>
        <v>0.27640000000000003</v>
      </c>
      <c r="H90" s="289">
        <f>H10+H17+H20</f>
        <v>48257</v>
      </c>
      <c r="I90" s="150"/>
      <c r="J90" s="288"/>
      <c r="L90" s="218">
        <f>'[1]Draft Workplan Review (AF)'!J95</f>
        <v>0</v>
      </c>
      <c r="M90" s="219">
        <f>'[1]Draft Workplan Review (AF)'!K95</f>
        <v>0</v>
      </c>
      <c r="N90" s="211"/>
      <c r="O90" s="220"/>
      <c r="P90" s="137"/>
    </row>
  </sheetData>
  <mergeCells count="11">
    <mergeCell ref="A9:A10"/>
    <mergeCell ref="Q2:S2"/>
    <mergeCell ref="B5:H5"/>
    <mergeCell ref="L5:P5"/>
    <mergeCell ref="B7:H7"/>
    <mergeCell ref="L7:P7"/>
    <mergeCell ref="B8:E8"/>
    <mergeCell ref="F8:G8"/>
    <mergeCell ref="L8:P8"/>
    <mergeCell ref="K2:L2"/>
    <mergeCell ref="B4:T4"/>
  </mergeCells>
  <pageMargins left="0.7" right="0.7" top="0.75" bottom="0.75" header="0.3" footer="0.3"/>
  <pageSetup scale="20" pageOrder="overThenDown" orientation="landscape" r:id="rId1"/>
  <headerFooter>
    <oddHeader>&amp;CPage &amp;P&amp;R&amp;A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428D-E663-48B4-91B3-84A797C2A804}">
  <dimension ref="A1:U571"/>
  <sheetViews>
    <sheetView zoomScaleNormal="100" workbookViewId="0">
      <pane xSplit="2" ySplit="9" topLeftCell="M19" activePane="bottomRight" state="frozen"/>
      <selection pane="bottomRight" activeCell="S59" sqref="S59"/>
      <selection pane="bottomLeft" activeCell="A2" sqref="A2"/>
      <selection pane="topRight" activeCell="C1" sqref="C1"/>
    </sheetView>
  </sheetViews>
  <sheetFormatPr defaultColWidth="9.140625" defaultRowHeight="12.75"/>
  <cols>
    <col min="1" max="1" width="4" style="281" bestFit="1" customWidth="1"/>
    <col min="2" max="2" width="40.7109375" style="281" customWidth="1"/>
    <col min="3" max="3" width="8.85546875" style="270" customWidth="1"/>
    <col min="4" max="4" width="11.7109375" style="270" customWidth="1"/>
    <col min="5" max="5" width="10.28515625" style="270" bestFit="1" customWidth="1"/>
    <col min="6" max="6" width="8.85546875" style="270" customWidth="1"/>
    <col min="7" max="7" width="11.42578125" style="282" bestFit="1" customWidth="1"/>
    <col min="8" max="8" width="11.42578125" style="270" customWidth="1"/>
    <col min="9" max="9" width="8.85546875" style="270" customWidth="1"/>
    <col min="10" max="10" width="10.28515625" style="282" bestFit="1" customWidth="1"/>
    <col min="11" max="11" width="10.28515625" style="270" bestFit="1" customWidth="1"/>
    <col min="12" max="12" width="12.42578125" style="270" bestFit="1" customWidth="1"/>
    <col min="13" max="13" width="10.28515625" style="270" bestFit="1" customWidth="1"/>
    <col min="14" max="14" width="11.28515625" style="270" customWidth="1"/>
    <col min="15" max="15" width="11" style="270" customWidth="1"/>
    <col min="16" max="16" width="12" style="270" customWidth="1"/>
    <col min="17" max="17" width="9.7109375" style="270" customWidth="1"/>
    <col min="18" max="18" width="11.140625" style="270" customWidth="1"/>
    <col min="19" max="19" width="11" style="282" customWidth="1"/>
    <col min="20" max="20" width="8.85546875" style="270" customWidth="1"/>
    <col min="21" max="21" width="11.5703125" style="270" bestFit="1" customWidth="1"/>
    <col min="22" max="16384" width="9.140625" style="270"/>
  </cols>
  <sheetData>
    <row r="1" spans="1:21" ht="45" customHeight="1">
      <c r="A1" s="281" t="s">
        <v>122</v>
      </c>
      <c r="B1" s="682" t="s">
        <v>123</v>
      </c>
      <c r="C1" s="683"/>
      <c r="D1" s="683"/>
      <c r="E1" s="683"/>
      <c r="F1" s="683"/>
      <c r="G1" s="683"/>
      <c r="H1" s="683"/>
      <c r="I1" s="683"/>
      <c r="J1" s="683"/>
      <c r="K1" s="683"/>
      <c r="L1" s="683"/>
      <c r="M1" s="683"/>
      <c r="N1" s="683"/>
      <c r="O1" s="683"/>
      <c r="P1" s="683"/>
      <c r="Q1" s="683"/>
      <c r="R1" s="683"/>
      <c r="S1" s="683"/>
      <c r="T1" s="683"/>
    </row>
    <row r="2" spans="1:21">
      <c r="G2" s="543"/>
      <c r="J2" s="543"/>
      <c r="S2" s="543"/>
    </row>
    <row r="3" spans="1:21">
      <c r="C3" s="384" t="s">
        <v>124</v>
      </c>
      <c r="D3" s="384"/>
      <c r="E3" s="384"/>
      <c r="F3" s="384"/>
      <c r="G3" s="384"/>
      <c r="I3" s="384" t="s">
        <v>125</v>
      </c>
      <c r="J3" s="383"/>
      <c r="K3" s="270" t="s">
        <v>47</v>
      </c>
      <c r="L3" s="546"/>
      <c r="M3" s="547"/>
      <c r="O3" s="544"/>
      <c r="P3" s="544"/>
      <c r="S3" s="270"/>
    </row>
    <row r="4" spans="1:21">
      <c r="C4" s="382" t="s">
        <v>126</v>
      </c>
      <c r="D4" s="382" t="s">
        <v>127</v>
      </c>
      <c r="E4" s="382" t="s">
        <v>128</v>
      </c>
      <c r="F4" s="382" t="s">
        <v>129</v>
      </c>
      <c r="G4" s="382" t="s">
        <v>130</v>
      </c>
      <c r="I4" s="382" t="s">
        <v>131</v>
      </c>
      <c r="J4" s="382" t="s">
        <v>132</v>
      </c>
      <c r="L4" s="545"/>
      <c r="M4" s="545"/>
      <c r="O4" s="543"/>
      <c r="P4" s="543"/>
      <c r="S4" s="270"/>
    </row>
    <row r="5" spans="1:21">
      <c r="C5" s="268" t="s">
        <v>133</v>
      </c>
      <c r="D5" s="378">
        <v>68827.199999999997</v>
      </c>
      <c r="E5" s="378">
        <f>D5/2080</f>
        <v>33.089999999999996</v>
      </c>
      <c r="F5" s="381">
        <v>0.43130000000000002</v>
      </c>
      <c r="G5" s="268">
        <v>0.26</v>
      </c>
      <c r="I5" s="380">
        <v>4</v>
      </c>
      <c r="J5" s="380">
        <f>I5*52</f>
        <v>208</v>
      </c>
      <c r="L5" s="543"/>
      <c r="M5" s="543"/>
      <c r="O5" s="543"/>
      <c r="P5" s="543"/>
      <c r="S5" s="270"/>
    </row>
    <row r="6" spans="1:21">
      <c r="C6" s="268" t="s">
        <v>134</v>
      </c>
      <c r="D6" s="378">
        <v>57075.199999999997</v>
      </c>
      <c r="E6" s="378">
        <f>D6/2080</f>
        <v>27.439999999999998</v>
      </c>
      <c r="F6" s="268">
        <v>0.43130000000000002</v>
      </c>
      <c r="G6" s="379">
        <v>0.3</v>
      </c>
      <c r="J6" s="270"/>
      <c r="O6" s="543"/>
      <c r="P6" s="543"/>
      <c r="S6" s="270"/>
    </row>
    <row r="7" spans="1:21">
      <c r="C7" s="268" t="s">
        <v>135</v>
      </c>
      <c r="D7" s="378">
        <v>41600</v>
      </c>
      <c r="E7" s="378">
        <f>D7/2080</f>
        <v>20</v>
      </c>
      <c r="F7" s="268">
        <v>0.43130000000000002</v>
      </c>
      <c r="G7" s="268">
        <v>0.21</v>
      </c>
      <c r="J7" s="270"/>
      <c r="O7" s="543"/>
      <c r="P7" s="543"/>
      <c r="S7" s="270"/>
    </row>
    <row r="8" spans="1:21">
      <c r="G8" s="270"/>
      <c r="J8" s="270"/>
      <c r="S8" s="270"/>
    </row>
    <row r="9" spans="1:21" s="261" customFormat="1" ht="38.25">
      <c r="A9" s="260" t="s">
        <v>58</v>
      </c>
      <c r="B9" s="260" t="s">
        <v>136</v>
      </c>
      <c r="C9" s="260" t="s">
        <v>137</v>
      </c>
      <c r="D9" s="260" t="s">
        <v>138</v>
      </c>
      <c r="E9" s="260" t="s">
        <v>139</v>
      </c>
      <c r="F9" s="260" t="s">
        <v>140</v>
      </c>
      <c r="G9" s="260" t="s">
        <v>141</v>
      </c>
      <c r="H9" s="260" t="s">
        <v>142</v>
      </c>
      <c r="I9" s="260" t="s">
        <v>143</v>
      </c>
      <c r="J9" s="260" t="s">
        <v>144</v>
      </c>
      <c r="K9" s="260" t="s">
        <v>145</v>
      </c>
      <c r="L9" s="260" t="s">
        <v>146</v>
      </c>
      <c r="M9" s="260" t="s">
        <v>147</v>
      </c>
      <c r="N9" s="260" t="s">
        <v>148</v>
      </c>
      <c r="O9" s="260" t="s">
        <v>149</v>
      </c>
      <c r="P9" s="260" t="s">
        <v>150</v>
      </c>
      <c r="Q9" s="260" t="s">
        <v>151</v>
      </c>
      <c r="R9" s="260" t="s">
        <v>152</v>
      </c>
      <c r="S9" s="260" t="s">
        <v>153</v>
      </c>
      <c r="T9" s="377" t="s">
        <v>154</v>
      </c>
      <c r="U9" s="376" t="s">
        <v>47</v>
      </c>
    </row>
    <row r="10" spans="1:21" s="266" customFormat="1">
      <c r="A10" s="358">
        <f>'FY22 Draft Workplan'!B10</f>
        <v>1</v>
      </c>
      <c r="B10" s="263" t="str">
        <f>'FY22 Draft Workplan'!C10</f>
        <v xml:space="preserve">Administration of Environmental Office: </v>
      </c>
      <c r="C10" s="264"/>
      <c r="D10" s="264"/>
      <c r="E10" s="264"/>
      <c r="F10" s="375"/>
      <c r="G10" s="264"/>
      <c r="H10" s="264"/>
      <c r="I10" s="375"/>
      <c r="J10" s="264"/>
      <c r="K10" s="264"/>
      <c r="L10" s="264"/>
      <c r="M10" s="265"/>
      <c r="N10" s="265"/>
      <c r="O10" s="265"/>
      <c r="P10" s="265"/>
      <c r="Q10" s="265"/>
      <c r="R10" s="265"/>
      <c r="S10" s="374">
        <f>SUM(S11:S16)</f>
        <v>25654</v>
      </c>
      <c r="T10" s="285">
        <f>ROUND((SUM(T11:T16)),4)</f>
        <v>0.19470000000000001</v>
      </c>
    </row>
    <row r="11" spans="1:21" s="266" customFormat="1" ht="30" customHeight="1">
      <c r="A11" s="358">
        <f>'FY22 Draft Workplan'!B11</f>
        <v>1.1000000000000001</v>
      </c>
      <c r="B11" s="373" t="str">
        <f>'FY22 Draft Workplan'!C11</f>
        <v xml:space="preserve">The Director and Manager will administer general aspects of the GAP Grant, which will include but may not be limited to the following: answering phone calls, responding to emails, filing, attending weekly staff meetings, ordering supplies and equipment, adhering to time-keeping processes, paying utility bills, etc. Staff meetings will be held Mondays 8:30 - 9:30 AM.  </v>
      </c>
      <c r="C11" s="351">
        <v>40</v>
      </c>
      <c r="D11" s="349">
        <f t="shared" ref="D11:D16" si="0">ROUND((C11*$E$5),0)</f>
        <v>1324</v>
      </c>
      <c r="E11" s="349">
        <f t="shared" ref="E11:E16" si="1">ROUND((D11*$G$5),0)</f>
        <v>344</v>
      </c>
      <c r="F11" s="351">
        <v>100</v>
      </c>
      <c r="G11" s="349">
        <f t="shared" ref="G11:G16" si="2">ROUND((F11*$E$6),0)</f>
        <v>2744</v>
      </c>
      <c r="H11" s="349">
        <f t="shared" ref="H11:H16" si="3">ROUND((G11*$G$6),0)</f>
        <v>823</v>
      </c>
      <c r="I11" s="351">
        <v>0</v>
      </c>
      <c r="J11" s="349">
        <f t="shared" ref="J11:J16" si="4">ROUND((I11*$E$7),0)</f>
        <v>0</v>
      </c>
      <c r="K11" s="350">
        <f>ROUND((J11*$G$7),0)</f>
        <v>0</v>
      </c>
      <c r="L11" s="349">
        <f t="shared" ref="L11:L16" si="5">ROUND(SUM(D11:E11,G11:H11,J11:K11),0)</f>
        <v>5235</v>
      </c>
      <c r="M11" s="370">
        <v>0</v>
      </c>
      <c r="N11" s="370">
        <f>'[1]FY22 Draft Budget Detail'!F33</f>
        <v>864</v>
      </c>
      <c r="O11" s="370">
        <f>'[1]FY22 Draft Budget Detail'!F56</f>
        <v>1980</v>
      </c>
      <c r="P11" s="346">
        <f t="shared" ref="P11:P16" si="6">ROUND((SUM(L11:O11)*$F$5),0)</f>
        <v>3484</v>
      </c>
      <c r="Q11" s="371">
        <v>0</v>
      </c>
      <c r="R11" s="370">
        <v>0</v>
      </c>
      <c r="S11" s="346">
        <f>SUM(L11:R11)</f>
        <v>11563</v>
      </c>
      <c r="T11" s="287">
        <f t="shared" ref="T11:T16" si="7">SUM(C11,F11,I11)/2080</f>
        <v>6.7307692307692304E-2</v>
      </c>
      <c r="U11" s="286" t="s">
        <v>47</v>
      </c>
    </row>
    <row r="12" spans="1:21" s="266" customFormat="1" ht="26.25" customHeight="1">
      <c r="A12" s="358">
        <f>'FY22 Draft Workplan'!B12</f>
        <v>1.2</v>
      </c>
      <c r="B12" s="267" t="str">
        <f>'FY22 Draft Workplan'!C12</f>
        <v xml:space="preserve">The Manager will prepare quarterly progress reports, submit them to the Director for review and submit final reports to US EPA by: Jan 30, Apr 28, Jul 31, and Oct 31. The Tribe will conduct a Joint Evaluation with US EPA GAP Project Officer. Evaluation elements are: 1. A discussion of accomplishments as measured against workplan commitments.  2. A discussion of cumulative effectiveness of the workplan performed under all workplan components. 3. A discussion of existing and potential problem areas. 4. Schedule  discussions (4) with our Project Officer within two weeks of submitting progress reports. The Tribe will review a draft annual report prepared by US EPA and will discuss progress under the grant with US EPA prior to finalization of report. 5. Tribe will submit final evaluation reports to US EPA. </v>
      </c>
      <c r="C12" s="351">
        <v>30</v>
      </c>
      <c r="D12" s="349">
        <f t="shared" si="0"/>
        <v>993</v>
      </c>
      <c r="E12" s="349">
        <f t="shared" si="1"/>
        <v>258</v>
      </c>
      <c r="F12" s="351">
        <v>60</v>
      </c>
      <c r="G12" s="349">
        <f t="shared" si="2"/>
        <v>1646</v>
      </c>
      <c r="H12" s="349">
        <f t="shared" si="3"/>
        <v>494</v>
      </c>
      <c r="I12" s="351">
        <v>0</v>
      </c>
      <c r="J12" s="349">
        <f t="shared" si="4"/>
        <v>0</v>
      </c>
      <c r="K12" s="350">
        <f>J12*$G$7</f>
        <v>0</v>
      </c>
      <c r="L12" s="349">
        <f t="shared" si="5"/>
        <v>3391</v>
      </c>
      <c r="M12" s="370">
        <v>0</v>
      </c>
      <c r="N12" s="370">
        <v>0</v>
      </c>
      <c r="O12" s="370">
        <v>0</v>
      </c>
      <c r="P12" s="346">
        <f t="shared" si="6"/>
        <v>1463</v>
      </c>
      <c r="Q12" s="371">
        <v>0</v>
      </c>
      <c r="R12" s="370">
        <v>0</v>
      </c>
      <c r="S12" s="346">
        <f>ROUND((SUM(L12:R12)),0)</f>
        <v>4854</v>
      </c>
      <c r="T12" s="287">
        <f t="shared" si="7"/>
        <v>4.3269230769230768E-2</v>
      </c>
    </row>
    <row r="13" spans="1:21" s="266" customFormat="1" ht="27.75" customHeight="1">
      <c r="A13" s="358">
        <f>'FY22 Draft Workplan'!B13</f>
        <v>1.3</v>
      </c>
      <c r="B13" s="267" t="str">
        <f>'FY22 Draft Workplan'!C13</f>
        <v xml:space="preserve">The Director and Manager will work with the Tribal Accountant 2 times a month to review general ledgers, compare actual expenditures to projected expenditures, determine whether budget modifications are necessary, etc. The Manager will track all expenditures in a cuff-account spreadsheet and compare cuff-account data with the Tribe's offical ledger to help ensure charges to the GAP grant are correct. </v>
      </c>
      <c r="C13" s="351">
        <v>12</v>
      </c>
      <c r="D13" s="349">
        <f t="shared" si="0"/>
        <v>397</v>
      </c>
      <c r="E13" s="349">
        <f t="shared" si="1"/>
        <v>103</v>
      </c>
      <c r="F13" s="351">
        <v>60</v>
      </c>
      <c r="G13" s="349">
        <f t="shared" si="2"/>
        <v>1646</v>
      </c>
      <c r="H13" s="349">
        <f t="shared" si="3"/>
        <v>494</v>
      </c>
      <c r="I13" s="351">
        <v>0</v>
      </c>
      <c r="J13" s="349">
        <f t="shared" si="4"/>
        <v>0</v>
      </c>
      <c r="K13" s="350">
        <f>J13*$G$7</f>
        <v>0</v>
      </c>
      <c r="L13" s="349">
        <f t="shared" si="5"/>
        <v>2640</v>
      </c>
      <c r="M13" s="370">
        <v>0</v>
      </c>
      <c r="N13" s="370">
        <v>0</v>
      </c>
      <c r="O13" s="370">
        <v>0</v>
      </c>
      <c r="P13" s="346">
        <f t="shared" si="6"/>
        <v>1139</v>
      </c>
      <c r="Q13" s="371">
        <v>0</v>
      </c>
      <c r="R13" s="370">
        <v>0</v>
      </c>
      <c r="S13" s="346">
        <f>ROUND((SUM(L13:R13)),0)</f>
        <v>3779</v>
      </c>
      <c r="T13" s="287">
        <f t="shared" si="7"/>
        <v>3.4615384615384617E-2</v>
      </c>
    </row>
    <row r="14" spans="1:21" s="266" customFormat="1" ht="24" customHeight="1">
      <c r="A14" s="358">
        <f>'FY22 Draft Workplan'!B14</f>
        <v>1.4</v>
      </c>
      <c r="B14" s="267" t="str">
        <f>'FY22 Draft Workplan'!C14</f>
        <v>The Director and Manager will develop a calendar of upcoming training and events. The NRD and REPA Manager will share a Google Calender of trainings  and  events.  This will help the program run effectively and efficiently and keep the program on track with workplan commitments and deliverables.</v>
      </c>
      <c r="C14" s="351">
        <v>10</v>
      </c>
      <c r="D14" s="349">
        <f t="shared" si="0"/>
        <v>331</v>
      </c>
      <c r="E14" s="349">
        <f t="shared" si="1"/>
        <v>86</v>
      </c>
      <c r="F14" s="351">
        <v>20</v>
      </c>
      <c r="G14" s="349">
        <f t="shared" si="2"/>
        <v>549</v>
      </c>
      <c r="H14" s="349">
        <f t="shared" si="3"/>
        <v>165</v>
      </c>
      <c r="I14" s="351">
        <v>0</v>
      </c>
      <c r="J14" s="349">
        <f t="shared" si="4"/>
        <v>0</v>
      </c>
      <c r="K14" s="350">
        <f>J14*$G$7</f>
        <v>0</v>
      </c>
      <c r="L14" s="349">
        <f t="shared" si="5"/>
        <v>1131</v>
      </c>
      <c r="M14" s="370">
        <v>0</v>
      </c>
      <c r="N14" s="370">
        <v>0</v>
      </c>
      <c r="O14" s="370">
        <v>0</v>
      </c>
      <c r="P14" s="346">
        <f t="shared" si="6"/>
        <v>488</v>
      </c>
      <c r="Q14" s="371">
        <v>0</v>
      </c>
      <c r="R14" s="370">
        <v>0</v>
      </c>
      <c r="S14" s="346">
        <f>ROUND((SUM(L14:R14)),0)</f>
        <v>1619</v>
      </c>
      <c r="T14" s="287">
        <f t="shared" si="7"/>
        <v>1.4423076923076924E-2</v>
      </c>
    </row>
    <row r="15" spans="1:21" s="266" customFormat="1" ht="25.5" customHeight="1">
      <c r="A15" s="358">
        <f>'FY22 Draft Workplan'!B15</f>
        <v>1.5</v>
      </c>
      <c r="B15" s="267" t="str">
        <f>'FY22 Draft Workplan'!C15</f>
        <v xml:space="preserve">The Director and Manager will attend monthly Council meetings on the 2nd Wednesday of each month to inform them of grant progress and environmental issues, and to seek approval of grant budgets, work plans, proposals, applications, purchases, travel, consultation correspondence, etc. </v>
      </c>
      <c r="C15" s="351">
        <v>12</v>
      </c>
      <c r="D15" s="349">
        <f t="shared" si="0"/>
        <v>397</v>
      </c>
      <c r="E15" s="349">
        <f t="shared" si="1"/>
        <v>103</v>
      </c>
      <c r="F15" s="351">
        <v>30</v>
      </c>
      <c r="G15" s="349">
        <f t="shared" si="2"/>
        <v>823</v>
      </c>
      <c r="H15" s="349">
        <f t="shared" si="3"/>
        <v>247</v>
      </c>
      <c r="I15" s="372">
        <v>0</v>
      </c>
      <c r="J15" s="349">
        <f t="shared" si="4"/>
        <v>0</v>
      </c>
      <c r="K15" s="350">
        <f>J15*$G$7</f>
        <v>0</v>
      </c>
      <c r="L15" s="349">
        <f t="shared" si="5"/>
        <v>1570</v>
      </c>
      <c r="M15" s="370">
        <v>0</v>
      </c>
      <c r="N15" s="370">
        <v>0</v>
      </c>
      <c r="O15" s="370">
        <v>0</v>
      </c>
      <c r="P15" s="346">
        <f t="shared" si="6"/>
        <v>677</v>
      </c>
      <c r="Q15" s="371">
        <v>0</v>
      </c>
      <c r="R15" s="370">
        <v>0</v>
      </c>
      <c r="S15" s="346">
        <f>ROUND((SUM(L15:R15)),0)</f>
        <v>2247</v>
      </c>
      <c r="T15" s="287">
        <f t="shared" si="7"/>
        <v>2.0192307692307693E-2</v>
      </c>
    </row>
    <row r="16" spans="1:21" ht="28.5" customHeight="1">
      <c r="A16" s="358">
        <f>'FY22 Draft Workplan'!B16</f>
        <v>1.6</v>
      </c>
      <c r="B16" s="267" t="str">
        <f>'FY22 Draft Workplan'!C16</f>
        <v>The Manager and Director will continue to store and manage environmental and grant documents on the Triba/EPA OneDrive. They will update contacts information and email lists on as additional contacts are  developed.</v>
      </c>
      <c r="C16" s="351">
        <v>1</v>
      </c>
      <c r="D16" s="349">
        <f t="shared" si="0"/>
        <v>33</v>
      </c>
      <c r="E16" s="349">
        <f t="shared" si="1"/>
        <v>9</v>
      </c>
      <c r="F16" s="351">
        <v>30</v>
      </c>
      <c r="G16" s="349">
        <f t="shared" si="2"/>
        <v>823</v>
      </c>
      <c r="H16" s="349">
        <f t="shared" si="3"/>
        <v>247</v>
      </c>
      <c r="I16" s="359">
        <v>0</v>
      </c>
      <c r="J16" s="349">
        <f t="shared" si="4"/>
        <v>0</v>
      </c>
      <c r="K16" s="350">
        <f>J16*$G$7</f>
        <v>0</v>
      </c>
      <c r="L16" s="349">
        <f t="shared" si="5"/>
        <v>1112</v>
      </c>
      <c r="M16" s="348">
        <v>0</v>
      </c>
      <c r="N16" s="348">
        <v>0</v>
      </c>
      <c r="O16" s="348">
        <v>0</v>
      </c>
      <c r="P16" s="346">
        <f t="shared" si="6"/>
        <v>480</v>
      </c>
      <c r="Q16" s="360">
        <v>0</v>
      </c>
      <c r="R16" s="348">
        <v>0</v>
      </c>
      <c r="S16" s="346">
        <f>ROUND((SUM(L16:R16)),0)</f>
        <v>1592</v>
      </c>
      <c r="T16" s="287">
        <f t="shared" si="7"/>
        <v>1.4903846153846155E-2</v>
      </c>
    </row>
    <row r="17" spans="1:20">
      <c r="A17" s="262">
        <f>'FY22 Draft Workplan'!B17</f>
        <v>2</v>
      </c>
      <c r="B17" s="262" t="str">
        <f>'FY22 Draft Workplan'!C17</f>
        <v>Travel and Training</v>
      </c>
      <c r="C17" s="272"/>
      <c r="D17" s="272"/>
      <c r="E17" s="272"/>
      <c r="F17" s="272"/>
      <c r="G17" s="272"/>
      <c r="H17" s="272"/>
      <c r="I17" s="272"/>
      <c r="J17" s="272"/>
      <c r="K17" s="366"/>
      <c r="L17" s="272"/>
      <c r="M17" s="348"/>
      <c r="N17" s="348"/>
      <c r="O17" s="348"/>
      <c r="P17" s="272"/>
      <c r="Q17" s="360"/>
      <c r="R17" s="348"/>
      <c r="S17" s="369">
        <f>SUM(S18:S19)</f>
        <v>14182</v>
      </c>
      <c r="T17" s="368">
        <f>ROUND(SUM(T18:T19),4)</f>
        <v>5.7700000000000001E-2</v>
      </c>
    </row>
    <row r="18" spans="1:20" ht="27.75" customHeight="1">
      <c r="A18" s="358">
        <f>'FY22 Draft Workplan'!B18</f>
        <v>2.1</v>
      </c>
      <c r="B18" s="267" t="str">
        <f>'FY22 Draft Workplan'!C18</f>
        <v xml:space="preserve">The Manager and Director will drive (one vehicle) to San Francisco to attend the 2021 Annual tribal/EPA Conference and companion RTOC meeting in October. </v>
      </c>
      <c r="C18" s="351">
        <v>40</v>
      </c>
      <c r="D18" s="349">
        <f>ROUND((C18*$E$5),0)</f>
        <v>1324</v>
      </c>
      <c r="E18" s="349">
        <f>ROUND((D18*$G$5),0)</f>
        <v>344</v>
      </c>
      <c r="F18" s="351">
        <v>40</v>
      </c>
      <c r="G18" s="349">
        <f>ROUND((F18*$E$6),0)</f>
        <v>1098</v>
      </c>
      <c r="H18" s="349">
        <f>ROUND((G18*$G$6),0)</f>
        <v>329</v>
      </c>
      <c r="I18" s="351">
        <v>0</v>
      </c>
      <c r="J18" s="349">
        <f>ROUND((I18*$E$7),0)</f>
        <v>0</v>
      </c>
      <c r="K18" s="350">
        <f>J18*0.26</f>
        <v>0</v>
      </c>
      <c r="L18" s="349">
        <f>ROUND(SUM(D18:E18,G18:H18,J18:K18),0)</f>
        <v>3095</v>
      </c>
      <c r="M18" s="361">
        <f>'[1]FY22 Draft Budget Detail'!F13</f>
        <v>4409</v>
      </c>
      <c r="N18" s="361">
        <v>0</v>
      </c>
      <c r="O18" s="361" t="s">
        <v>47</v>
      </c>
      <c r="P18" s="346">
        <f>ROUND((SUM(L18:O18)*$F$5),0)</f>
        <v>3236</v>
      </c>
      <c r="Q18" s="362">
        <v>0</v>
      </c>
      <c r="R18" s="361">
        <v>0</v>
      </c>
      <c r="S18" s="346">
        <f>SUM(L18:R18)</f>
        <v>10740</v>
      </c>
      <c r="T18" s="287">
        <f>SUM(C18,F18,I18)/2080</f>
        <v>3.8461538461538464E-2</v>
      </c>
    </row>
    <row r="19" spans="1:20" ht="42" customHeight="1">
      <c r="A19" s="358">
        <f>'FY22 Draft Workplan'!B19</f>
        <v>2.2000000000000002</v>
      </c>
      <c r="B19" s="267" t="str">
        <f>'FY22 Draft Workplan'!C19</f>
        <v>The Manager will fly to Reno to attend the 2021 Spring RTOC meeting, which is slated for 03/15/2022.</v>
      </c>
      <c r="C19" s="351"/>
      <c r="D19" s="349">
        <f>ROUND((C19*$E$5),0)</f>
        <v>0</v>
      </c>
      <c r="E19" s="349">
        <f>ROUND((D19*$G$5),0)</f>
        <v>0</v>
      </c>
      <c r="F19" s="351">
        <v>40</v>
      </c>
      <c r="G19" s="349">
        <f>ROUND((F19*$E$6),0)</f>
        <v>1098</v>
      </c>
      <c r="H19" s="349">
        <f>ROUND((G19*$G$6),0)</f>
        <v>329</v>
      </c>
      <c r="I19" s="351">
        <v>0</v>
      </c>
      <c r="J19" s="349">
        <f>ROUND((I19*$E$7),0)</f>
        <v>0</v>
      </c>
      <c r="K19" s="350">
        <f>J19*0.26</f>
        <v>0</v>
      </c>
      <c r="L19" s="349">
        <f>ROUND(SUM(D19:E19,G19:H19,J19:K19),0)</f>
        <v>1427</v>
      </c>
      <c r="M19" s="361">
        <f>'[1]FY22 Draft Budget Detail'!F19</f>
        <v>978</v>
      </c>
      <c r="N19" s="361">
        <v>0</v>
      </c>
      <c r="O19" s="361">
        <v>0</v>
      </c>
      <c r="P19" s="346">
        <f>ROUND((SUM(L19:O19)*$F$5),0)</f>
        <v>1037</v>
      </c>
      <c r="Q19" s="362">
        <v>0</v>
      </c>
      <c r="R19" s="361">
        <v>0</v>
      </c>
      <c r="S19" s="346">
        <f>SUM(L19:R19)</f>
        <v>3442</v>
      </c>
      <c r="T19" s="287">
        <f>SUM(C19,F19,I19)/2080</f>
        <v>1.9230769230769232E-2</v>
      </c>
    </row>
    <row r="20" spans="1:20">
      <c r="A20" s="262">
        <f>'FY22 Draft Workplan'!B20</f>
        <v>3</v>
      </c>
      <c r="B20" s="262" t="str">
        <f>'FY22 Draft Workplan'!C20</f>
        <v>Outreach and Education</v>
      </c>
      <c r="C20" s="272"/>
      <c r="D20" s="272"/>
      <c r="E20" s="272"/>
      <c r="F20" s="367"/>
      <c r="G20" s="272"/>
      <c r="H20" s="272"/>
      <c r="I20" s="272"/>
      <c r="J20" s="272"/>
      <c r="K20" s="366"/>
      <c r="L20" s="272"/>
      <c r="M20" s="348"/>
      <c r="N20" s="348"/>
      <c r="O20" s="348"/>
      <c r="P20" s="272"/>
      <c r="Q20" s="360"/>
      <c r="R20" s="348"/>
      <c r="S20" s="365">
        <f>SUM(S21:S25)</f>
        <v>8421</v>
      </c>
      <c r="T20" s="364">
        <f>ROUND(SUM(T21:T25),4)</f>
        <v>2.4E-2</v>
      </c>
    </row>
    <row r="21" spans="1:20" ht="25.5" customHeight="1">
      <c r="A21" s="358">
        <f>'FY22 Draft Workplan'!B21</f>
        <v>3.1</v>
      </c>
      <c r="B21" s="267" t="str">
        <f>'FY22 Draft Workplan'!C21</f>
        <v xml:space="preserve">Staff will plan, conduct and follow-up on one Rancheria cleanup day to celebrate earth day and improve awareness of solid waste issues and solutions. Cleanup activities will be distributed based on the age and physical condtion of participants. Children, elders and other physically compromised individuals will not be exposed to any heavy lifting or unsafe terrain. The goals of the event are to make people aware of illegal dumping and related environmental consequences, demonstrate how individuals can recycle and divert materials from their waste streams, and encourage people to recycle more and refrain from illegal dumping. Staff will develop a safety plan and conduct a safety meeting prior to participants starting the cleanup. All participants will be issued personal protective equipment such as gloves, goggles, hard hats, and face masks. To provide incentives and thank participants, each will be provided a t-shirt advertising the event and earth day. </v>
      </c>
      <c r="C21" s="351">
        <v>16</v>
      </c>
      <c r="D21" s="349">
        <f>ROUND((C21*$E$5),0)</f>
        <v>529</v>
      </c>
      <c r="E21" s="349">
        <f>ROUND((D21*$G$5),0)</f>
        <v>138</v>
      </c>
      <c r="F21" s="351">
        <v>24</v>
      </c>
      <c r="G21" s="349">
        <f>ROUND((F21*$E$6),0)</f>
        <v>659</v>
      </c>
      <c r="H21" s="349">
        <f>ROUND((G21*$G$6),0)</f>
        <v>198</v>
      </c>
      <c r="I21" s="351">
        <v>10</v>
      </c>
      <c r="J21" s="349">
        <f>ROUND((I21*$E$7),0)</f>
        <v>200</v>
      </c>
      <c r="K21" s="350">
        <f>J21*0.26</f>
        <v>52</v>
      </c>
      <c r="L21" s="349">
        <f>ROUND(SUM(D21:E21,G21:H21,J21:K21),0)</f>
        <v>1776</v>
      </c>
      <c r="M21" s="361">
        <v>0</v>
      </c>
      <c r="N21" s="363">
        <f>'[1]FY22 Draft Budget Detail'!F35+'[1]FY22 Draft Budget Detail'!F39</f>
        <v>450</v>
      </c>
      <c r="O21" s="361">
        <v>0</v>
      </c>
      <c r="P21" s="346">
        <f>ROUND((SUM(L21:O21)*$F$5),0)</f>
        <v>960</v>
      </c>
      <c r="Q21" s="362">
        <v>0</v>
      </c>
      <c r="R21" s="361">
        <f>'[1]FY22 Draft Budget Detail'!F27</f>
        <v>5235</v>
      </c>
      <c r="S21" s="346">
        <f>SUM(L21:R21)</f>
        <v>8421</v>
      </c>
      <c r="T21" s="287">
        <f>SUM(C21,F21,I21)/2080</f>
        <v>2.403846153846154E-2</v>
      </c>
    </row>
    <row r="22" spans="1:20">
      <c r="A22" s="358">
        <f>'FY22 Draft Workplan'!B22</f>
        <v>3.2</v>
      </c>
      <c r="B22" s="267" t="s">
        <v>47</v>
      </c>
      <c r="C22" s="351"/>
      <c r="D22" s="349">
        <f>ROUND((C22*$E$5),0)</f>
        <v>0</v>
      </c>
      <c r="E22" s="349">
        <f>ROUND((D22*$G$5),0)</f>
        <v>0</v>
      </c>
      <c r="F22" s="351"/>
      <c r="G22" s="349">
        <f>ROUND((F22*$E$6),0)</f>
        <v>0</v>
      </c>
      <c r="H22" s="349">
        <f>ROUND((G22*$G$6),0)</f>
        <v>0</v>
      </c>
      <c r="I22" s="351"/>
      <c r="J22" s="349">
        <f>ROUND((I22*$E$7),0)</f>
        <v>0</v>
      </c>
      <c r="K22" s="350">
        <f>J22*0.26</f>
        <v>0</v>
      </c>
      <c r="L22" s="349">
        <f>ROUND(SUM(D22:E22,G22:H22,J22:K22),0)</f>
        <v>0</v>
      </c>
      <c r="M22" s="348">
        <v>0</v>
      </c>
      <c r="N22" s="348">
        <v>0</v>
      </c>
      <c r="O22" s="348">
        <v>0</v>
      </c>
      <c r="P22" s="346">
        <f>ROUND((SUM(L22:O22)*$F$5),0)</f>
        <v>0</v>
      </c>
      <c r="Q22" s="360">
        <v>0</v>
      </c>
      <c r="R22" s="348">
        <v>0</v>
      </c>
      <c r="S22" s="346">
        <f>SUM(L22:R22)</f>
        <v>0</v>
      </c>
      <c r="T22" s="287">
        <f>SUM(C22,F22,I22)/2080</f>
        <v>0</v>
      </c>
    </row>
    <row r="23" spans="1:20" hidden="1">
      <c r="A23" s="358">
        <f>'FY22 Draft Workplan'!B23</f>
        <v>3.3</v>
      </c>
      <c r="B23" s="267" t="s">
        <v>47</v>
      </c>
      <c r="C23" s="351"/>
      <c r="D23" s="349">
        <f>ROUND((C23*$E$5),0)</f>
        <v>0</v>
      </c>
      <c r="E23" s="349">
        <f>ROUND((D23*$G$5),0)</f>
        <v>0</v>
      </c>
      <c r="F23" s="351"/>
      <c r="G23" s="349">
        <f>ROUND((F23*$E$6),0)</f>
        <v>0</v>
      </c>
      <c r="H23" s="349">
        <f>ROUND((G23*$G$6),0)</f>
        <v>0</v>
      </c>
      <c r="I23" s="351"/>
      <c r="J23" s="349">
        <f>ROUND((I23*$E$7),0)</f>
        <v>0</v>
      </c>
      <c r="K23" s="350">
        <f>J23*0.26</f>
        <v>0</v>
      </c>
      <c r="L23" s="349">
        <f>ROUND(SUM(D23:E23,G23:H23,J23:K23),0)</f>
        <v>0</v>
      </c>
      <c r="M23" s="348">
        <v>0</v>
      </c>
      <c r="N23" s="348">
        <v>0</v>
      </c>
      <c r="O23" s="348">
        <v>0</v>
      </c>
      <c r="P23" s="346">
        <f>ROUND((SUM(L23:O23)*$F$5),0)</f>
        <v>0</v>
      </c>
      <c r="Q23" s="269">
        <v>0</v>
      </c>
      <c r="R23" s="347">
        <v>0</v>
      </c>
      <c r="S23" s="346">
        <f>SUM(L23:R23)</f>
        <v>0</v>
      </c>
      <c r="T23" s="287">
        <f>SUM(C23,F23,I23)/2080</f>
        <v>0</v>
      </c>
    </row>
    <row r="24" spans="1:20" hidden="1">
      <c r="A24" s="358">
        <f>'FY22 Draft Workplan'!B24</f>
        <v>3.4</v>
      </c>
      <c r="B24" s="267"/>
      <c r="C24" s="351"/>
      <c r="D24" s="349">
        <f>ROUND((C24*$E$5),0)</f>
        <v>0</v>
      </c>
      <c r="E24" s="349">
        <f>ROUND((D24*$G$5),0)</f>
        <v>0</v>
      </c>
      <c r="F24" s="351"/>
      <c r="G24" s="349">
        <f>ROUND((F24*$E$6),0)</f>
        <v>0</v>
      </c>
      <c r="H24" s="349">
        <f>ROUND((G24*$G$6),0)</f>
        <v>0</v>
      </c>
      <c r="I24" s="351"/>
      <c r="J24" s="349">
        <f>ROUND((I24*$E$7),0)</f>
        <v>0</v>
      </c>
      <c r="K24" s="350">
        <f>J24*0.26</f>
        <v>0</v>
      </c>
      <c r="L24" s="349">
        <f>ROUND(SUM(D24:E24,G24:H24,J24:K24),0)</f>
        <v>0</v>
      </c>
      <c r="M24" s="348">
        <v>0</v>
      </c>
      <c r="N24" s="348">
        <v>0</v>
      </c>
      <c r="O24" s="348">
        <v>0</v>
      </c>
      <c r="P24" s="346">
        <f>ROUND((SUM(L24:O24)*$F$5),0)</f>
        <v>0</v>
      </c>
      <c r="Q24" s="269">
        <v>0</v>
      </c>
      <c r="R24" s="347">
        <v>0</v>
      </c>
      <c r="S24" s="346">
        <f>SUM(L24:R24)</f>
        <v>0</v>
      </c>
      <c r="T24" s="287">
        <f>SUM(C24,F24,I24)/2080</f>
        <v>0</v>
      </c>
    </row>
    <row r="25" spans="1:20" hidden="1">
      <c r="A25" s="358">
        <f>'FY22 Draft Workplan'!B25</f>
        <v>3.5</v>
      </c>
      <c r="B25" s="267"/>
      <c r="C25" s="351"/>
      <c r="D25" s="349">
        <f>ROUND((C25*$E$5),0)</f>
        <v>0</v>
      </c>
      <c r="E25" s="349">
        <f>ROUND((D25*$G$5),0)</f>
        <v>0</v>
      </c>
      <c r="F25" s="351"/>
      <c r="G25" s="349">
        <f>ROUND((F25*$E$6),0)</f>
        <v>0</v>
      </c>
      <c r="H25" s="349">
        <f>ROUND((G25*$G$6),0)</f>
        <v>0</v>
      </c>
      <c r="I25" s="351"/>
      <c r="J25" s="349">
        <f>ROUND((I25*$E$7),0)</f>
        <v>0</v>
      </c>
      <c r="K25" s="350">
        <f>J25*0.26</f>
        <v>0</v>
      </c>
      <c r="L25" s="349">
        <f>ROUND(SUM(D25:E25,G25:H25,J25:K25),0)</f>
        <v>0</v>
      </c>
      <c r="M25" s="348">
        <v>0</v>
      </c>
      <c r="N25" s="348">
        <v>0</v>
      </c>
      <c r="O25" s="348">
        <v>0</v>
      </c>
      <c r="P25" s="346">
        <f>ROUND((SUM(L25:O25)*$F$5),0)</f>
        <v>0</v>
      </c>
      <c r="Q25" s="269">
        <v>0</v>
      </c>
      <c r="R25" s="347">
        <v>0</v>
      </c>
      <c r="S25" s="346">
        <f>SUM(L25:R25)</f>
        <v>0</v>
      </c>
      <c r="T25" s="287">
        <f>SUM(C25,F25,I25)/2080</f>
        <v>0</v>
      </c>
    </row>
    <row r="26" spans="1:20" hidden="1">
      <c r="A26" s="262">
        <f>'FY22 Draft Workplan'!B30</f>
        <v>4</v>
      </c>
      <c r="B26" s="262" t="s">
        <v>155</v>
      </c>
      <c r="C26" s="272"/>
      <c r="D26" s="272"/>
      <c r="E26" s="272"/>
      <c r="F26" s="359"/>
      <c r="G26" s="272"/>
      <c r="H26" s="272"/>
      <c r="I26" s="264"/>
      <c r="J26" s="272"/>
      <c r="K26" s="357"/>
      <c r="L26" s="272"/>
      <c r="M26" s="348"/>
      <c r="N26" s="348"/>
      <c r="O26" s="348"/>
      <c r="P26" s="272"/>
      <c r="Q26" s="273"/>
      <c r="R26" s="356"/>
      <c r="S26" s="355"/>
      <c r="T26" s="274"/>
    </row>
    <row r="27" spans="1:20" hidden="1">
      <c r="A27" s="358">
        <f>'FY22 Draft Workplan'!B31</f>
        <v>4.0999999999999996</v>
      </c>
      <c r="B27" s="267" t="s">
        <v>47</v>
      </c>
      <c r="C27" s="351"/>
      <c r="D27" s="349">
        <f>ROUND((C27*$E$5),0)</f>
        <v>0</v>
      </c>
      <c r="E27" s="349">
        <f>ROUND((D27*$G$5),0)</f>
        <v>0</v>
      </c>
      <c r="F27" s="351"/>
      <c r="G27" s="349">
        <f>ROUND((F27*$E$6),0)</f>
        <v>0</v>
      </c>
      <c r="H27" s="349">
        <f>ROUND((G27*$G$6),0)</f>
        <v>0</v>
      </c>
      <c r="I27" s="351"/>
      <c r="J27" s="349">
        <f>ROUND((I27*$E$7),0)</f>
        <v>0</v>
      </c>
      <c r="K27" s="350">
        <f>J27*0.26</f>
        <v>0</v>
      </c>
      <c r="L27" s="349">
        <f>ROUND(SUM(D27:E27,G27:H27,J27:K27),0)</f>
        <v>0</v>
      </c>
      <c r="M27" s="348">
        <v>0</v>
      </c>
      <c r="N27" s="348">
        <v>0</v>
      </c>
      <c r="O27" s="348">
        <v>0</v>
      </c>
      <c r="P27" s="346">
        <f>ROUND((SUM(L27:O27)*$F$5),0)</f>
        <v>0</v>
      </c>
      <c r="Q27" s="269">
        <v>0</v>
      </c>
      <c r="R27" s="347">
        <v>0</v>
      </c>
      <c r="S27" s="346">
        <f>SUM(L27:R27)</f>
        <v>0</v>
      </c>
      <c r="T27" s="287">
        <f>SUM(C27,F27,I27)/2080</f>
        <v>0</v>
      </c>
    </row>
    <row r="28" spans="1:20" hidden="1">
      <c r="A28" s="358">
        <f>'FY22 Draft Workplan'!B32</f>
        <v>4.2</v>
      </c>
      <c r="B28" s="267" t="s">
        <v>47</v>
      </c>
      <c r="C28" s="351"/>
      <c r="D28" s="349">
        <f>ROUND((C28*$E$5),0)</f>
        <v>0</v>
      </c>
      <c r="E28" s="349">
        <f>ROUND((D28*$G$5),0)</f>
        <v>0</v>
      </c>
      <c r="F28" s="351"/>
      <c r="G28" s="349">
        <f>ROUND((F28*$E$6),0)</f>
        <v>0</v>
      </c>
      <c r="H28" s="349">
        <f>ROUND((G28*$G$6),0)</f>
        <v>0</v>
      </c>
      <c r="I28" s="351"/>
      <c r="J28" s="349">
        <f>ROUND((I28*$E$7),0)</f>
        <v>0</v>
      </c>
      <c r="K28" s="350">
        <f>J28*0.26</f>
        <v>0</v>
      </c>
      <c r="L28" s="349">
        <f>ROUND(SUM(D28:E28,G28:H28,J28:K28),0)</f>
        <v>0</v>
      </c>
      <c r="M28" s="348">
        <v>0</v>
      </c>
      <c r="N28" s="348">
        <v>0</v>
      </c>
      <c r="O28" s="348" t="s">
        <v>47</v>
      </c>
      <c r="P28" s="346">
        <f>ROUND((SUM(L28:O28)*$F$5),0)</f>
        <v>0</v>
      </c>
      <c r="Q28" s="269">
        <v>0</v>
      </c>
      <c r="R28" s="347">
        <v>0</v>
      </c>
      <c r="S28" s="346">
        <f>SUM(L28:R28)</f>
        <v>0</v>
      </c>
      <c r="T28" s="287">
        <f>SUM(C28,F28,I28)/2080</f>
        <v>0</v>
      </c>
    </row>
    <row r="29" spans="1:20" hidden="1">
      <c r="A29" s="358">
        <f>'FY22 Draft Workplan'!B33</f>
        <v>4.3</v>
      </c>
      <c r="B29" s="267" t="s">
        <v>47</v>
      </c>
      <c r="C29" s="351"/>
      <c r="D29" s="349">
        <f>ROUND((C29*$E$5),0)</f>
        <v>0</v>
      </c>
      <c r="E29" s="349">
        <f>ROUND((D29*$G$5),0)</f>
        <v>0</v>
      </c>
      <c r="F29" s="351"/>
      <c r="G29" s="349">
        <f>ROUND((F29*$E$6),0)</f>
        <v>0</v>
      </c>
      <c r="H29" s="349">
        <f>ROUND((G29*$G$6),0)</f>
        <v>0</v>
      </c>
      <c r="I29" s="351"/>
      <c r="J29" s="349">
        <f>ROUND((I29*$E$7),0)</f>
        <v>0</v>
      </c>
      <c r="K29" s="350">
        <f>J29*0.26</f>
        <v>0</v>
      </c>
      <c r="L29" s="349">
        <f>ROUND(SUM(D29:E29,G29:H29,J29:K29),0)</f>
        <v>0</v>
      </c>
      <c r="M29" s="348">
        <v>0</v>
      </c>
      <c r="N29" s="348">
        <v>0</v>
      </c>
      <c r="O29" s="348">
        <v>0</v>
      </c>
      <c r="P29" s="346">
        <f>ROUND((SUM(L29:O29)*$F$5),0)</f>
        <v>0</v>
      </c>
      <c r="Q29" s="269">
        <v>0</v>
      </c>
      <c r="R29" s="347">
        <v>0</v>
      </c>
      <c r="S29" s="346">
        <f>SUM(L29:R29)</f>
        <v>0</v>
      </c>
      <c r="T29" s="287">
        <f>SUM(C29,F29,I29)/2080</f>
        <v>0</v>
      </c>
    </row>
    <row r="30" spans="1:20" hidden="1">
      <c r="A30" s="358">
        <f>'FY22 Draft Workplan'!B34</f>
        <v>4.4000000000000004</v>
      </c>
      <c r="B30" s="267" t="s">
        <v>47</v>
      </c>
      <c r="C30" s="351"/>
      <c r="D30" s="349">
        <f>ROUND((C30*$E$5),0)</f>
        <v>0</v>
      </c>
      <c r="E30" s="349">
        <f>ROUND((D30*$G$5),0)</f>
        <v>0</v>
      </c>
      <c r="F30" s="351"/>
      <c r="G30" s="349">
        <f>ROUND((F30*$E$6),0)</f>
        <v>0</v>
      </c>
      <c r="H30" s="349">
        <f>ROUND((G30*$G$6),0)</f>
        <v>0</v>
      </c>
      <c r="I30" s="351"/>
      <c r="J30" s="349">
        <f>ROUND((I30*$E$7),0)</f>
        <v>0</v>
      </c>
      <c r="K30" s="350">
        <f>J30*0.26</f>
        <v>0</v>
      </c>
      <c r="L30" s="349">
        <f>ROUND(SUM(D30:E30,G30:H30,J30:K30),0)</f>
        <v>0</v>
      </c>
      <c r="M30" s="348">
        <v>0</v>
      </c>
      <c r="N30" s="348">
        <v>0</v>
      </c>
      <c r="O30" s="348">
        <v>0</v>
      </c>
      <c r="P30" s="346">
        <f>ROUND((SUM(L30:O30)*$F$5),0)</f>
        <v>0</v>
      </c>
      <c r="Q30" s="269">
        <v>0</v>
      </c>
      <c r="R30" s="347">
        <v>0</v>
      </c>
      <c r="S30" s="346">
        <f>SUM(L30:R30)</f>
        <v>0</v>
      </c>
      <c r="T30" s="287">
        <f>SUM(C30,F30,I30)/2080</f>
        <v>0</v>
      </c>
    </row>
    <row r="31" spans="1:20" hidden="1">
      <c r="A31" s="358">
        <f>'FY22 Draft Workplan'!B35</f>
        <v>4.5</v>
      </c>
      <c r="B31" s="267" t="s">
        <v>47</v>
      </c>
      <c r="C31" s="351"/>
      <c r="D31" s="349">
        <f>ROUND((C31*$E$5),0)</f>
        <v>0</v>
      </c>
      <c r="E31" s="349">
        <f>ROUND((D31*$G$5),0)</f>
        <v>0</v>
      </c>
      <c r="F31" s="351"/>
      <c r="G31" s="349">
        <f>ROUND((F31*$E$6),0)</f>
        <v>0</v>
      </c>
      <c r="H31" s="349">
        <f>ROUND((G31*$G$6),0)</f>
        <v>0</v>
      </c>
      <c r="I31" s="351"/>
      <c r="J31" s="349">
        <f>ROUND((I31*$E$7),0)</f>
        <v>0</v>
      </c>
      <c r="K31" s="350">
        <f>J31*0.26</f>
        <v>0</v>
      </c>
      <c r="L31" s="349">
        <f>ROUND(SUM(D31:E31,G31:H31,J31:K31),0)</f>
        <v>0</v>
      </c>
      <c r="M31" s="348">
        <v>0</v>
      </c>
      <c r="N31" s="348">
        <v>0</v>
      </c>
      <c r="O31" s="348">
        <v>0</v>
      </c>
      <c r="P31" s="346">
        <f>ROUND((SUM(L31:O31)*$F$5),0)</f>
        <v>0</v>
      </c>
      <c r="Q31" s="269">
        <v>0</v>
      </c>
      <c r="R31" s="347">
        <v>0</v>
      </c>
      <c r="S31" s="346">
        <f>SUM(L31:R31)</f>
        <v>0</v>
      </c>
      <c r="T31" s="287">
        <f>SUM(C31,F31,I31)/2080</f>
        <v>0</v>
      </c>
    </row>
    <row r="32" spans="1:20" hidden="1">
      <c r="A32" s="271">
        <f>'FY22 Draft Workplan'!B40</f>
        <v>5</v>
      </c>
      <c r="B32" s="262" t="s">
        <v>156</v>
      </c>
      <c r="C32" s="351"/>
      <c r="D32" s="272"/>
      <c r="E32" s="272"/>
      <c r="F32" s="351"/>
      <c r="G32" s="272"/>
      <c r="H32" s="272"/>
      <c r="I32" s="351"/>
      <c r="J32" s="272"/>
      <c r="K32" s="357"/>
      <c r="L32" s="272"/>
      <c r="M32" s="348"/>
      <c r="N32" s="348"/>
      <c r="O32" s="348"/>
      <c r="P32" s="272"/>
      <c r="Q32" s="273"/>
      <c r="R32" s="356"/>
      <c r="S32" s="355"/>
      <c r="T32" s="274"/>
    </row>
    <row r="33" spans="1:20" hidden="1">
      <c r="A33" s="353">
        <f>'FY22 Draft Workplan'!B41</f>
        <v>5.0999999999999996</v>
      </c>
      <c r="B33" s="267" t="s">
        <v>47</v>
      </c>
      <c r="C33" s="351"/>
      <c r="D33" s="349">
        <f>ROUND((C33*$E$5),0)</f>
        <v>0</v>
      </c>
      <c r="E33" s="349">
        <f>ROUND((D33*$G$5),0)</f>
        <v>0</v>
      </c>
      <c r="F33" s="351"/>
      <c r="G33" s="349">
        <f>ROUND((F33*$E$6),0)</f>
        <v>0</v>
      </c>
      <c r="H33" s="349">
        <f>ROUND((G33*$G$6),0)</f>
        <v>0</v>
      </c>
      <c r="I33" s="351"/>
      <c r="J33" s="349">
        <f>ROUND((I33*$E$7),0)</f>
        <v>0</v>
      </c>
      <c r="K33" s="350">
        <f>J33*0.26</f>
        <v>0</v>
      </c>
      <c r="L33" s="349">
        <f>ROUND(SUM(D33:E33,G33:H33,J33:K33),0)</f>
        <v>0</v>
      </c>
      <c r="M33" s="348">
        <v>0</v>
      </c>
      <c r="N33" s="348">
        <v>0</v>
      </c>
      <c r="O33" s="348">
        <v>0</v>
      </c>
      <c r="P33" s="346">
        <f>ROUND((SUM(L33:O33)*$F$5),0)</f>
        <v>0</v>
      </c>
      <c r="Q33" s="269">
        <v>0</v>
      </c>
      <c r="R33" s="347">
        <v>0</v>
      </c>
      <c r="S33" s="346">
        <f>SUM(L33:R33)</f>
        <v>0</v>
      </c>
      <c r="T33" s="287">
        <f>SUM(C33,F33,I33)/2080</f>
        <v>0</v>
      </c>
    </row>
    <row r="34" spans="1:20" hidden="1">
      <c r="A34" s="353">
        <f>'FY22 Draft Workplan'!B42</f>
        <v>5.2</v>
      </c>
      <c r="B34" s="267" t="s">
        <v>47</v>
      </c>
      <c r="C34" s="351"/>
      <c r="D34" s="349">
        <f>ROUND((C34*$E$5),0)</f>
        <v>0</v>
      </c>
      <c r="E34" s="349">
        <f>ROUND((D34*$G$5),0)</f>
        <v>0</v>
      </c>
      <c r="F34" s="351"/>
      <c r="G34" s="349">
        <f>ROUND((F34*$E$6),0)</f>
        <v>0</v>
      </c>
      <c r="H34" s="349">
        <f>ROUND((G34*$G$6),0)</f>
        <v>0</v>
      </c>
      <c r="I34" s="351"/>
      <c r="J34" s="349">
        <f>ROUND((I34*$E$7),0)</f>
        <v>0</v>
      </c>
      <c r="K34" s="350">
        <f>J34*0.26</f>
        <v>0</v>
      </c>
      <c r="L34" s="349">
        <f>ROUND(SUM(D34:E34,G34:H34,J34:K34),0)</f>
        <v>0</v>
      </c>
      <c r="M34" s="348">
        <v>0</v>
      </c>
      <c r="N34" s="348">
        <v>0</v>
      </c>
      <c r="O34" s="348">
        <v>0</v>
      </c>
      <c r="P34" s="346">
        <f>ROUND((SUM(L34:O34)*$F$5),0)</f>
        <v>0</v>
      </c>
      <c r="Q34" s="269">
        <v>0</v>
      </c>
      <c r="R34" s="347">
        <v>0</v>
      </c>
      <c r="S34" s="346">
        <f>SUM(L34:R34)</f>
        <v>0</v>
      </c>
      <c r="T34" s="287">
        <f>SUM(C34,F34,I34)/2080</f>
        <v>0</v>
      </c>
    </row>
    <row r="35" spans="1:20" hidden="1">
      <c r="A35" s="353">
        <f>'FY22 Draft Workplan'!B43</f>
        <v>5.3</v>
      </c>
      <c r="B35" s="275" t="s">
        <v>47</v>
      </c>
      <c r="C35" s="352"/>
      <c r="D35" s="349">
        <f>ROUND((C35*$E$5),0)</f>
        <v>0</v>
      </c>
      <c r="E35" s="349">
        <f>ROUND((D35*$G$5),0)</f>
        <v>0</v>
      </c>
      <c r="F35" s="352"/>
      <c r="G35" s="349">
        <f>ROUND((F35*$E$6),0)</f>
        <v>0</v>
      </c>
      <c r="H35" s="349">
        <f>ROUND((G35*$G$6),0)</f>
        <v>0</v>
      </c>
      <c r="I35" s="351"/>
      <c r="J35" s="349">
        <f>ROUND((I35*$E$7),0)</f>
        <v>0</v>
      </c>
      <c r="K35" s="350">
        <f>J35*0.26</f>
        <v>0</v>
      </c>
      <c r="L35" s="349">
        <f>ROUND(SUM(D35:E35,G35:H35,J35:K35),0)</f>
        <v>0</v>
      </c>
      <c r="M35" s="348">
        <v>0</v>
      </c>
      <c r="N35" s="348">
        <v>0</v>
      </c>
      <c r="O35" s="348">
        <v>0</v>
      </c>
      <c r="P35" s="346">
        <f>ROUND((SUM(L35:O35)*$F$5),0)</f>
        <v>0</v>
      </c>
      <c r="Q35" s="269">
        <v>0</v>
      </c>
      <c r="R35" s="347">
        <v>0</v>
      </c>
      <c r="S35" s="346">
        <f>SUM(L35:R35)</f>
        <v>0</v>
      </c>
      <c r="T35" s="287">
        <f>SUM(C35,F35,I35)/2080</f>
        <v>0</v>
      </c>
    </row>
    <row r="36" spans="1:20" hidden="1">
      <c r="A36" s="353">
        <f>'FY22 Draft Workplan'!B44</f>
        <v>5.4</v>
      </c>
      <c r="B36" s="275"/>
      <c r="C36" s="352"/>
      <c r="D36" s="349">
        <f>ROUND((C36*$E$5),0)</f>
        <v>0</v>
      </c>
      <c r="E36" s="349">
        <f>ROUND((D36*$G$5),0)</f>
        <v>0</v>
      </c>
      <c r="F36" s="352"/>
      <c r="G36" s="349">
        <f>ROUND((F36*$E$6),0)</f>
        <v>0</v>
      </c>
      <c r="H36" s="349">
        <f>ROUND((G36*$G$6),0)</f>
        <v>0</v>
      </c>
      <c r="I36" s="351"/>
      <c r="J36" s="349">
        <f>ROUND((I36*$E$7),0)</f>
        <v>0</v>
      </c>
      <c r="K36" s="350">
        <f>J36*0.26</f>
        <v>0</v>
      </c>
      <c r="L36" s="349">
        <f>ROUND(SUM(D36:E36,G36:H36,J36:K36),0)</f>
        <v>0</v>
      </c>
      <c r="M36" s="348">
        <v>0</v>
      </c>
      <c r="N36" s="348">
        <v>0</v>
      </c>
      <c r="O36" s="348">
        <v>0</v>
      </c>
      <c r="P36" s="346">
        <f>ROUND((SUM(L36:O36)*$F$5),0)</f>
        <v>0</v>
      </c>
      <c r="Q36" s="269">
        <v>0</v>
      </c>
      <c r="R36" s="347">
        <v>0</v>
      </c>
      <c r="S36" s="346">
        <f>SUM(L36:R36)</f>
        <v>0</v>
      </c>
      <c r="T36" s="287">
        <f>SUM(C36,F36,I36)/2080</f>
        <v>0</v>
      </c>
    </row>
    <row r="37" spans="1:20" hidden="1">
      <c r="A37" s="353">
        <f>'FY22 Draft Workplan'!B45</f>
        <v>5.5</v>
      </c>
      <c r="B37" s="275"/>
      <c r="C37" s="352"/>
      <c r="D37" s="349">
        <f>ROUND((C37*$E$5),0)</f>
        <v>0</v>
      </c>
      <c r="E37" s="349">
        <f>ROUND((D37*$G$5),0)</f>
        <v>0</v>
      </c>
      <c r="F37" s="352"/>
      <c r="G37" s="349">
        <f>ROUND((F37*$E$6),0)</f>
        <v>0</v>
      </c>
      <c r="H37" s="349">
        <f>ROUND((G37*$G$6),0)</f>
        <v>0</v>
      </c>
      <c r="I37" s="351"/>
      <c r="J37" s="349">
        <f>ROUND((I37*$E$7),0)</f>
        <v>0</v>
      </c>
      <c r="K37" s="350">
        <f>J37*0.26</f>
        <v>0</v>
      </c>
      <c r="L37" s="349">
        <f>ROUND(SUM(D37:E37,G37:H37,J37:K37),0)</f>
        <v>0</v>
      </c>
      <c r="M37" s="348">
        <v>0</v>
      </c>
      <c r="N37" s="348">
        <v>0</v>
      </c>
      <c r="O37" s="348">
        <v>0</v>
      </c>
      <c r="P37" s="346">
        <f>ROUND((SUM(L37:O37)*$F$5),0)</f>
        <v>0</v>
      </c>
      <c r="Q37" s="269">
        <v>0</v>
      </c>
      <c r="R37" s="347">
        <v>0</v>
      </c>
      <c r="S37" s="346">
        <f>SUM(L37:R37)</f>
        <v>0</v>
      </c>
      <c r="T37" s="287">
        <f>SUM(C37,F37,I37)/2080</f>
        <v>0</v>
      </c>
    </row>
    <row r="38" spans="1:20" hidden="1">
      <c r="A38" s="271">
        <f>'[1]FY22 Draft Workplan'!B58</f>
        <v>6</v>
      </c>
      <c r="B38" s="271" t="s">
        <v>157</v>
      </c>
      <c r="C38" s="276"/>
      <c r="D38" s="272"/>
      <c r="E38" s="272"/>
      <c r="F38" s="276"/>
      <c r="G38" s="272"/>
      <c r="H38" s="272"/>
      <c r="I38" s="264"/>
      <c r="J38" s="272"/>
      <c r="K38" s="357"/>
      <c r="L38" s="272"/>
      <c r="M38" s="348"/>
      <c r="N38" s="348"/>
      <c r="O38" s="348"/>
      <c r="P38" s="272"/>
      <c r="Q38" s="273"/>
      <c r="R38" s="356"/>
      <c r="S38" s="355"/>
      <c r="T38" s="274"/>
    </row>
    <row r="39" spans="1:20" hidden="1">
      <c r="A39" s="353">
        <f>'[1]FY22 Draft Workplan'!B59</f>
        <v>6.1</v>
      </c>
      <c r="B39" s="275" t="s">
        <v>47</v>
      </c>
      <c r="C39" s="352"/>
      <c r="D39" s="349">
        <f>ROUND((C39*$E$5),0)</f>
        <v>0</v>
      </c>
      <c r="E39" s="349">
        <f>ROUND((D39*$G$5),0)</f>
        <v>0</v>
      </c>
      <c r="F39" s="352"/>
      <c r="G39" s="349">
        <f>ROUND((F39*$E$6),0)</f>
        <v>0</v>
      </c>
      <c r="H39" s="349">
        <f>ROUND((G39*$G$6),0)</f>
        <v>0</v>
      </c>
      <c r="I39" s="351"/>
      <c r="J39" s="349">
        <f>ROUND((I39*$E$7),0)</f>
        <v>0</v>
      </c>
      <c r="K39" s="350">
        <f>J39*0.26</f>
        <v>0</v>
      </c>
      <c r="L39" s="349">
        <f>ROUND(SUM(D39:E39,G39:H39,J39:K39),0)</f>
        <v>0</v>
      </c>
      <c r="M39" s="348">
        <v>0</v>
      </c>
      <c r="N39" s="348">
        <v>0</v>
      </c>
      <c r="O39" s="348">
        <v>0</v>
      </c>
      <c r="P39" s="346">
        <f>ROUND((SUM(L39:O39)*$F$5),0)</f>
        <v>0</v>
      </c>
      <c r="Q39" s="269">
        <v>0</v>
      </c>
      <c r="R39" s="347">
        <v>0</v>
      </c>
      <c r="S39" s="346">
        <f>SUM(L39:R39)</f>
        <v>0</v>
      </c>
      <c r="T39" s="287">
        <f>SUM(C39,F39,I39)/2080</f>
        <v>0</v>
      </c>
    </row>
    <row r="40" spans="1:20" hidden="1">
      <c r="A40" s="353">
        <f>'[1]FY22 Draft Workplan'!B60</f>
        <v>6.2</v>
      </c>
      <c r="B40" s="275" t="s">
        <v>47</v>
      </c>
      <c r="C40" s="352"/>
      <c r="D40" s="349">
        <f>ROUND((C40*$E$5),0)</f>
        <v>0</v>
      </c>
      <c r="E40" s="349">
        <f>ROUND((D40*$G$5),0)</f>
        <v>0</v>
      </c>
      <c r="F40" s="352"/>
      <c r="G40" s="349">
        <f>ROUND((F40*$E$6),0)</f>
        <v>0</v>
      </c>
      <c r="H40" s="349">
        <f>ROUND((G40*$G$6),0)</f>
        <v>0</v>
      </c>
      <c r="I40" s="351"/>
      <c r="J40" s="349">
        <f>ROUND((I40*$E$7),0)</f>
        <v>0</v>
      </c>
      <c r="K40" s="350">
        <f>J40*0.26</f>
        <v>0</v>
      </c>
      <c r="L40" s="349">
        <f>ROUND(SUM(D40:E40,G40:H40,J40:K40),0)</f>
        <v>0</v>
      </c>
      <c r="M40" s="348">
        <v>0</v>
      </c>
      <c r="N40" s="348">
        <v>0</v>
      </c>
      <c r="O40" s="348">
        <v>0</v>
      </c>
      <c r="P40" s="346">
        <f>ROUND((SUM(L40:O40)*$F$5),0)</f>
        <v>0</v>
      </c>
      <c r="Q40" s="269">
        <v>0</v>
      </c>
      <c r="R40" s="347">
        <v>0</v>
      </c>
      <c r="S40" s="346">
        <f>SUM(L40:R40)</f>
        <v>0</v>
      </c>
      <c r="T40" s="287">
        <f>SUM(C40,F40,I40)/2080</f>
        <v>0</v>
      </c>
    </row>
    <row r="41" spans="1:20" hidden="1">
      <c r="A41" s="353">
        <f>'[1]FY22 Draft Workplan'!B61</f>
        <v>6.3</v>
      </c>
      <c r="B41" s="275" t="s">
        <v>47</v>
      </c>
      <c r="C41" s="352"/>
      <c r="D41" s="349">
        <f>ROUND((C41*$E$5),0)</f>
        <v>0</v>
      </c>
      <c r="E41" s="349">
        <f>ROUND((D41*$G$5),0)</f>
        <v>0</v>
      </c>
      <c r="F41" s="352"/>
      <c r="G41" s="349">
        <f>ROUND((F41*$E$6),0)</f>
        <v>0</v>
      </c>
      <c r="H41" s="349">
        <f>ROUND((G41*$G$6),0)</f>
        <v>0</v>
      </c>
      <c r="I41" s="351"/>
      <c r="J41" s="349">
        <f>ROUND((I41*$E$7),0)</f>
        <v>0</v>
      </c>
      <c r="K41" s="350">
        <f>J41*0.26</f>
        <v>0</v>
      </c>
      <c r="L41" s="349">
        <f>ROUND(SUM(D41:E41,G41:H41,J41:K41),0)</f>
        <v>0</v>
      </c>
      <c r="M41" s="348">
        <v>0</v>
      </c>
      <c r="N41" s="348">
        <v>0</v>
      </c>
      <c r="O41" s="348">
        <v>0</v>
      </c>
      <c r="P41" s="346">
        <f>ROUND((SUM(L41:O41)*$F$5),0)</f>
        <v>0</v>
      </c>
      <c r="Q41" s="269">
        <v>0</v>
      </c>
      <c r="R41" s="347">
        <v>0</v>
      </c>
      <c r="S41" s="346">
        <f>SUM(L41:R41)</f>
        <v>0</v>
      </c>
      <c r="T41" s="287">
        <f>SUM(C41,F41,I41)/2080</f>
        <v>0</v>
      </c>
    </row>
    <row r="42" spans="1:20" hidden="1">
      <c r="A42" s="353">
        <f>'[1]FY22 Draft Workplan'!B62</f>
        <v>6.4</v>
      </c>
      <c r="B42" s="275"/>
      <c r="C42" s="352"/>
      <c r="D42" s="349">
        <f>ROUND((C42*$E$5),0)</f>
        <v>0</v>
      </c>
      <c r="E42" s="349">
        <f>ROUND((D42*$G$5),0)</f>
        <v>0</v>
      </c>
      <c r="F42" s="352"/>
      <c r="G42" s="349">
        <f>ROUND((F42*$E$6),0)</f>
        <v>0</v>
      </c>
      <c r="H42" s="349">
        <f>ROUND((G42*$G$6),0)</f>
        <v>0</v>
      </c>
      <c r="I42" s="351"/>
      <c r="J42" s="349">
        <f>ROUND((I42*$E$7),0)</f>
        <v>0</v>
      </c>
      <c r="K42" s="350">
        <f>J42*0.26</f>
        <v>0</v>
      </c>
      <c r="L42" s="349">
        <f>ROUND(SUM(D42:E42,G42:H42,J42:K42),0)</f>
        <v>0</v>
      </c>
      <c r="M42" s="348">
        <v>0</v>
      </c>
      <c r="N42" s="348">
        <v>0</v>
      </c>
      <c r="O42" s="348">
        <v>0</v>
      </c>
      <c r="P42" s="346">
        <f>ROUND((SUM(L42:O42)*$F$5),0)</f>
        <v>0</v>
      </c>
      <c r="Q42" s="269">
        <v>0</v>
      </c>
      <c r="R42" s="347">
        <v>0</v>
      </c>
      <c r="S42" s="346">
        <f>SUM(L42:R42)</f>
        <v>0</v>
      </c>
      <c r="T42" s="287">
        <f>SUM(C42,F42,I42)/2080</f>
        <v>0</v>
      </c>
    </row>
    <row r="43" spans="1:20" hidden="1">
      <c r="A43" s="353">
        <f>'[1]FY22 Draft Workplan'!B63</f>
        <v>6.5</v>
      </c>
      <c r="B43" s="275"/>
      <c r="C43" s="352"/>
      <c r="D43" s="349">
        <f>ROUND((C43*$E$5),0)</f>
        <v>0</v>
      </c>
      <c r="E43" s="349">
        <f>ROUND((D43*$G$5),0)</f>
        <v>0</v>
      </c>
      <c r="F43" s="352"/>
      <c r="G43" s="349">
        <f>ROUND((F43*$E$6),0)</f>
        <v>0</v>
      </c>
      <c r="H43" s="349">
        <f>ROUND((G43*$G$6),0)</f>
        <v>0</v>
      </c>
      <c r="I43" s="351"/>
      <c r="J43" s="349">
        <f>ROUND((I43*$E$7),0)</f>
        <v>0</v>
      </c>
      <c r="K43" s="350">
        <f>J43*0.26</f>
        <v>0</v>
      </c>
      <c r="L43" s="349">
        <f>ROUND(SUM(D43:E43,G43:H43,J43:K43),0)</f>
        <v>0</v>
      </c>
      <c r="M43" s="348">
        <v>0</v>
      </c>
      <c r="N43" s="348">
        <v>0</v>
      </c>
      <c r="O43" s="348">
        <v>0</v>
      </c>
      <c r="P43" s="346">
        <f>ROUND((SUM(L43:O43)*$F$5),0)</f>
        <v>0</v>
      </c>
      <c r="Q43" s="269">
        <v>0</v>
      </c>
      <c r="R43" s="347">
        <v>0</v>
      </c>
      <c r="S43" s="346">
        <f>SUM(L43:R43)</f>
        <v>0</v>
      </c>
      <c r="T43" s="287">
        <f>SUM(C43,F43,I43)/2080</f>
        <v>0</v>
      </c>
    </row>
    <row r="44" spans="1:20" hidden="1">
      <c r="A44" s="271">
        <f>'FY22 Draft Workplan'!B60</f>
        <v>7</v>
      </c>
      <c r="B44" s="271" t="s">
        <v>158</v>
      </c>
      <c r="C44" s="276"/>
      <c r="D44" s="272"/>
      <c r="E44" s="272"/>
      <c r="F44" s="276"/>
      <c r="G44" s="272"/>
      <c r="H44" s="272"/>
      <c r="I44" s="264"/>
      <c r="J44" s="272"/>
      <c r="K44" s="272"/>
      <c r="L44" s="272"/>
      <c r="M44" s="348"/>
      <c r="N44" s="348"/>
      <c r="O44" s="348" t="s">
        <v>47</v>
      </c>
      <c r="P44" s="272"/>
      <c r="Q44" s="273"/>
      <c r="R44" s="356"/>
      <c r="S44" s="355"/>
      <c r="T44" s="274"/>
    </row>
    <row r="45" spans="1:20" hidden="1">
      <c r="A45" s="353">
        <f>'FY22 Draft Workplan'!B61</f>
        <v>7.1</v>
      </c>
      <c r="B45" s="275" t="s">
        <v>47</v>
      </c>
      <c r="C45" s="352"/>
      <c r="D45" s="349">
        <f>ROUND((C45*$E$5),0)</f>
        <v>0</v>
      </c>
      <c r="E45" s="349">
        <f>ROUND((D45*$G$5),0)</f>
        <v>0</v>
      </c>
      <c r="F45" s="352"/>
      <c r="G45" s="349">
        <f>ROUND((F45*$E$6),0)</f>
        <v>0</v>
      </c>
      <c r="H45" s="349">
        <f>ROUND((G45*$G$6),0)</f>
        <v>0</v>
      </c>
      <c r="I45" s="351"/>
      <c r="J45" s="349">
        <f>ROUND((I45*$E$7),0)</f>
        <v>0</v>
      </c>
      <c r="K45" s="350">
        <f>J45*0.26</f>
        <v>0</v>
      </c>
      <c r="L45" s="349">
        <f>ROUND(SUM(D45:E45,G45:H45,J45:K45),0)</f>
        <v>0</v>
      </c>
      <c r="M45" s="348">
        <v>0</v>
      </c>
      <c r="N45" s="348">
        <v>0</v>
      </c>
      <c r="O45" s="348">
        <v>0</v>
      </c>
      <c r="P45" s="346">
        <f>ROUND((SUM(L45:O45)*$F$5),0)</f>
        <v>0</v>
      </c>
      <c r="Q45" s="269">
        <v>0</v>
      </c>
      <c r="R45" s="347">
        <v>0</v>
      </c>
      <c r="S45" s="346">
        <f>SUM(L45:R45)</f>
        <v>0</v>
      </c>
      <c r="T45" s="287">
        <f>SUM(C45,F45,I45)/2080</f>
        <v>0</v>
      </c>
    </row>
    <row r="46" spans="1:20" hidden="1">
      <c r="A46" s="353">
        <f>'FY22 Draft Workplan'!B62</f>
        <v>7.2</v>
      </c>
      <c r="B46" s="275"/>
      <c r="C46" s="352"/>
      <c r="D46" s="349">
        <f>ROUND((C46*$E$5),0)</f>
        <v>0</v>
      </c>
      <c r="E46" s="349">
        <f>ROUND((D46*$G$5),0)</f>
        <v>0</v>
      </c>
      <c r="F46" s="352"/>
      <c r="G46" s="349">
        <f>ROUND((F46*$E$6),0)</f>
        <v>0</v>
      </c>
      <c r="H46" s="349">
        <f>ROUND((G46*$G$6),0)</f>
        <v>0</v>
      </c>
      <c r="I46" s="351"/>
      <c r="J46" s="349">
        <f>ROUND((I46*$E$7),0)</f>
        <v>0</v>
      </c>
      <c r="K46" s="350">
        <f>J46*0.26</f>
        <v>0</v>
      </c>
      <c r="L46" s="349">
        <f>ROUND(SUM(D46:E46,G46:H46,J46:K46),0)</f>
        <v>0</v>
      </c>
      <c r="M46" s="348">
        <v>0</v>
      </c>
      <c r="N46" s="348">
        <v>0</v>
      </c>
      <c r="O46" s="348">
        <v>0</v>
      </c>
      <c r="P46" s="346">
        <f>ROUND((SUM(L46:O46)*$F$5),0)</f>
        <v>0</v>
      </c>
      <c r="Q46" s="269">
        <v>0</v>
      </c>
      <c r="R46" s="347">
        <v>0</v>
      </c>
      <c r="S46" s="346">
        <f>SUM(L46:R46)</f>
        <v>0</v>
      </c>
      <c r="T46" s="287">
        <f>SUM(C46,F46,I46)/2080</f>
        <v>0</v>
      </c>
    </row>
    <row r="47" spans="1:20" hidden="1">
      <c r="A47" s="353">
        <f>'FY22 Draft Workplan'!B63</f>
        <v>7.3</v>
      </c>
      <c r="B47" s="275"/>
      <c r="C47" s="352"/>
      <c r="D47" s="349">
        <f>ROUND((C47*$E$5),0)</f>
        <v>0</v>
      </c>
      <c r="E47" s="349">
        <f>ROUND((D47*$G$5),0)</f>
        <v>0</v>
      </c>
      <c r="F47" s="352"/>
      <c r="G47" s="349">
        <f>ROUND((F47*$E$6),0)</f>
        <v>0</v>
      </c>
      <c r="H47" s="349">
        <f>ROUND((G47*$G$6),0)</f>
        <v>0</v>
      </c>
      <c r="I47" s="351"/>
      <c r="J47" s="349">
        <f>ROUND((I47*$E$7),0)</f>
        <v>0</v>
      </c>
      <c r="K47" s="350">
        <f>J47*0.26</f>
        <v>0</v>
      </c>
      <c r="L47" s="349">
        <f>ROUND(SUM(D47:E47,G47:H47,J47:K47),0)</f>
        <v>0</v>
      </c>
      <c r="M47" s="348">
        <v>0</v>
      </c>
      <c r="N47" s="348">
        <v>0</v>
      </c>
      <c r="O47" s="348">
        <v>0</v>
      </c>
      <c r="P47" s="346">
        <f>ROUND((SUM(L47:O47)*$F$5),0)</f>
        <v>0</v>
      </c>
      <c r="Q47" s="269">
        <v>0</v>
      </c>
      <c r="R47" s="347">
        <v>0</v>
      </c>
      <c r="S47" s="346">
        <f>SUM(L47:R47)</f>
        <v>0</v>
      </c>
      <c r="T47" s="287">
        <f>SUM(C47,F47,I47)/2080</f>
        <v>0</v>
      </c>
    </row>
    <row r="48" spans="1:20" hidden="1">
      <c r="A48" s="353">
        <f>'FY22 Draft Workplan'!B64</f>
        <v>7.4</v>
      </c>
      <c r="B48" s="275"/>
      <c r="C48" s="352"/>
      <c r="D48" s="349">
        <f>ROUND((C48*$E$5),0)</f>
        <v>0</v>
      </c>
      <c r="E48" s="349">
        <f>ROUND((D48*$G$5),0)</f>
        <v>0</v>
      </c>
      <c r="F48" s="352"/>
      <c r="G48" s="349">
        <f>ROUND((F48*$E$6),0)</f>
        <v>0</v>
      </c>
      <c r="H48" s="349">
        <f>ROUND((G48*$G$6),0)</f>
        <v>0</v>
      </c>
      <c r="I48" s="351"/>
      <c r="J48" s="349">
        <f>ROUND((I48*$E$7),0)</f>
        <v>0</v>
      </c>
      <c r="K48" s="350">
        <f>J48*0.26</f>
        <v>0</v>
      </c>
      <c r="L48" s="349">
        <f>ROUND(SUM(D48:E48,G48:H48,J48:K48),0)</f>
        <v>0</v>
      </c>
      <c r="M48" s="348">
        <v>0</v>
      </c>
      <c r="N48" s="348">
        <v>0</v>
      </c>
      <c r="O48" s="348">
        <v>0</v>
      </c>
      <c r="P48" s="346">
        <f>ROUND((SUM(L48:O48)*$F$5),0)</f>
        <v>0</v>
      </c>
      <c r="Q48" s="269">
        <v>0</v>
      </c>
      <c r="R48" s="347">
        <v>0</v>
      </c>
      <c r="S48" s="346">
        <f>SUM(L48:R48)</f>
        <v>0</v>
      </c>
      <c r="T48" s="287">
        <f>SUM(C48,F48,I48)/2080</f>
        <v>0</v>
      </c>
    </row>
    <row r="49" spans="1:20" hidden="1">
      <c r="A49" s="353">
        <f>'FY22 Draft Workplan'!B65</f>
        <v>7.5</v>
      </c>
      <c r="B49" s="275"/>
      <c r="C49" s="352"/>
      <c r="D49" s="349">
        <f>ROUND((C49*$E$5),0)</f>
        <v>0</v>
      </c>
      <c r="E49" s="349">
        <f>ROUND((D49*$G$5),0)</f>
        <v>0</v>
      </c>
      <c r="F49" s="352"/>
      <c r="G49" s="349">
        <f>ROUND((F49*$E$6),0)</f>
        <v>0</v>
      </c>
      <c r="H49" s="349">
        <f>ROUND((G49*$G$6),0)</f>
        <v>0</v>
      </c>
      <c r="I49" s="351"/>
      <c r="J49" s="349">
        <f>ROUND((I49*$E$7),0)</f>
        <v>0</v>
      </c>
      <c r="K49" s="350">
        <f>J49*0.26</f>
        <v>0</v>
      </c>
      <c r="L49" s="349">
        <f>ROUND(SUM(D49:E49,G49:H49,J49:K49),0)</f>
        <v>0</v>
      </c>
      <c r="M49" s="348">
        <v>0</v>
      </c>
      <c r="N49" s="348">
        <v>0</v>
      </c>
      <c r="O49" s="348">
        <v>0</v>
      </c>
      <c r="P49" s="346">
        <f>ROUND((SUM(L49:O49)*$F$5),0)</f>
        <v>0</v>
      </c>
      <c r="Q49" s="269">
        <v>0</v>
      </c>
      <c r="R49" s="347">
        <v>0</v>
      </c>
      <c r="S49" s="346">
        <f>SUM(L49:R49)</f>
        <v>0</v>
      </c>
      <c r="T49" s="287">
        <f>SUM(C49,F49,I49)/2080</f>
        <v>0</v>
      </c>
    </row>
    <row r="50" spans="1:20" hidden="1">
      <c r="A50" s="271">
        <f>'FY22 Draft Workplan'!B70</f>
        <v>8</v>
      </c>
      <c r="B50" s="271" t="s">
        <v>159</v>
      </c>
      <c r="C50" s="276"/>
      <c r="D50" s="272"/>
      <c r="E50" s="272"/>
      <c r="F50" s="276"/>
      <c r="G50" s="272"/>
      <c r="H50" s="272"/>
      <c r="I50" s="264"/>
      <c r="J50" s="272"/>
      <c r="K50" s="357"/>
      <c r="L50" s="272"/>
      <c r="M50" s="348"/>
      <c r="N50" s="348"/>
      <c r="O50" s="348"/>
      <c r="P50" s="272"/>
      <c r="Q50" s="273"/>
      <c r="R50" s="356"/>
      <c r="S50" s="355"/>
      <c r="T50" s="274"/>
    </row>
    <row r="51" spans="1:20" hidden="1">
      <c r="A51" s="353">
        <f>'FY22 Draft Workplan'!B71</f>
        <v>8.1</v>
      </c>
      <c r="B51" s="275" t="s">
        <v>47</v>
      </c>
      <c r="C51" s="352"/>
      <c r="D51" s="349">
        <f>ROUND((C51*$E$5),0)</f>
        <v>0</v>
      </c>
      <c r="E51" s="349">
        <f>ROUND((D51*$G$5),0)</f>
        <v>0</v>
      </c>
      <c r="F51" s="352"/>
      <c r="G51" s="349">
        <f>ROUND((F51*$E$6),0)</f>
        <v>0</v>
      </c>
      <c r="H51" s="349">
        <f>ROUND((G51*$G$6),0)</f>
        <v>0</v>
      </c>
      <c r="I51" s="351"/>
      <c r="J51" s="349">
        <f>ROUND((I51*$E$7),0)</f>
        <v>0</v>
      </c>
      <c r="K51" s="350">
        <f>J51*0.26</f>
        <v>0</v>
      </c>
      <c r="L51" s="349">
        <f t="shared" ref="L51:L56" si="8">ROUND(SUM(D51:E51,G51:H51,J51:K51),0)</f>
        <v>0</v>
      </c>
      <c r="M51" s="348">
        <v>0</v>
      </c>
      <c r="N51" s="348">
        <v>0</v>
      </c>
      <c r="O51" s="348">
        <v>0</v>
      </c>
      <c r="P51" s="346">
        <f>ROUND((SUM(L51:O51)*$F$5),0)</f>
        <v>0</v>
      </c>
      <c r="Q51" s="269">
        <v>0</v>
      </c>
      <c r="R51" s="347">
        <v>0</v>
      </c>
      <c r="S51" s="354">
        <f>SUM(L51:R51)</f>
        <v>0</v>
      </c>
      <c r="T51" s="287">
        <f>SUM(C51,F51,I51)/2080</f>
        <v>0</v>
      </c>
    </row>
    <row r="52" spans="1:20" hidden="1">
      <c r="A52" s="353">
        <f>'FY22 Draft Workplan'!B72</f>
        <v>8.1999999999999993</v>
      </c>
      <c r="B52" s="275" t="s">
        <v>47</v>
      </c>
      <c r="C52" s="352"/>
      <c r="D52" s="349">
        <f>ROUND((C52*$E$5),0)</f>
        <v>0</v>
      </c>
      <c r="E52" s="349">
        <f>ROUND((D52*$G$5),0)</f>
        <v>0</v>
      </c>
      <c r="F52" s="352"/>
      <c r="G52" s="349">
        <f>ROUND((F52*$E$6),0)</f>
        <v>0</v>
      </c>
      <c r="H52" s="349">
        <f>ROUND((G52*$G$6),0)</f>
        <v>0</v>
      </c>
      <c r="I52" s="351"/>
      <c r="J52" s="349">
        <f>ROUND((I52*$E$7),0)</f>
        <v>0</v>
      </c>
      <c r="K52" s="350">
        <f>J52*0.26</f>
        <v>0</v>
      </c>
      <c r="L52" s="349">
        <f t="shared" si="8"/>
        <v>0</v>
      </c>
      <c r="M52" s="348">
        <v>0</v>
      </c>
      <c r="N52" s="348">
        <v>0</v>
      </c>
      <c r="O52" s="348">
        <v>0</v>
      </c>
      <c r="P52" s="346">
        <f>ROUND((SUM(L52:O52)*$F$5),0)</f>
        <v>0</v>
      </c>
      <c r="Q52" s="269">
        <v>0</v>
      </c>
      <c r="R52" s="347">
        <v>0</v>
      </c>
      <c r="S52" s="346">
        <f>SUM(L52:R52)</f>
        <v>0</v>
      </c>
      <c r="T52" s="287">
        <f>SUM(C52,F52,I52)/2080</f>
        <v>0</v>
      </c>
    </row>
    <row r="53" spans="1:20" hidden="1">
      <c r="A53" s="353">
        <f>'FY22 Draft Workplan'!B73</f>
        <v>8.3000000000000007</v>
      </c>
      <c r="B53" s="275"/>
      <c r="C53" s="352"/>
      <c r="D53" s="349">
        <f>ROUND((C53*$E$5),0)</f>
        <v>0</v>
      </c>
      <c r="E53" s="349">
        <f>ROUND((D53*$G$5),0)</f>
        <v>0</v>
      </c>
      <c r="F53" s="352"/>
      <c r="G53" s="349">
        <f>ROUND((F53*$E$6),0)</f>
        <v>0</v>
      </c>
      <c r="H53" s="349">
        <f>ROUND((G53*$G$6),0)</f>
        <v>0</v>
      </c>
      <c r="I53" s="351"/>
      <c r="J53" s="349">
        <f>ROUND((I53*$E$7),0)</f>
        <v>0</v>
      </c>
      <c r="K53" s="350">
        <f>J53*0.26</f>
        <v>0</v>
      </c>
      <c r="L53" s="349">
        <f t="shared" si="8"/>
        <v>0</v>
      </c>
      <c r="M53" s="348">
        <v>0</v>
      </c>
      <c r="N53" s="348">
        <v>0</v>
      </c>
      <c r="O53" s="348">
        <v>0</v>
      </c>
      <c r="P53" s="346">
        <f>ROUND((SUM(L53:O53)*$F$5),0)</f>
        <v>0</v>
      </c>
      <c r="Q53" s="269">
        <v>0</v>
      </c>
      <c r="R53" s="347">
        <v>0</v>
      </c>
      <c r="S53" s="346">
        <f>SUM(L53:R53)</f>
        <v>0</v>
      </c>
      <c r="T53" s="287">
        <f>SUM(C53,F53,I53)/2080</f>
        <v>0</v>
      </c>
    </row>
    <row r="54" spans="1:20" hidden="1">
      <c r="A54" s="353">
        <f>'FY22 Draft Workplan'!B74</f>
        <v>8.4</v>
      </c>
      <c r="B54" s="275"/>
      <c r="C54" s="352"/>
      <c r="D54" s="349">
        <f>ROUND((C54*$E$5),0)</f>
        <v>0</v>
      </c>
      <c r="E54" s="349">
        <f>ROUND((D54*$G$5),0)</f>
        <v>0</v>
      </c>
      <c r="F54" s="352"/>
      <c r="G54" s="349">
        <f>ROUND((F54*$E$6),0)</f>
        <v>0</v>
      </c>
      <c r="H54" s="349">
        <f>ROUND((G54*$G$6),0)</f>
        <v>0</v>
      </c>
      <c r="I54" s="351"/>
      <c r="J54" s="349">
        <f>ROUND((I54*$E$7),0)</f>
        <v>0</v>
      </c>
      <c r="K54" s="350">
        <f>J54*0.26</f>
        <v>0</v>
      </c>
      <c r="L54" s="349">
        <f t="shared" si="8"/>
        <v>0</v>
      </c>
      <c r="M54" s="348">
        <v>0</v>
      </c>
      <c r="N54" s="348">
        <v>0</v>
      </c>
      <c r="O54" s="348">
        <v>0</v>
      </c>
      <c r="P54" s="346">
        <f>ROUND((SUM(L54:O54)*$F$5),0)</f>
        <v>0</v>
      </c>
      <c r="Q54" s="269">
        <v>0</v>
      </c>
      <c r="R54" s="347">
        <v>0</v>
      </c>
      <c r="S54" s="346">
        <f>SUM(L54:R54)</f>
        <v>0</v>
      </c>
      <c r="T54" s="287">
        <f>SUM(C54,F54,I54)/2080</f>
        <v>0</v>
      </c>
    </row>
    <row r="55" spans="1:20" hidden="1">
      <c r="A55" s="353">
        <f>'FY22 Draft Workplan'!B75</f>
        <v>8.5</v>
      </c>
      <c r="B55" s="275"/>
      <c r="C55" s="352"/>
      <c r="D55" s="349">
        <f>ROUND((C55*$E$5),0)</f>
        <v>0</v>
      </c>
      <c r="E55" s="349">
        <f>ROUND((D55*$G$5),0)</f>
        <v>0</v>
      </c>
      <c r="F55" s="352"/>
      <c r="G55" s="349">
        <f>ROUND((F55*$E$6),0)</f>
        <v>0</v>
      </c>
      <c r="H55" s="349">
        <f>ROUND((G55*$G$6),0)</f>
        <v>0</v>
      </c>
      <c r="I55" s="351"/>
      <c r="J55" s="349">
        <f>ROUND((I55*$E$7),0)</f>
        <v>0</v>
      </c>
      <c r="K55" s="350">
        <f>J55*0.26</f>
        <v>0</v>
      </c>
      <c r="L55" s="349">
        <f t="shared" si="8"/>
        <v>0</v>
      </c>
      <c r="M55" s="348">
        <v>0</v>
      </c>
      <c r="N55" s="348">
        <v>0</v>
      </c>
      <c r="O55" s="348">
        <v>0</v>
      </c>
      <c r="P55" s="346">
        <f>ROUND((SUM(L55:O55)*$F$5),0)</f>
        <v>0</v>
      </c>
      <c r="Q55" s="269" t="s">
        <v>47</v>
      </c>
      <c r="R55" s="347">
        <v>0</v>
      </c>
      <c r="S55" s="346">
        <f>SUM(L55:R55)</f>
        <v>0</v>
      </c>
      <c r="T55" s="287">
        <f>SUM(C55,F55,I55)/2080</f>
        <v>0</v>
      </c>
    </row>
    <row r="56" spans="1:20">
      <c r="A56" s="277"/>
      <c r="B56" s="278" t="s">
        <v>160</v>
      </c>
      <c r="C56" s="279">
        <f>SUM(C11:C55)</f>
        <v>161</v>
      </c>
      <c r="D56" s="343">
        <f>SUM(D11:D55)</f>
        <v>5328</v>
      </c>
      <c r="E56" s="345">
        <f>ROUND(SUM(E11:E55),0)</f>
        <v>1385</v>
      </c>
      <c r="F56" s="279">
        <f>SUM(F11:F55)</f>
        <v>404</v>
      </c>
      <c r="G56" s="342">
        <f>ROUND(SUM(G11:G55),0)</f>
        <v>11086</v>
      </c>
      <c r="H56" s="342">
        <f>ROUND(SUM(H11:H55),0)</f>
        <v>3326</v>
      </c>
      <c r="I56" s="342">
        <f>SUM(I11:I55)</f>
        <v>10</v>
      </c>
      <c r="J56" s="342">
        <f>ROUND(SUM(J11:J55),0)</f>
        <v>200</v>
      </c>
      <c r="K56" s="344">
        <f>ROUND(SUM(K11:K55),0)</f>
        <v>52</v>
      </c>
      <c r="L56" s="343">
        <f t="shared" si="8"/>
        <v>21377</v>
      </c>
      <c r="M56" s="342">
        <f>ROUND(SUM(M11:M55),0)</f>
        <v>5387</v>
      </c>
      <c r="N56" s="342">
        <f>ROUND(SUM(N11:N55),0)</f>
        <v>1314</v>
      </c>
      <c r="O56" s="342">
        <f>ROUND(SUM(O11:O55),0)</f>
        <v>1980</v>
      </c>
      <c r="P56" s="341">
        <f>ROUND(SUM(P11:P55),0)</f>
        <v>12964</v>
      </c>
      <c r="Q56" s="280">
        <v>0</v>
      </c>
      <c r="R56" s="342">
        <f>ROUND(SUM(R11:R55),0)</f>
        <v>5235</v>
      </c>
      <c r="S56" s="341">
        <f>S10+S17+S20+S26+S32+S38+S44+S50</f>
        <v>48257</v>
      </c>
      <c r="T56" s="340">
        <f>T10+T17+T20+T26+T32+T38+T44+T50</f>
        <v>0.27640000000000003</v>
      </c>
    </row>
    <row r="57" spans="1:20">
      <c r="F57" s="270" t="s">
        <v>47</v>
      </c>
      <c r="G57" s="270"/>
      <c r="J57" s="270"/>
      <c r="L57" s="336" t="s">
        <v>47</v>
      </c>
      <c r="N57" s="270" t="s">
        <v>161</v>
      </c>
      <c r="S57" s="270"/>
    </row>
    <row r="58" spans="1:20">
      <c r="F58" s="270" t="s">
        <v>47</v>
      </c>
      <c r="G58" s="270"/>
      <c r="J58" s="270"/>
      <c r="L58" s="336" t="s">
        <v>47</v>
      </c>
      <c r="R58" s="332" t="s">
        <v>162</v>
      </c>
      <c r="S58" s="339">
        <f>L56+M56+N56+O56+P56+Q56+R56</f>
        <v>48257</v>
      </c>
    </row>
    <row r="59" spans="1:20">
      <c r="F59" s="270" t="s">
        <v>47</v>
      </c>
      <c r="G59" s="270"/>
      <c r="I59" s="334" t="s">
        <v>47</v>
      </c>
      <c r="J59" s="270"/>
      <c r="R59" s="339">
        <f>C56+F56+I56</f>
        <v>575</v>
      </c>
      <c r="S59" s="338">
        <f>ROUND(((R59)/2080),4)</f>
        <v>0.27639999999999998</v>
      </c>
    </row>
    <row r="60" spans="1:20">
      <c r="G60" s="270"/>
      <c r="J60" s="337" t="s">
        <v>163</v>
      </c>
      <c r="L60" s="336">
        <f>L56+M56+N56+O56</f>
        <v>30058</v>
      </c>
      <c r="M60" s="270" t="s">
        <v>164</v>
      </c>
      <c r="S60" s="270"/>
    </row>
    <row r="61" spans="1:20">
      <c r="G61" s="270"/>
      <c r="J61" s="270" t="s">
        <v>47</v>
      </c>
      <c r="L61" s="336" t="s">
        <v>47</v>
      </c>
      <c r="S61" s="270"/>
    </row>
    <row r="62" spans="1:20">
      <c r="G62" s="270"/>
      <c r="J62" s="270"/>
      <c r="S62" s="270"/>
    </row>
    <row r="63" spans="1:20">
      <c r="G63" s="270"/>
      <c r="J63" s="270"/>
      <c r="S63" s="335"/>
    </row>
    <row r="64" spans="1:20">
      <c r="G64" s="270"/>
      <c r="H64" s="270" t="s">
        <v>165</v>
      </c>
      <c r="I64" s="333">
        <f>D56+G56+J56</f>
        <v>16614</v>
      </c>
      <c r="J64" s="270"/>
      <c r="S64" s="270"/>
    </row>
    <row r="65" spans="6:19">
      <c r="F65" s="270" t="s">
        <v>166</v>
      </c>
      <c r="G65" s="270"/>
      <c r="H65" s="270" t="s">
        <v>167</v>
      </c>
      <c r="I65" s="333">
        <f>E56+H56+K56</f>
        <v>4763</v>
      </c>
      <c r="J65" s="270"/>
      <c r="K65" s="332" t="s">
        <v>168</v>
      </c>
      <c r="L65" s="332"/>
      <c r="M65" s="331">
        <f>I64+I65+I66+I68+I71</f>
        <v>30058</v>
      </c>
      <c r="S65" s="270"/>
    </row>
    <row r="66" spans="6:19">
      <c r="F66" s="270" t="s">
        <v>169</v>
      </c>
      <c r="G66" s="270"/>
      <c r="H66" s="270" t="s">
        <v>170</v>
      </c>
      <c r="I66" s="333">
        <f>M56</f>
        <v>5387</v>
      </c>
      <c r="J66" s="270"/>
      <c r="S66" s="270"/>
    </row>
    <row r="67" spans="6:19">
      <c r="F67" s="270" t="s">
        <v>171</v>
      </c>
      <c r="G67" s="270"/>
      <c r="H67" s="270" t="s">
        <v>172</v>
      </c>
      <c r="I67" s="333">
        <f>R56</f>
        <v>5235</v>
      </c>
      <c r="J67" s="270"/>
      <c r="S67" s="270"/>
    </row>
    <row r="68" spans="6:19">
      <c r="G68" s="270"/>
      <c r="H68" s="270" t="s">
        <v>173</v>
      </c>
      <c r="I68" s="333">
        <f>N56</f>
        <v>1314</v>
      </c>
      <c r="J68" s="270"/>
      <c r="S68" s="270"/>
    </row>
    <row r="69" spans="6:19">
      <c r="G69" s="270"/>
      <c r="H69" s="270" t="s">
        <v>174</v>
      </c>
      <c r="I69" s="333">
        <v>0</v>
      </c>
      <c r="J69" s="270"/>
      <c r="S69" s="270"/>
    </row>
    <row r="70" spans="6:19">
      <c r="G70" s="270"/>
      <c r="H70" s="270" t="s">
        <v>175</v>
      </c>
      <c r="I70" s="333">
        <v>0</v>
      </c>
      <c r="J70" s="270"/>
      <c r="S70" s="270"/>
    </row>
    <row r="71" spans="6:19">
      <c r="G71" s="270"/>
      <c r="H71" s="270" t="s">
        <v>176</v>
      </c>
      <c r="I71" s="334">
        <f>O56</f>
        <v>1980</v>
      </c>
      <c r="J71" s="270"/>
      <c r="S71" s="270"/>
    </row>
    <row r="72" spans="6:19">
      <c r="G72" s="270"/>
      <c r="H72" s="281" t="s">
        <v>177</v>
      </c>
      <c r="I72" s="333">
        <f>P56</f>
        <v>12964</v>
      </c>
      <c r="J72" s="270"/>
      <c r="S72" s="270"/>
    </row>
    <row r="73" spans="6:19">
      <c r="G73" s="270"/>
      <c r="H73" s="332" t="s">
        <v>178</v>
      </c>
      <c r="I73" s="331">
        <f>SUM(I64:I72)</f>
        <v>48257</v>
      </c>
      <c r="J73" s="270"/>
      <c r="S73" s="270"/>
    </row>
    <row r="74" spans="6:19">
      <c r="G74" s="270"/>
      <c r="J74" s="270"/>
      <c r="S74" s="270"/>
    </row>
    <row r="75" spans="6:19">
      <c r="G75" s="270"/>
      <c r="J75" s="270"/>
      <c r="S75" s="270"/>
    </row>
    <row r="76" spans="6:19">
      <c r="G76" s="270"/>
      <c r="J76" s="270"/>
      <c r="S76" s="270"/>
    </row>
    <row r="77" spans="6:19">
      <c r="G77" s="270"/>
      <c r="J77" s="270"/>
      <c r="S77" s="270"/>
    </row>
    <row r="78" spans="6:19">
      <c r="G78" s="270"/>
      <c r="J78" s="270"/>
      <c r="S78" s="270"/>
    </row>
    <row r="79" spans="6:19">
      <c r="G79" s="270"/>
      <c r="J79" s="270"/>
      <c r="S79" s="270"/>
    </row>
    <row r="80" spans="6:19">
      <c r="G80" s="270"/>
      <c r="J80" s="270"/>
      <c r="S80" s="270"/>
    </row>
    <row r="81" spans="7:19">
      <c r="G81" s="270"/>
      <c r="J81" s="270"/>
      <c r="S81" s="270"/>
    </row>
    <row r="82" spans="7:19">
      <c r="G82" s="270"/>
      <c r="J82" s="270"/>
      <c r="S82" s="270"/>
    </row>
    <row r="83" spans="7:19">
      <c r="G83" s="270"/>
      <c r="J83" s="270"/>
      <c r="S83" s="270"/>
    </row>
    <row r="84" spans="7:19">
      <c r="G84" s="270"/>
      <c r="J84" s="270"/>
      <c r="S84" s="270"/>
    </row>
    <row r="85" spans="7:19">
      <c r="G85" s="270"/>
      <c r="J85" s="270"/>
      <c r="S85" s="270"/>
    </row>
    <row r="86" spans="7:19">
      <c r="G86" s="270"/>
      <c r="J86" s="270"/>
      <c r="S86" s="270"/>
    </row>
    <row r="87" spans="7:19">
      <c r="G87" s="270"/>
      <c r="J87" s="270"/>
      <c r="S87" s="270"/>
    </row>
    <row r="88" spans="7:19">
      <c r="G88" s="270"/>
      <c r="J88" s="270"/>
      <c r="S88" s="270"/>
    </row>
    <row r="89" spans="7:19">
      <c r="G89" s="270"/>
      <c r="J89" s="270"/>
      <c r="S89" s="270"/>
    </row>
    <row r="90" spans="7:19">
      <c r="G90" s="270"/>
      <c r="J90" s="270"/>
      <c r="S90" s="270"/>
    </row>
    <row r="91" spans="7:19">
      <c r="G91" s="270"/>
      <c r="J91" s="270"/>
      <c r="S91" s="270"/>
    </row>
    <row r="92" spans="7:19">
      <c r="G92" s="270"/>
      <c r="J92" s="270"/>
      <c r="S92" s="270"/>
    </row>
    <row r="93" spans="7:19">
      <c r="G93" s="270"/>
      <c r="J93" s="270"/>
      <c r="S93" s="270"/>
    </row>
    <row r="94" spans="7:19">
      <c r="G94" s="270"/>
      <c r="J94" s="270"/>
      <c r="S94" s="270"/>
    </row>
    <row r="95" spans="7:19">
      <c r="G95" s="270"/>
      <c r="J95" s="270"/>
      <c r="S95" s="270"/>
    </row>
    <row r="96" spans="7:19">
      <c r="G96" s="270"/>
      <c r="J96" s="270"/>
      <c r="S96" s="270"/>
    </row>
    <row r="97" spans="7:19">
      <c r="G97" s="270"/>
      <c r="J97" s="270"/>
      <c r="S97" s="270"/>
    </row>
    <row r="98" spans="7:19">
      <c r="G98" s="270"/>
      <c r="J98" s="270"/>
      <c r="S98" s="270"/>
    </row>
    <row r="99" spans="7:19">
      <c r="G99" s="270"/>
      <c r="J99" s="270"/>
      <c r="S99" s="270"/>
    </row>
    <row r="100" spans="7:19">
      <c r="G100" s="270"/>
      <c r="J100" s="270"/>
      <c r="S100" s="270"/>
    </row>
    <row r="101" spans="7:19">
      <c r="G101" s="270"/>
      <c r="J101" s="270"/>
      <c r="S101" s="270"/>
    </row>
    <row r="102" spans="7:19">
      <c r="G102" s="270"/>
      <c r="J102" s="270"/>
      <c r="S102" s="270"/>
    </row>
    <row r="103" spans="7:19">
      <c r="G103" s="270"/>
      <c r="J103" s="270"/>
      <c r="S103" s="270"/>
    </row>
    <row r="104" spans="7:19">
      <c r="G104" s="270"/>
      <c r="J104" s="270"/>
      <c r="S104" s="270"/>
    </row>
    <row r="105" spans="7:19">
      <c r="G105" s="270"/>
      <c r="J105" s="270"/>
      <c r="S105" s="270"/>
    </row>
    <row r="106" spans="7:19">
      <c r="G106" s="270"/>
      <c r="J106" s="270"/>
      <c r="S106" s="270"/>
    </row>
    <row r="107" spans="7:19">
      <c r="G107" s="270"/>
      <c r="J107" s="270"/>
      <c r="S107" s="270"/>
    </row>
    <row r="108" spans="7:19">
      <c r="G108" s="270"/>
      <c r="J108" s="270"/>
      <c r="S108" s="270"/>
    </row>
    <row r="109" spans="7:19">
      <c r="G109" s="270"/>
      <c r="J109" s="270"/>
      <c r="S109" s="270"/>
    </row>
    <row r="110" spans="7:19">
      <c r="G110" s="270"/>
      <c r="J110" s="270"/>
      <c r="S110" s="270"/>
    </row>
    <row r="111" spans="7:19">
      <c r="G111" s="270"/>
      <c r="J111" s="270"/>
      <c r="S111" s="270"/>
    </row>
    <row r="112" spans="7:19">
      <c r="G112" s="270"/>
      <c r="J112" s="270"/>
      <c r="S112" s="270"/>
    </row>
    <row r="113" spans="7:19">
      <c r="G113" s="270"/>
      <c r="J113" s="270"/>
      <c r="S113" s="270"/>
    </row>
    <row r="114" spans="7:19">
      <c r="G114" s="270"/>
      <c r="J114" s="270"/>
      <c r="S114" s="270"/>
    </row>
    <row r="115" spans="7:19">
      <c r="G115" s="270"/>
      <c r="J115" s="270"/>
      <c r="S115" s="270"/>
    </row>
    <row r="116" spans="7:19">
      <c r="G116" s="270"/>
      <c r="J116" s="270"/>
      <c r="S116" s="270"/>
    </row>
    <row r="117" spans="7:19">
      <c r="G117" s="270"/>
      <c r="J117" s="270"/>
      <c r="S117" s="270"/>
    </row>
    <row r="118" spans="7:19">
      <c r="G118" s="270"/>
      <c r="J118" s="270"/>
      <c r="S118" s="270"/>
    </row>
    <row r="119" spans="7:19">
      <c r="G119" s="270"/>
      <c r="J119" s="270"/>
      <c r="S119" s="270"/>
    </row>
    <row r="120" spans="7:19">
      <c r="G120" s="270"/>
      <c r="J120" s="270"/>
      <c r="S120" s="270"/>
    </row>
    <row r="121" spans="7:19">
      <c r="G121" s="270"/>
      <c r="J121" s="270"/>
      <c r="S121" s="270"/>
    </row>
    <row r="122" spans="7:19">
      <c r="G122" s="270"/>
      <c r="J122" s="270"/>
      <c r="S122" s="270"/>
    </row>
    <row r="123" spans="7:19">
      <c r="G123" s="270"/>
      <c r="J123" s="270"/>
      <c r="S123" s="270"/>
    </row>
    <row r="124" spans="7:19">
      <c r="G124" s="270"/>
      <c r="J124" s="270"/>
      <c r="S124" s="270"/>
    </row>
    <row r="125" spans="7:19">
      <c r="G125" s="270"/>
      <c r="J125" s="270"/>
      <c r="S125" s="270"/>
    </row>
    <row r="126" spans="7:19">
      <c r="G126" s="270"/>
      <c r="J126" s="270"/>
      <c r="S126" s="270"/>
    </row>
    <row r="127" spans="7:19">
      <c r="G127" s="270"/>
      <c r="J127" s="270"/>
      <c r="S127" s="270"/>
    </row>
    <row r="128" spans="7:19">
      <c r="G128" s="270"/>
      <c r="J128" s="270"/>
      <c r="S128" s="270"/>
    </row>
    <row r="129" spans="7:19">
      <c r="G129" s="270"/>
      <c r="J129" s="270"/>
      <c r="S129" s="270"/>
    </row>
    <row r="130" spans="7:19">
      <c r="G130" s="270"/>
      <c r="J130" s="270"/>
      <c r="S130" s="270"/>
    </row>
    <row r="131" spans="7:19">
      <c r="G131" s="270"/>
      <c r="J131" s="270"/>
      <c r="S131" s="270"/>
    </row>
    <row r="132" spans="7:19">
      <c r="G132" s="270"/>
      <c r="J132" s="270"/>
      <c r="S132" s="270"/>
    </row>
    <row r="133" spans="7:19">
      <c r="G133" s="270"/>
      <c r="J133" s="270"/>
      <c r="S133" s="270"/>
    </row>
    <row r="134" spans="7:19">
      <c r="G134" s="270"/>
      <c r="J134" s="270"/>
      <c r="S134" s="270"/>
    </row>
    <row r="135" spans="7:19">
      <c r="G135" s="270"/>
      <c r="J135" s="270"/>
      <c r="S135" s="270"/>
    </row>
    <row r="136" spans="7:19">
      <c r="G136" s="270"/>
      <c r="J136" s="270"/>
      <c r="S136" s="270"/>
    </row>
    <row r="137" spans="7:19">
      <c r="G137" s="270"/>
      <c r="J137" s="270"/>
      <c r="S137" s="270"/>
    </row>
    <row r="138" spans="7:19">
      <c r="G138" s="270"/>
      <c r="J138" s="270"/>
      <c r="S138" s="270"/>
    </row>
    <row r="139" spans="7:19">
      <c r="G139" s="270"/>
      <c r="J139" s="270"/>
      <c r="S139" s="270"/>
    </row>
    <row r="140" spans="7:19">
      <c r="G140" s="270"/>
      <c r="J140" s="270"/>
      <c r="S140" s="270"/>
    </row>
    <row r="141" spans="7:19">
      <c r="G141" s="270"/>
      <c r="J141" s="270"/>
      <c r="S141" s="270"/>
    </row>
    <row r="142" spans="7:19">
      <c r="G142" s="270"/>
      <c r="J142" s="270"/>
      <c r="S142" s="270"/>
    </row>
    <row r="143" spans="7:19">
      <c r="G143" s="270"/>
      <c r="J143" s="270"/>
      <c r="S143" s="270"/>
    </row>
    <row r="144" spans="7:19">
      <c r="G144" s="270"/>
      <c r="J144" s="270"/>
      <c r="S144" s="270"/>
    </row>
    <row r="145" spans="7:19">
      <c r="G145" s="270"/>
      <c r="J145" s="270"/>
      <c r="S145" s="270"/>
    </row>
    <row r="146" spans="7:19">
      <c r="G146" s="270"/>
      <c r="J146" s="270"/>
      <c r="S146" s="270"/>
    </row>
    <row r="147" spans="7:19">
      <c r="G147" s="270"/>
      <c r="J147" s="270"/>
      <c r="S147" s="270"/>
    </row>
    <row r="148" spans="7:19">
      <c r="G148" s="270"/>
      <c r="J148" s="270"/>
      <c r="S148" s="270"/>
    </row>
    <row r="149" spans="7:19">
      <c r="G149" s="270"/>
      <c r="J149" s="270"/>
      <c r="S149" s="270"/>
    </row>
    <row r="150" spans="7:19">
      <c r="G150" s="270"/>
      <c r="J150" s="270"/>
      <c r="S150" s="270"/>
    </row>
    <row r="151" spans="7:19">
      <c r="G151" s="270"/>
      <c r="J151" s="270"/>
      <c r="S151" s="270"/>
    </row>
    <row r="152" spans="7:19">
      <c r="G152" s="270"/>
      <c r="J152" s="270"/>
      <c r="S152" s="270"/>
    </row>
    <row r="153" spans="7:19">
      <c r="G153" s="270"/>
      <c r="J153" s="270"/>
      <c r="S153" s="270"/>
    </row>
    <row r="154" spans="7:19">
      <c r="G154" s="270"/>
      <c r="J154" s="270"/>
      <c r="S154" s="270"/>
    </row>
    <row r="155" spans="7:19">
      <c r="G155" s="270"/>
      <c r="J155" s="270"/>
      <c r="S155" s="270"/>
    </row>
    <row r="156" spans="7:19">
      <c r="G156" s="270"/>
      <c r="J156" s="270"/>
      <c r="S156" s="270"/>
    </row>
    <row r="157" spans="7:19">
      <c r="G157" s="270"/>
      <c r="J157" s="270"/>
      <c r="S157" s="270"/>
    </row>
    <row r="158" spans="7:19">
      <c r="G158" s="270"/>
      <c r="J158" s="270"/>
      <c r="S158" s="270"/>
    </row>
    <row r="159" spans="7:19">
      <c r="G159" s="270"/>
      <c r="J159" s="270"/>
      <c r="S159" s="270"/>
    </row>
    <row r="160" spans="7:19">
      <c r="G160" s="270"/>
      <c r="J160" s="270"/>
      <c r="S160" s="270"/>
    </row>
    <row r="161" spans="7:19">
      <c r="G161" s="270"/>
      <c r="J161" s="270"/>
      <c r="S161" s="270"/>
    </row>
    <row r="162" spans="7:19">
      <c r="G162" s="270"/>
      <c r="J162" s="270"/>
      <c r="S162" s="270"/>
    </row>
    <row r="163" spans="7:19">
      <c r="G163" s="270"/>
      <c r="J163" s="270"/>
      <c r="S163" s="270"/>
    </row>
    <row r="164" spans="7:19">
      <c r="G164" s="270"/>
      <c r="J164" s="270"/>
      <c r="S164" s="270"/>
    </row>
    <row r="165" spans="7:19">
      <c r="G165" s="270"/>
      <c r="J165" s="270"/>
      <c r="S165" s="270"/>
    </row>
    <row r="166" spans="7:19">
      <c r="G166" s="270"/>
      <c r="J166" s="270"/>
      <c r="S166" s="270"/>
    </row>
    <row r="167" spans="7:19">
      <c r="G167" s="270"/>
      <c r="J167" s="270"/>
      <c r="S167" s="270"/>
    </row>
    <row r="168" spans="7:19">
      <c r="G168" s="270"/>
      <c r="J168" s="270"/>
      <c r="S168" s="270"/>
    </row>
    <row r="169" spans="7:19">
      <c r="G169" s="270"/>
      <c r="J169" s="270"/>
      <c r="S169" s="270"/>
    </row>
    <row r="170" spans="7:19">
      <c r="G170" s="270"/>
      <c r="J170" s="270"/>
      <c r="S170" s="270"/>
    </row>
    <row r="171" spans="7:19">
      <c r="G171" s="270"/>
      <c r="J171" s="270"/>
      <c r="S171" s="270"/>
    </row>
    <row r="172" spans="7:19">
      <c r="G172" s="270"/>
      <c r="J172" s="270"/>
      <c r="S172" s="270"/>
    </row>
    <row r="173" spans="7:19">
      <c r="G173" s="270"/>
      <c r="J173" s="270"/>
      <c r="S173" s="270"/>
    </row>
    <row r="174" spans="7:19">
      <c r="G174" s="270"/>
      <c r="J174" s="270"/>
      <c r="S174" s="270"/>
    </row>
    <row r="175" spans="7:19">
      <c r="G175" s="270"/>
      <c r="J175" s="270"/>
      <c r="S175" s="270"/>
    </row>
    <row r="176" spans="7:19">
      <c r="G176" s="270"/>
      <c r="J176" s="270"/>
      <c r="S176" s="270"/>
    </row>
    <row r="177" spans="7:19">
      <c r="G177" s="270"/>
      <c r="J177" s="270"/>
      <c r="S177" s="270"/>
    </row>
    <row r="178" spans="7:19">
      <c r="G178" s="270"/>
      <c r="J178" s="270"/>
      <c r="S178" s="270"/>
    </row>
    <row r="179" spans="7:19">
      <c r="G179" s="270"/>
      <c r="J179" s="270"/>
      <c r="S179" s="270"/>
    </row>
    <row r="180" spans="7:19">
      <c r="G180" s="270"/>
      <c r="J180" s="270"/>
      <c r="S180" s="270"/>
    </row>
    <row r="181" spans="7:19">
      <c r="G181" s="270"/>
      <c r="J181" s="270"/>
      <c r="S181" s="270"/>
    </row>
    <row r="182" spans="7:19">
      <c r="G182" s="270"/>
      <c r="J182" s="270"/>
      <c r="S182" s="270"/>
    </row>
    <row r="183" spans="7:19">
      <c r="G183" s="270"/>
      <c r="J183" s="270"/>
      <c r="S183" s="270"/>
    </row>
    <row r="184" spans="7:19">
      <c r="G184" s="270"/>
      <c r="J184" s="270"/>
      <c r="S184" s="270"/>
    </row>
    <row r="185" spans="7:19">
      <c r="G185" s="270"/>
      <c r="J185" s="270"/>
      <c r="S185" s="270"/>
    </row>
    <row r="186" spans="7:19">
      <c r="G186" s="270"/>
      <c r="J186" s="270"/>
      <c r="S186" s="270"/>
    </row>
    <row r="187" spans="7:19">
      <c r="G187" s="270"/>
      <c r="J187" s="270"/>
      <c r="S187" s="270"/>
    </row>
    <row r="188" spans="7:19">
      <c r="G188" s="270"/>
      <c r="J188" s="270"/>
      <c r="S188" s="270"/>
    </row>
    <row r="189" spans="7:19">
      <c r="G189" s="270"/>
      <c r="J189" s="270"/>
      <c r="S189" s="270"/>
    </row>
    <row r="190" spans="7:19">
      <c r="G190" s="270"/>
      <c r="J190" s="270"/>
      <c r="S190" s="270"/>
    </row>
    <row r="191" spans="7:19">
      <c r="G191" s="270"/>
      <c r="J191" s="270"/>
      <c r="S191" s="270"/>
    </row>
    <row r="192" spans="7:19">
      <c r="G192" s="270"/>
      <c r="J192" s="270"/>
      <c r="S192" s="270"/>
    </row>
    <row r="193" spans="7:19">
      <c r="G193" s="270"/>
      <c r="J193" s="270"/>
      <c r="S193" s="270"/>
    </row>
    <row r="194" spans="7:19">
      <c r="G194" s="270"/>
      <c r="J194" s="270"/>
      <c r="S194" s="270"/>
    </row>
    <row r="195" spans="7:19">
      <c r="G195" s="270"/>
      <c r="J195" s="270"/>
      <c r="S195" s="270"/>
    </row>
    <row r="196" spans="7:19">
      <c r="G196" s="270"/>
      <c r="J196" s="270"/>
      <c r="S196" s="270"/>
    </row>
    <row r="197" spans="7:19">
      <c r="G197" s="270"/>
      <c r="J197" s="270"/>
      <c r="S197" s="270"/>
    </row>
    <row r="198" spans="7:19">
      <c r="G198" s="270"/>
      <c r="J198" s="270"/>
      <c r="S198" s="270"/>
    </row>
    <row r="199" spans="7:19">
      <c r="G199" s="270"/>
      <c r="J199" s="270"/>
      <c r="S199" s="270"/>
    </row>
    <row r="200" spans="7:19">
      <c r="G200" s="270"/>
      <c r="J200" s="270"/>
      <c r="S200" s="270"/>
    </row>
    <row r="201" spans="7:19">
      <c r="G201" s="270"/>
      <c r="J201" s="270"/>
      <c r="S201" s="270"/>
    </row>
    <row r="202" spans="7:19">
      <c r="G202" s="270"/>
      <c r="J202" s="270"/>
      <c r="S202" s="270"/>
    </row>
    <row r="203" spans="7:19">
      <c r="G203" s="270"/>
      <c r="J203" s="270"/>
      <c r="S203" s="270"/>
    </row>
    <row r="204" spans="7:19">
      <c r="G204" s="270"/>
      <c r="J204" s="270"/>
      <c r="S204" s="270"/>
    </row>
    <row r="205" spans="7:19">
      <c r="G205" s="270"/>
      <c r="J205" s="270"/>
      <c r="S205" s="270"/>
    </row>
    <row r="206" spans="7:19">
      <c r="G206" s="270"/>
      <c r="J206" s="270"/>
      <c r="S206" s="270"/>
    </row>
    <row r="207" spans="7:19">
      <c r="G207" s="270"/>
      <c r="J207" s="270"/>
      <c r="S207" s="270"/>
    </row>
    <row r="208" spans="7:19">
      <c r="G208" s="270"/>
      <c r="J208" s="270"/>
      <c r="S208" s="270"/>
    </row>
    <row r="209" spans="7:19">
      <c r="G209" s="270"/>
      <c r="J209" s="270"/>
      <c r="S209" s="270"/>
    </row>
    <row r="210" spans="7:19">
      <c r="G210" s="270"/>
      <c r="J210" s="270"/>
      <c r="S210" s="270"/>
    </row>
    <row r="211" spans="7:19">
      <c r="G211" s="270"/>
      <c r="J211" s="270"/>
      <c r="S211" s="270"/>
    </row>
    <row r="212" spans="7:19">
      <c r="G212" s="270"/>
      <c r="J212" s="270"/>
      <c r="S212" s="270"/>
    </row>
    <row r="213" spans="7:19">
      <c r="G213" s="270"/>
      <c r="J213" s="270"/>
      <c r="S213" s="270"/>
    </row>
    <row r="214" spans="7:19">
      <c r="G214" s="270"/>
      <c r="J214" s="270"/>
      <c r="S214" s="270"/>
    </row>
    <row r="215" spans="7:19">
      <c r="G215" s="270"/>
      <c r="J215" s="270"/>
      <c r="S215" s="270"/>
    </row>
    <row r="216" spans="7:19">
      <c r="G216" s="270"/>
      <c r="J216" s="270"/>
      <c r="S216" s="270"/>
    </row>
    <row r="217" spans="7:19">
      <c r="G217" s="270"/>
      <c r="J217" s="270"/>
      <c r="S217" s="270"/>
    </row>
    <row r="218" spans="7:19">
      <c r="G218" s="270"/>
      <c r="J218" s="270"/>
      <c r="S218" s="270"/>
    </row>
    <row r="219" spans="7:19">
      <c r="G219" s="270"/>
      <c r="J219" s="270"/>
      <c r="S219" s="270"/>
    </row>
    <row r="220" spans="7:19">
      <c r="G220" s="270"/>
      <c r="J220" s="270"/>
      <c r="S220" s="270"/>
    </row>
    <row r="221" spans="7:19">
      <c r="G221" s="270"/>
      <c r="J221" s="270"/>
      <c r="S221" s="270"/>
    </row>
    <row r="222" spans="7:19">
      <c r="G222" s="270"/>
      <c r="J222" s="270"/>
      <c r="S222" s="270"/>
    </row>
    <row r="223" spans="7:19">
      <c r="G223" s="270"/>
      <c r="J223" s="270"/>
      <c r="S223" s="270"/>
    </row>
    <row r="224" spans="7:19">
      <c r="G224" s="270"/>
      <c r="J224" s="270"/>
      <c r="S224" s="270"/>
    </row>
    <row r="225" spans="7:19">
      <c r="G225" s="270"/>
      <c r="J225" s="270"/>
      <c r="S225" s="270"/>
    </row>
    <row r="226" spans="7:19">
      <c r="G226" s="270"/>
      <c r="J226" s="270"/>
      <c r="S226" s="270"/>
    </row>
    <row r="227" spans="7:19">
      <c r="G227" s="270"/>
      <c r="J227" s="270"/>
      <c r="S227" s="270"/>
    </row>
    <row r="228" spans="7:19">
      <c r="G228" s="270"/>
      <c r="J228" s="270"/>
      <c r="S228" s="270"/>
    </row>
    <row r="229" spans="7:19">
      <c r="G229" s="270"/>
      <c r="J229" s="270"/>
      <c r="S229" s="270"/>
    </row>
    <row r="230" spans="7:19">
      <c r="G230" s="270"/>
      <c r="J230" s="270"/>
      <c r="S230" s="270"/>
    </row>
    <row r="231" spans="7:19">
      <c r="G231" s="270"/>
      <c r="J231" s="270"/>
      <c r="S231" s="270"/>
    </row>
    <row r="232" spans="7:19">
      <c r="G232" s="270"/>
      <c r="J232" s="270"/>
      <c r="S232" s="270"/>
    </row>
    <row r="233" spans="7:19">
      <c r="G233" s="270"/>
      <c r="J233" s="270"/>
      <c r="S233" s="270"/>
    </row>
    <row r="234" spans="7:19">
      <c r="G234" s="270"/>
      <c r="J234" s="270"/>
      <c r="S234" s="270"/>
    </row>
    <row r="235" spans="7:19">
      <c r="G235" s="270"/>
      <c r="J235" s="270"/>
      <c r="S235" s="270"/>
    </row>
    <row r="236" spans="7:19">
      <c r="G236" s="270"/>
      <c r="J236" s="270"/>
      <c r="S236" s="270"/>
    </row>
    <row r="237" spans="7:19">
      <c r="G237" s="270"/>
      <c r="J237" s="270"/>
      <c r="S237" s="270"/>
    </row>
    <row r="238" spans="7:19">
      <c r="G238" s="270"/>
      <c r="J238" s="270"/>
      <c r="S238" s="270"/>
    </row>
    <row r="239" spans="7:19">
      <c r="G239" s="270"/>
      <c r="J239" s="270"/>
      <c r="S239" s="270"/>
    </row>
    <row r="240" spans="7:19">
      <c r="G240" s="270"/>
      <c r="J240" s="270"/>
      <c r="S240" s="270"/>
    </row>
    <row r="241" spans="7:19">
      <c r="G241" s="270"/>
      <c r="J241" s="270"/>
      <c r="S241" s="270"/>
    </row>
    <row r="242" spans="7:19">
      <c r="G242" s="270"/>
      <c r="J242" s="270"/>
      <c r="S242" s="270"/>
    </row>
    <row r="243" spans="7:19">
      <c r="G243" s="270"/>
      <c r="J243" s="270"/>
      <c r="S243" s="270"/>
    </row>
    <row r="244" spans="7:19">
      <c r="G244" s="270"/>
      <c r="J244" s="270"/>
      <c r="S244" s="270"/>
    </row>
    <row r="245" spans="7:19">
      <c r="G245" s="270"/>
      <c r="J245" s="270"/>
      <c r="S245" s="270"/>
    </row>
    <row r="246" spans="7:19">
      <c r="G246" s="270"/>
      <c r="J246" s="270"/>
      <c r="S246" s="270"/>
    </row>
    <row r="247" spans="7:19">
      <c r="G247" s="270"/>
      <c r="J247" s="270"/>
      <c r="S247" s="270"/>
    </row>
    <row r="248" spans="7:19">
      <c r="G248" s="270"/>
      <c r="J248" s="270"/>
      <c r="S248" s="270"/>
    </row>
    <row r="249" spans="7:19">
      <c r="G249" s="270"/>
      <c r="J249" s="270"/>
      <c r="S249" s="270"/>
    </row>
    <row r="250" spans="7:19">
      <c r="G250" s="270"/>
      <c r="J250" s="270"/>
      <c r="S250" s="270"/>
    </row>
    <row r="251" spans="7:19">
      <c r="G251" s="270"/>
      <c r="J251" s="270"/>
      <c r="S251" s="270"/>
    </row>
    <row r="252" spans="7:19">
      <c r="G252" s="270"/>
      <c r="J252" s="270"/>
      <c r="S252" s="270"/>
    </row>
    <row r="253" spans="7:19">
      <c r="G253" s="270"/>
      <c r="J253" s="270"/>
      <c r="S253" s="270"/>
    </row>
    <row r="254" spans="7:19">
      <c r="G254" s="270"/>
      <c r="J254" s="270"/>
      <c r="S254" s="270"/>
    </row>
    <row r="255" spans="7:19">
      <c r="G255" s="270"/>
      <c r="J255" s="270"/>
      <c r="S255" s="270"/>
    </row>
    <row r="256" spans="7:19">
      <c r="G256" s="270"/>
      <c r="J256" s="270"/>
      <c r="S256" s="270"/>
    </row>
    <row r="257" spans="7:19">
      <c r="G257" s="270"/>
      <c r="J257" s="270"/>
      <c r="S257" s="270"/>
    </row>
    <row r="258" spans="7:19">
      <c r="G258" s="270"/>
      <c r="J258" s="270"/>
      <c r="S258" s="270"/>
    </row>
    <row r="259" spans="7:19">
      <c r="G259" s="270"/>
      <c r="J259" s="270"/>
      <c r="S259" s="270"/>
    </row>
    <row r="260" spans="7:19">
      <c r="G260" s="270"/>
      <c r="J260" s="270"/>
      <c r="S260" s="270"/>
    </row>
    <row r="261" spans="7:19">
      <c r="G261" s="270"/>
      <c r="J261" s="270"/>
      <c r="S261" s="270"/>
    </row>
    <row r="262" spans="7:19">
      <c r="G262" s="270"/>
      <c r="J262" s="270"/>
      <c r="S262" s="270"/>
    </row>
    <row r="263" spans="7:19">
      <c r="G263" s="270"/>
      <c r="J263" s="270"/>
      <c r="S263" s="270"/>
    </row>
    <row r="264" spans="7:19">
      <c r="G264" s="270"/>
      <c r="J264" s="270"/>
      <c r="S264" s="270"/>
    </row>
    <row r="265" spans="7:19">
      <c r="G265" s="270"/>
      <c r="J265" s="270"/>
      <c r="S265" s="270"/>
    </row>
    <row r="266" spans="7:19">
      <c r="G266" s="270"/>
      <c r="J266" s="270"/>
      <c r="S266" s="270"/>
    </row>
    <row r="267" spans="7:19">
      <c r="G267" s="270"/>
      <c r="J267" s="270"/>
      <c r="S267" s="270"/>
    </row>
    <row r="268" spans="7:19">
      <c r="G268" s="270"/>
      <c r="J268" s="270"/>
      <c r="S268" s="270"/>
    </row>
    <row r="269" spans="7:19">
      <c r="G269" s="270"/>
      <c r="J269" s="270"/>
      <c r="S269" s="270"/>
    </row>
    <row r="270" spans="7:19">
      <c r="G270" s="270"/>
      <c r="J270" s="270"/>
      <c r="S270" s="270"/>
    </row>
    <row r="271" spans="7:19">
      <c r="G271" s="270"/>
      <c r="J271" s="270"/>
      <c r="S271" s="270"/>
    </row>
    <row r="272" spans="7:19">
      <c r="G272" s="270"/>
      <c r="J272" s="270"/>
      <c r="S272" s="270"/>
    </row>
    <row r="273" spans="7:19">
      <c r="G273" s="270"/>
      <c r="J273" s="270"/>
      <c r="S273" s="270"/>
    </row>
    <row r="274" spans="7:19">
      <c r="G274" s="270"/>
      <c r="J274" s="270"/>
      <c r="S274" s="270"/>
    </row>
    <row r="275" spans="7:19">
      <c r="G275" s="270"/>
      <c r="J275" s="270"/>
      <c r="S275" s="270"/>
    </row>
    <row r="276" spans="7:19">
      <c r="G276" s="270"/>
      <c r="J276" s="270"/>
      <c r="S276" s="270"/>
    </row>
    <row r="277" spans="7:19">
      <c r="G277" s="270"/>
      <c r="J277" s="270"/>
      <c r="S277" s="270"/>
    </row>
    <row r="278" spans="7:19">
      <c r="G278" s="270"/>
      <c r="J278" s="270"/>
      <c r="S278" s="270"/>
    </row>
    <row r="279" spans="7:19">
      <c r="G279" s="270"/>
      <c r="J279" s="270"/>
      <c r="S279" s="270"/>
    </row>
    <row r="280" spans="7:19">
      <c r="G280" s="270"/>
      <c r="J280" s="270"/>
      <c r="S280" s="270"/>
    </row>
    <row r="281" spans="7:19">
      <c r="G281" s="270"/>
      <c r="J281" s="270"/>
      <c r="S281" s="270"/>
    </row>
    <row r="282" spans="7:19">
      <c r="G282" s="270"/>
      <c r="J282" s="270"/>
      <c r="S282" s="270"/>
    </row>
    <row r="283" spans="7:19">
      <c r="G283" s="270"/>
      <c r="J283" s="270"/>
      <c r="S283" s="270"/>
    </row>
    <row r="284" spans="7:19">
      <c r="G284" s="270"/>
      <c r="J284" s="270"/>
      <c r="S284" s="270"/>
    </row>
    <row r="285" spans="7:19">
      <c r="G285" s="270"/>
      <c r="J285" s="270"/>
      <c r="S285" s="270"/>
    </row>
    <row r="286" spans="7:19">
      <c r="G286" s="270"/>
      <c r="J286" s="270"/>
      <c r="S286" s="270"/>
    </row>
    <row r="287" spans="7:19">
      <c r="G287" s="270"/>
      <c r="J287" s="270"/>
      <c r="S287" s="270"/>
    </row>
    <row r="288" spans="7:19">
      <c r="G288" s="270"/>
      <c r="J288" s="270"/>
      <c r="S288" s="270"/>
    </row>
    <row r="289" spans="7:19">
      <c r="G289" s="270"/>
      <c r="J289" s="270"/>
      <c r="S289" s="270"/>
    </row>
    <row r="290" spans="7:19">
      <c r="G290" s="270"/>
      <c r="J290" s="270"/>
      <c r="S290" s="270"/>
    </row>
    <row r="291" spans="7:19">
      <c r="G291" s="270"/>
      <c r="J291" s="270"/>
      <c r="S291" s="270"/>
    </row>
    <row r="292" spans="7:19">
      <c r="G292" s="270"/>
      <c r="J292" s="270"/>
      <c r="S292" s="270"/>
    </row>
    <row r="293" spans="7:19">
      <c r="G293" s="270"/>
      <c r="J293" s="270"/>
      <c r="S293" s="270"/>
    </row>
    <row r="294" spans="7:19">
      <c r="G294" s="270"/>
      <c r="J294" s="270"/>
      <c r="S294" s="270"/>
    </row>
    <row r="295" spans="7:19">
      <c r="G295" s="270"/>
      <c r="J295" s="270"/>
      <c r="S295" s="270"/>
    </row>
    <row r="296" spans="7:19">
      <c r="G296" s="270"/>
      <c r="J296" s="270"/>
      <c r="S296" s="270"/>
    </row>
    <row r="297" spans="7:19">
      <c r="G297" s="270"/>
      <c r="J297" s="270"/>
      <c r="S297" s="270"/>
    </row>
    <row r="298" spans="7:19">
      <c r="G298" s="270"/>
      <c r="J298" s="270"/>
      <c r="S298" s="270"/>
    </row>
    <row r="299" spans="7:19">
      <c r="G299" s="270"/>
      <c r="J299" s="270"/>
      <c r="S299" s="270"/>
    </row>
    <row r="300" spans="7:19">
      <c r="G300" s="270"/>
      <c r="J300" s="270"/>
      <c r="S300" s="270"/>
    </row>
    <row r="301" spans="7:19">
      <c r="G301" s="270"/>
      <c r="J301" s="270"/>
      <c r="S301" s="270"/>
    </row>
    <row r="302" spans="7:19">
      <c r="G302" s="270"/>
      <c r="J302" s="270"/>
      <c r="S302" s="270"/>
    </row>
    <row r="303" spans="7:19">
      <c r="G303" s="270"/>
      <c r="J303" s="270"/>
      <c r="S303" s="270"/>
    </row>
    <row r="304" spans="7:19">
      <c r="G304" s="270"/>
      <c r="J304" s="270"/>
      <c r="S304" s="270"/>
    </row>
    <row r="305" spans="7:19">
      <c r="G305" s="270"/>
      <c r="J305" s="270"/>
      <c r="S305" s="270"/>
    </row>
    <row r="306" spans="7:19">
      <c r="G306" s="270"/>
      <c r="J306" s="270"/>
      <c r="S306" s="270"/>
    </row>
    <row r="307" spans="7:19">
      <c r="G307" s="270"/>
      <c r="J307" s="270"/>
      <c r="S307" s="270"/>
    </row>
    <row r="308" spans="7:19">
      <c r="G308" s="270"/>
      <c r="J308" s="270"/>
      <c r="S308" s="270"/>
    </row>
    <row r="309" spans="7:19">
      <c r="G309" s="270"/>
      <c r="J309" s="270"/>
      <c r="S309" s="270"/>
    </row>
    <row r="310" spans="7:19">
      <c r="G310" s="270"/>
      <c r="J310" s="270"/>
      <c r="S310" s="270"/>
    </row>
    <row r="311" spans="7:19">
      <c r="G311" s="270"/>
      <c r="J311" s="270"/>
      <c r="S311" s="270"/>
    </row>
    <row r="312" spans="7:19">
      <c r="G312" s="270"/>
      <c r="J312" s="270"/>
      <c r="S312" s="270"/>
    </row>
    <row r="313" spans="7:19">
      <c r="G313" s="270"/>
      <c r="J313" s="270"/>
      <c r="S313" s="270"/>
    </row>
    <row r="314" spans="7:19">
      <c r="G314" s="270"/>
      <c r="J314" s="270"/>
      <c r="S314" s="270"/>
    </row>
    <row r="315" spans="7:19">
      <c r="G315" s="270"/>
      <c r="J315" s="270"/>
      <c r="S315" s="270"/>
    </row>
    <row r="316" spans="7:19">
      <c r="G316" s="270"/>
      <c r="J316" s="270"/>
      <c r="S316" s="270"/>
    </row>
    <row r="317" spans="7:19">
      <c r="G317" s="270"/>
      <c r="J317" s="270"/>
      <c r="S317" s="270"/>
    </row>
    <row r="318" spans="7:19">
      <c r="G318" s="270"/>
      <c r="J318" s="270"/>
      <c r="S318" s="270"/>
    </row>
    <row r="319" spans="7:19">
      <c r="G319" s="270"/>
      <c r="J319" s="270"/>
      <c r="S319" s="270"/>
    </row>
    <row r="320" spans="7:19">
      <c r="G320" s="270"/>
      <c r="J320" s="270"/>
      <c r="S320" s="270"/>
    </row>
    <row r="321" spans="7:19">
      <c r="G321" s="270"/>
      <c r="J321" s="270"/>
      <c r="S321" s="270"/>
    </row>
    <row r="322" spans="7:19">
      <c r="G322" s="270"/>
      <c r="J322" s="270"/>
      <c r="S322" s="270"/>
    </row>
    <row r="323" spans="7:19">
      <c r="G323" s="270"/>
      <c r="J323" s="270"/>
      <c r="S323" s="270"/>
    </row>
    <row r="324" spans="7:19">
      <c r="G324" s="270"/>
      <c r="J324" s="270"/>
      <c r="S324" s="270"/>
    </row>
    <row r="325" spans="7:19">
      <c r="G325" s="270"/>
      <c r="J325" s="270"/>
      <c r="S325" s="270"/>
    </row>
    <row r="326" spans="7:19">
      <c r="G326" s="270"/>
      <c r="J326" s="270"/>
      <c r="S326" s="270"/>
    </row>
    <row r="327" spans="7:19">
      <c r="G327" s="270"/>
      <c r="J327" s="270"/>
      <c r="S327" s="270"/>
    </row>
    <row r="328" spans="7:19">
      <c r="G328" s="270"/>
      <c r="J328" s="270"/>
      <c r="S328" s="270"/>
    </row>
    <row r="329" spans="7:19">
      <c r="G329" s="270"/>
      <c r="J329" s="270"/>
      <c r="S329" s="270"/>
    </row>
    <row r="330" spans="7:19">
      <c r="G330" s="270"/>
      <c r="J330" s="270"/>
      <c r="S330" s="270"/>
    </row>
    <row r="331" spans="7:19">
      <c r="G331" s="270"/>
      <c r="J331" s="270"/>
      <c r="S331" s="270"/>
    </row>
    <row r="332" spans="7:19">
      <c r="G332" s="270"/>
      <c r="J332" s="270"/>
      <c r="S332" s="270"/>
    </row>
    <row r="333" spans="7:19">
      <c r="G333" s="270"/>
      <c r="J333" s="270"/>
      <c r="S333" s="270"/>
    </row>
    <row r="334" spans="7:19">
      <c r="G334" s="270"/>
      <c r="J334" s="270"/>
      <c r="S334" s="270"/>
    </row>
    <row r="335" spans="7:19">
      <c r="G335" s="270"/>
      <c r="J335" s="270"/>
      <c r="S335" s="270"/>
    </row>
    <row r="336" spans="7:19">
      <c r="G336" s="270"/>
      <c r="J336" s="270"/>
      <c r="S336" s="270"/>
    </row>
    <row r="337" spans="7:19">
      <c r="G337" s="270"/>
      <c r="J337" s="270"/>
      <c r="S337" s="270"/>
    </row>
    <row r="338" spans="7:19">
      <c r="G338" s="270"/>
      <c r="J338" s="270"/>
      <c r="S338" s="270"/>
    </row>
    <row r="339" spans="7:19">
      <c r="G339" s="270"/>
      <c r="J339" s="270"/>
      <c r="S339" s="270"/>
    </row>
    <row r="340" spans="7:19">
      <c r="G340" s="270"/>
      <c r="J340" s="270"/>
      <c r="S340" s="270"/>
    </row>
    <row r="341" spans="7:19">
      <c r="G341" s="270"/>
      <c r="J341" s="270"/>
      <c r="S341" s="270"/>
    </row>
    <row r="342" spans="7:19">
      <c r="G342" s="270"/>
      <c r="J342" s="270"/>
      <c r="S342" s="270"/>
    </row>
    <row r="343" spans="7:19">
      <c r="G343" s="270"/>
      <c r="J343" s="270"/>
      <c r="S343" s="270"/>
    </row>
    <row r="344" spans="7:19">
      <c r="G344" s="270"/>
      <c r="J344" s="270"/>
      <c r="S344" s="270"/>
    </row>
    <row r="345" spans="7:19">
      <c r="G345" s="270"/>
      <c r="J345" s="270"/>
      <c r="S345" s="270"/>
    </row>
    <row r="346" spans="7:19">
      <c r="G346" s="270"/>
      <c r="J346" s="270"/>
      <c r="S346" s="270"/>
    </row>
    <row r="347" spans="7:19">
      <c r="G347" s="270"/>
      <c r="J347" s="270"/>
      <c r="S347" s="270"/>
    </row>
    <row r="348" spans="7:19">
      <c r="G348" s="270"/>
      <c r="J348" s="270"/>
      <c r="S348" s="270"/>
    </row>
    <row r="349" spans="7:19">
      <c r="G349" s="270"/>
      <c r="J349" s="270"/>
      <c r="S349" s="270"/>
    </row>
    <row r="350" spans="7:19">
      <c r="G350" s="270"/>
      <c r="J350" s="270"/>
      <c r="S350" s="270"/>
    </row>
    <row r="351" spans="7:19">
      <c r="G351" s="270"/>
      <c r="J351" s="270"/>
      <c r="S351" s="270"/>
    </row>
    <row r="352" spans="7:19">
      <c r="G352" s="270"/>
      <c r="J352" s="270"/>
      <c r="S352" s="270"/>
    </row>
    <row r="353" spans="7:19">
      <c r="G353" s="270"/>
      <c r="J353" s="270"/>
      <c r="S353" s="270"/>
    </row>
    <row r="354" spans="7:19">
      <c r="G354" s="270"/>
      <c r="J354" s="270"/>
      <c r="S354" s="270"/>
    </row>
    <row r="355" spans="7:19">
      <c r="G355" s="270"/>
      <c r="J355" s="270"/>
      <c r="S355" s="270"/>
    </row>
    <row r="356" spans="7:19">
      <c r="G356" s="270"/>
      <c r="J356" s="270"/>
      <c r="S356" s="270"/>
    </row>
    <row r="357" spans="7:19">
      <c r="G357" s="270"/>
      <c r="J357" s="270"/>
      <c r="S357" s="270"/>
    </row>
    <row r="358" spans="7:19">
      <c r="G358" s="270"/>
      <c r="J358" s="270"/>
      <c r="S358" s="270"/>
    </row>
    <row r="359" spans="7:19">
      <c r="G359" s="270"/>
      <c r="J359" s="270"/>
      <c r="S359" s="270"/>
    </row>
    <row r="360" spans="7:19">
      <c r="G360" s="270"/>
      <c r="J360" s="270"/>
      <c r="S360" s="270"/>
    </row>
    <row r="361" spans="7:19">
      <c r="G361" s="270"/>
      <c r="J361" s="270"/>
      <c r="S361" s="270"/>
    </row>
    <row r="362" spans="7:19">
      <c r="G362" s="270"/>
      <c r="J362" s="270"/>
      <c r="S362" s="270"/>
    </row>
    <row r="363" spans="7:19">
      <c r="G363" s="270"/>
      <c r="J363" s="270"/>
      <c r="S363" s="270"/>
    </row>
    <row r="364" spans="7:19">
      <c r="G364" s="270"/>
      <c r="J364" s="270"/>
      <c r="S364" s="270"/>
    </row>
    <row r="365" spans="7:19">
      <c r="G365" s="270"/>
      <c r="J365" s="270"/>
      <c r="S365" s="270"/>
    </row>
    <row r="366" spans="7:19">
      <c r="G366" s="270"/>
      <c r="J366" s="270"/>
      <c r="S366" s="270"/>
    </row>
    <row r="367" spans="7:19">
      <c r="G367" s="270"/>
      <c r="J367" s="270"/>
      <c r="S367" s="270"/>
    </row>
    <row r="368" spans="7:19">
      <c r="G368" s="270"/>
      <c r="J368" s="270"/>
      <c r="S368" s="270"/>
    </row>
    <row r="369" spans="7:19">
      <c r="G369" s="270"/>
      <c r="J369" s="270"/>
      <c r="S369" s="270"/>
    </row>
    <row r="370" spans="7:19">
      <c r="G370" s="270"/>
      <c r="J370" s="270"/>
      <c r="S370" s="270"/>
    </row>
    <row r="371" spans="7:19">
      <c r="G371" s="270"/>
      <c r="J371" s="270"/>
      <c r="S371" s="270"/>
    </row>
    <row r="372" spans="7:19">
      <c r="G372" s="270"/>
      <c r="J372" s="270"/>
      <c r="S372" s="270"/>
    </row>
    <row r="373" spans="7:19">
      <c r="G373" s="270"/>
      <c r="J373" s="270"/>
      <c r="S373" s="270"/>
    </row>
    <row r="374" spans="7:19">
      <c r="G374" s="270"/>
      <c r="J374" s="270"/>
      <c r="S374" s="270"/>
    </row>
    <row r="375" spans="7:19">
      <c r="G375" s="270"/>
      <c r="J375" s="270"/>
      <c r="S375" s="270"/>
    </row>
    <row r="376" spans="7:19">
      <c r="G376" s="270"/>
      <c r="J376" s="270"/>
      <c r="S376" s="270"/>
    </row>
    <row r="377" spans="7:19">
      <c r="G377" s="270"/>
      <c r="J377" s="270"/>
      <c r="S377" s="270"/>
    </row>
    <row r="378" spans="7:19">
      <c r="G378" s="270"/>
      <c r="J378" s="270"/>
      <c r="S378" s="270"/>
    </row>
    <row r="379" spans="7:19">
      <c r="G379" s="270"/>
      <c r="J379" s="270"/>
      <c r="S379" s="270"/>
    </row>
    <row r="380" spans="7:19">
      <c r="G380" s="270"/>
      <c r="J380" s="270"/>
      <c r="S380" s="270"/>
    </row>
    <row r="381" spans="7:19">
      <c r="G381" s="270"/>
      <c r="J381" s="270"/>
      <c r="S381" s="270"/>
    </row>
    <row r="382" spans="7:19">
      <c r="G382" s="270"/>
      <c r="J382" s="270"/>
      <c r="S382" s="270"/>
    </row>
    <row r="383" spans="7:19">
      <c r="G383" s="270"/>
      <c r="J383" s="270"/>
      <c r="S383" s="270"/>
    </row>
    <row r="384" spans="7:19">
      <c r="G384" s="270"/>
      <c r="J384" s="270"/>
      <c r="S384" s="270"/>
    </row>
    <row r="385" spans="7:19">
      <c r="G385" s="270"/>
      <c r="J385" s="270"/>
      <c r="S385" s="270"/>
    </row>
    <row r="386" spans="7:19">
      <c r="G386" s="270"/>
      <c r="J386" s="270"/>
      <c r="S386" s="270"/>
    </row>
    <row r="387" spans="7:19">
      <c r="G387" s="270"/>
      <c r="J387" s="270"/>
      <c r="S387" s="270"/>
    </row>
    <row r="388" spans="7:19">
      <c r="G388" s="270"/>
      <c r="J388" s="270"/>
      <c r="S388" s="270"/>
    </row>
    <row r="389" spans="7:19">
      <c r="G389" s="270"/>
      <c r="J389" s="270"/>
      <c r="S389" s="270"/>
    </row>
    <row r="390" spans="7:19">
      <c r="G390" s="270"/>
      <c r="J390" s="270"/>
      <c r="S390" s="270"/>
    </row>
    <row r="391" spans="7:19">
      <c r="G391" s="270"/>
      <c r="J391" s="270"/>
      <c r="S391" s="270"/>
    </row>
    <row r="392" spans="7:19">
      <c r="G392" s="270"/>
      <c r="J392" s="270"/>
      <c r="S392" s="270"/>
    </row>
    <row r="393" spans="7:19">
      <c r="G393" s="270"/>
      <c r="J393" s="270"/>
      <c r="S393" s="270"/>
    </row>
    <row r="394" spans="7:19">
      <c r="G394" s="270"/>
      <c r="J394" s="270"/>
      <c r="S394" s="270"/>
    </row>
    <row r="395" spans="7:19">
      <c r="G395" s="270"/>
      <c r="J395" s="270"/>
      <c r="S395" s="270"/>
    </row>
    <row r="396" spans="7:19">
      <c r="G396" s="270"/>
      <c r="J396" s="270"/>
      <c r="S396" s="270"/>
    </row>
    <row r="397" spans="7:19">
      <c r="G397" s="270"/>
      <c r="J397" s="270"/>
      <c r="S397" s="270"/>
    </row>
    <row r="398" spans="7:19">
      <c r="G398" s="270"/>
      <c r="J398" s="270"/>
      <c r="S398" s="270"/>
    </row>
    <row r="399" spans="7:19">
      <c r="G399" s="270"/>
      <c r="J399" s="270"/>
      <c r="S399" s="270"/>
    </row>
    <row r="400" spans="7:19">
      <c r="G400" s="270"/>
      <c r="J400" s="270"/>
      <c r="S400" s="270"/>
    </row>
    <row r="401" spans="7:19">
      <c r="G401" s="270"/>
      <c r="J401" s="270"/>
      <c r="S401" s="270"/>
    </row>
    <row r="402" spans="7:19">
      <c r="G402" s="270"/>
      <c r="J402" s="270"/>
      <c r="S402" s="270"/>
    </row>
    <row r="403" spans="7:19">
      <c r="G403" s="270"/>
      <c r="J403" s="270"/>
      <c r="S403" s="270"/>
    </row>
    <row r="404" spans="7:19">
      <c r="G404" s="270"/>
      <c r="J404" s="270"/>
      <c r="S404" s="270"/>
    </row>
    <row r="405" spans="7:19">
      <c r="G405" s="270"/>
      <c r="J405" s="270"/>
      <c r="S405" s="270"/>
    </row>
    <row r="406" spans="7:19">
      <c r="G406" s="270"/>
      <c r="J406" s="270"/>
      <c r="S406" s="270"/>
    </row>
    <row r="407" spans="7:19">
      <c r="G407" s="270"/>
      <c r="J407" s="270"/>
      <c r="S407" s="270"/>
    </row>
    <row r="408" spans="7:19">
      <c r="G408" s="270"/>
      <c r="J408" s="270"/>
      <c r="S408" s="270"/>
    </row>
    <row r="409" spans="7:19">
      <c r="G409" s="270"/>
      <c r="J409" s="270"/>
      <c r="S409" s="270"/>
    </row>
    <row r="410" spans="7:19">
      <c r="G410" s="270"/>
      <c r="J410" s="270"/>
      <c r="S410" s="270"/>
    </row>
    <row r="411" spans="7:19">
      <c r="G411" s="270"/>
      <c r="J411" s="270"/>
      <c r="S411" s="270"/>
    </row>
    <row r="412" spans="7:19">
      <c r="G412" s="270"/>
      <c r="J412" s="270"/>
      <c r="S412" s="270"/>
    </row>
    <row r="413" spans="7:19">
      <c r="G413" s="270"/>
      <c r="J413" s="270"/>
      <c r="S413" s="270"/>
    </row>
    <row r="414" spans="7:19">
      <c r="G414" s="270"/>
      <c r="J414" s="270"/>
      <c r="S414" s="270"/>
    </row>
    <row r="415" spans="7:19">
      <c r="G415" s="270"/>
      <c r="J415" s="270"/>
      <c r="S415" s="270"/>
    </row>
    <row r="416" spans="7:19">
      <c r="G416" s="270"/>
      <c r="J416" s="270"/>
      <c r="S416" s="270"/>
    </row>
    <row r="417" spans="7:19">
      <c r="G417" s="270"/>
      <c r="J417" s="270"/>
      <c r="S417" s="270"/>
    </row>
    <row r="418" spans="7:19">
      <c r="G418" s="270"/>
      <c r="J418" s="270"/>
      <c r="S418" s="270"/>
    </row>
    <row r="419" spans="7:19">
      <c r="G419" s="270"/>
      <c r="J419" s="270"/>
      <c r="S419" s="270"/>
    </row>
    <row r="420" spans="7:19">
      <c r="G420" s="270"/>
      <c r="J420" s="270"/>
      <c r="S420" s="270"/>
    </row>
    <row r="421" spans="7:19">
      <c r="G421" s="270"/>
      <c r="J421" s="270"/>
      <c r="S421" s="270"/>
    </row>
    <row r="422" spans="7:19">
      <c r="G422" s="270"/>
      <c r="J422" s="270"/>
      <c r="S422" s="270"/>
    </row>
    <row r="423" spans="7:19">
      <c r="G423" s="270"/>
      <c r="J423" s="270"/>
      <c r="S423" s="270"/>
    </row>
    <row r="424" spans="7:19">
      <c r="G424" s="270"/>
      <c r="J424" s="270"/>
      <c r="S424" s="270"/>
    </row>
    <row r="425" spans="7:19">
      <c r="G425" s="270"/>
      <c r="J425" s="270"/>
      <c r="S425" s="270"/>
    </row>
    <row r="426" spans="7:19">
      <c r="G426" s="270"/>
      <c r="J426" s="270"/>
      <c r="S426" s="270"/>
    </row>
    <row r="427" spans="7:19">
      <c r="G427" s="270"/>
      <c r="J427" s="270"/>
      <c r="S427" s="270"/>
    </row>
    <row r="428" spans="7:19">
      <c r="G428" s="270"/>
      <c r="J428" s="270"/>
      <c r="S428" s="270"/>
    </row>
    <row r="429" spans="7:19">
      <c r="G429" s="270"/>
      <c r="J429" s="270"/>
      <c r="S429" s="270"/>
    </row>
    <row r="430" spans="7:19">
      <c r="G430" s="270"/>
      <c r="J430" s="270"/>
      <c r="S430" s="270"/>
    </row>
    <row r="431" spans="7:19">
      <c r="G431" s="270"/>
      <c r="J431" s="270"/>
      <c r="S431" s="270"/>
    </row>
    <row r="432" spans="7:19">
      <c r="G432" s="270"/>
      <c r="J432" s="270"/>
      <c r="S432" s="270"/>
    </row>
    <row r="433" spans="7:19">
      <c r="G433" s="270"/>
      <c r="J433" s="270"/>
      <c r="S433" s="270"/>
    </row>
    <row r="434" spans="7:19">
      <c r="G434" s="270"/>
      <c r="J434" s="270"/>
      <c r="S434" s="270"/>
    </row>
    <row r="435" spans="7:19">
      <c r="G435" s="270"/>
      <c r="J435" s="270"/>
      <c r="S435" s="270"/>
    </row>
    <row r="436" spans="7:19">
      <c r="G436" s="270"/>
      <c r="J436" s="270"/>
      <c r="S436" s="270"/>
    </row>
    <row r="437" spans="7:19">
      <c r="G437" s="270"/>
      <c r="J437" s="270"/>
      <c r="S437" s="270"/>
    </row>
    <row r="438" spans="7:19">
      <c r="G438" s="270"/>
      <c r="J438" s="270"/>
      <c r="S438" s="270"/>
    </row>
    <row r="439" spans="7:19">
      <c r="G439" s="270"/>
      <c r="J439" s="270"/>
      <c r="S439" s="270"/>
    </row>
    <row r="440" spans="7:19">
      <c r="G440" s="270"/>
      <c r="J440" s="270"/>
      <c r="S440" s="270"/>
    </row>
    <row r="441" spans="7:19">
      <c r="G441" s="270"/>
      <c r="J441" s="270"/>
      <c r="S441" s="270"/>
    </row>
    <row r="442" spans="7:19">
      <c r="G442" s="270"/>
      <c r="J442" s="270"/>
      <c r="S442" s="270"/>
    </row>
    <row r="443" spans="7:19">
      <c r="G443" s="270"/>
      <c r="J443" s="270"/>
      <c r="S443" s="270"/>
    </row>
    <row r="444" spans="7:19">
      <c r="G444" s="270"/>
      <c r="J444" s="270"/>
      <c r="S444" s="270"/>
    </row>
    <row r="445" spans="7:19">
      <c r="G445" s="270"/>
      <c r="J445" s="270"/>
      <c r="S445" s="270"/>
    </row>
    <row r="446" spans="7:19">
      <c r="G446" s="270"/>
      <c r="J446" s="270"/>
      <c r="S446" s="270"/>
    </row>
    <row r="447" spans="7:19">
      <c r="G447" s="270"/>
      <c r="J447" s="270"/>
      <c r="S447" s="270"/>
    </row>
    <row r="448" spans="7:19">
      <c r="G448" s="270"/>
      <c r="J448" s="270"/>
      <c r="S448" s="270"/>
    </row>
    <row r="449" spans="7:19">
      <c r="G449" s="270"/>
      <c r="J449" s="270"/>
      <c r="S449" s="270"/>
    </row>
    <row r="450" spans="7:19">
      <c r="G450" s="270"/>
      <c r="J450" s="270"/>
      <c r="S450" s="270"/>
    </row>
    <row r="451" spans="7:19">
      <c r="G451" s="270"/>
      <c r="J451" s="270"/>
      <c r="S451" s="270"/>
    </row>
    <row r="452" spans="7:19">
      <c r="G452" s="270"/>
      <c r="J452" s="270"/>
      <c r="S452" s="270"/>
    </row>
    <row r="453" spans="7:19">
      <c r="G453" s="270"/>
      <c r="J453" s="270"/>
      <c r="S453" s="270"/>
    </row>
    <row r="454" spans="7:19">
      <c r="G454" s="270"/>
      <c r="J454" s="270"/>
      <c r="S454" s="270"/>
    </row>
    <row r="455" spans="7:19">
      <c r="G455" s="270"/>
      <c r="J455" s="270"/>
      <c r="S455" s="270"/>
    </row>
    <row r="456" spans="7:19">
      <c r="G456" s="270"/>
      <c r="J456" s="270"/>
      <c r="S456" s="270"/>
    </row>
    <row r="457" spans="7:19">
      <c r="G457" s="270"/>
      <c r="J457" s="270"/>
      <c r="S457" s="270"/>
    </row>
    <row r="458" spans="7:19">
      <c r="G458" s="270"/>
      <c r="J458" s="270"/>
      <c r="S458" s="270"/>
    </row>
    <row r="459" spans="7:19">
      <c r="G459" s="270"/>
      <c r="J459" s="270"/>
      <c r="S459" s="270"/>
    </row>
    <row r="460" spans="7:19">
      <c r="G460" s="270"/>
      <c r="J460" s="270"/>
      <c r="S460" s="270"/>
    </row>
    <row r="461" spans="7:19">
      <c r="G461" s="270"/>
      <c r="J461" s="270"/>
      <c r="S461" s="270"/>
    </row>
    <row r="462" spans="7:19">
      <c r="G462" s="270"/>
      <c r="J462" s="270"/>
      <c r="S462" s="270"/>
    </row>
    <row r="463" spans="7:19">
      <c r="G463" s="270"/>
      <c r="J463" s="270"/>
      <c r="S463" s="270"/>
    </row>
    <row r="464" spans="7:19">
      <c r="G464" s="270"/>
      <c r="J464" s="270"/>
      <c r="S464" s="270"/>
    </row>
    <row r="465" spans="7:19">
      <c r="G465" s="270"/>
      <c r="J465" s="270"/>
      <c r="S465" s="270"/>
    </row>
    <row r="466" spans="7:19">
      <c r="G466" s="270"/>
      <c r="J466" s="270"/>
      <c r="S466" s="270"/>
    </row>
    <row r="467" spans="7:19">
      <c r="G467" s="270"/>
      <c r="J467" s="270"/>
      <c r="S467" s="270"/>
    </row>
    <row r="468" spans="7:19">
      <c r="G468" s="270"/>
      <c r="J468" s="270"/>
      <c r="S468" s="270"/>
    </row>
    <row r="469" spans="7:19">
      <c r="G469" s="270"/>
      <c r="J469" s="270"/>
      <c r="S469" s="270"/>
    </row>
    <row r="470" spans="7:19">
      <c r="G470" s="270"/>
      <c r="J470" s="270"/>
      <c r="S470" s="270"/>
    </row>
    <row r="471" spans="7:19">
      <c r="G471" s="270"/>
      <c r="J471" s="270"/>
      <c r="S471" s="270"/>
    </row>
    <row r="472" spans="7:19">
      <c r="G472" s="270"/>
      <c r="J472" s="270"/>
      <c r="S472" s="270"/>
    </row>
    <row r="473" spans="7:19">
      <c r="G473" s="270"/>
      <c r="J473" s="270"/>
      <c r="S473" s="270"/>
    </row>
    <row r="474" spans="7:19">
      <c r="G474" s="270"/>
      <c r="J474" s="270"/>
      <c r="S474" s="270"/>
    </row>
    <row r="475" spans="7:19">
      <c r="G475" s="270"/>
      <c r="J475" s="270"/>
      <c r="S475" s="270"/>
    </row>
    <row r="476" spans="7:19">
      <c r="G476" s="270"/>
      <c r="J476" s="270"/>
      <c r="S476" s="270"/>
    </row>
    <row r="477" spans="7:19">
      <c r="G477" s="270"/>
      <c r="J477" s="270"/>
      <c r="S477" s="270"/>
    </row>
    <row r="478" spans="7:19">
      <c r="G478" s="270"/>
      <c r="J478" s="270"/>
      <c r="S478" s="270"/>
    </row>
    <row r="479" spans="7:19">
      <c r="G479" s="270"/>
      <c r="J479" s="270"/>
      <c r="S479" s="270"/>
    </row>
    <row r="480" spans="7:19">
      <c r="G480" s="270"/>
      <c r="J480" s="270"/>
      <c r="S480" s="270"/>
    </row>
    <row r="481" spans="7:19">
      <c r="G481" s="270"/>
      <c r="J481" s="270"/>
      <c r="S481" s="270"/>
    </row>
    <row r="482" spans="7:19">
      <c r="G482" s="270"/>
      <c r="J482" s="270"/>
      <c r="S482" s="270"/>
    </row>
    <row r="483" spans="7:19">
      <c r="G483" s="270"/>
      <c r="J483" s="270"/>
      <c r="S483" s="270"/>
    </row>
    <row r="484" spans="7:19">
      <c r="G484" s="270"/>
      <c r="J484" s="270"/>
      <c r="S484" s="270"/>
    </row>
    <row r="485" spans="7:19">
      <c r="G485" s="270"/>
      <c r="J485" s="270"/>
      <c r="S485" s="270"/>
    </row>
    <row r="486" spans="7:19">
      <c r="G486" s="270"/>
      <c r="J486" s="270"/>
      <c r="S486" s="270"/>
    </row>
    <row r="487" spans="7:19">
      <c r="G487" s="270"/>
      <c r="J487" s="270"/>
      <c r="S487" s="270"/>
    </row>
    <row r="488" spans="7:19">
      <c r="G488" s="270"/>
      <c r="J488" s="270"/>
      <c r="S488" s="270"/>
    </row>
    <row r="489" spans="7:19">
      <c r="G489" s="270"/>
      <c r="J489" s="270"/>
      <c r="S489" s="270"/>
    </row>
    <row r="490" spans="7:19">
      <c r="G490" s="270"/>
      <c r="J490" s="270"/>
      <c r="S490" s="270"/>
    </row>
    <row r="491" spans="7:19">
      <c r="G491" s="270"/>
      <c r="J491" s="270"/>
      <c r="S491" s="270"/>
    </row>
    <row r="492" spans="7:19">
      <c r="G492" s="270"/>
      <c r="J492" s="270"/>
      <c r="S492" s="270"/>
    </row>
    <row r="493" spans="7:19">
      <c r="G493" s="270"/>
      <c r="J493" s="270"/>
      <c r="S493" s="270"/>
    </row>
    <row r="494" spans="7:19">
      <c r="G494" s="270"/>
      <c r="J494" s="270"/>
      <c r="S494" s="270"/>
    </row>
    <row r="495" spans="7:19">
      <c r="G495" s="270"/>
      <c r="J495" s="270"/>
      <c r="S495" s="270"/>
    </row>
    <row r="496" spans="7:19">
      <c r="G496" s="270"/>
      <c r="J496" s="270"/>
      <c r="S496" s="270"/>
    </row>
    <row r="497" spans="7:19">
      <c r="G497" s="270"/>
      <c r="J497" s="270"/>
      <c r="S497" s="270"/>
    </row>
    <row r="498" spans="7:19">
      <c r="G498" s="270"/>
      <c r="J498" s="270"/>
      <c r="S498" s="270"/>
    </row>
    <row r="499" spans="7:19">
      <c r="G499" s="270"/>
      <c r="J499" s="270"/>
      <c r="S499" s="270"/>
    </row>
    <row r="500" spans="7:19">
      <c r="G500" s="270"/>
      <c r="J500" s="270"/>
      <c r="S500" s="270"/>
    </row>
    <row r="501" spans="7:19">
      <c r="G501" s="270"/>
      <c r="J501" s="270"/>
      <c r="S501" s="270"/>
    </row>
    <row r="502" spans="7:19">
      <c r="G502" s="270"/>
      <c r="J502" s="270"/>
      <c r="S502" s="270"/>
    </row>
    <row r="503" spans="7:19">
      <c r="G503" s="270"/>
      <c r="J503" s="270"/>
      <c r="S503" s="270"/>
    </row>
    <row r="504" spans="7:19">
      <c r="G504" s="270"/>
      <c r="J504" s="270"/>
      <c r="S504" s="270"/>
    </row>
    <row r="505" spans="7:19">
      <c r="G505" s="270"/>
      <c r="J505" s="270"/>
      <c r="S505" s="270"/>
    </row>
    <row r="506" spans="7:19">
      <c r="G506" s="270"/>
      <c r="J506" s="270"/>
      <c r="S506" s="270"/>
    </row>
    <row r="507" spans="7:19">
      <c r="G507" s="270"/>
      <c r="J507" s="270"/>
      <c r="S507" s="270"/>
    </row>
    <row r="508" spans="7:19">
      <c r="G508" s="270"/>
      <c r="J508" s="270"/>
      <c r="S508" s="270"/>
    </row>
    <row r="509" spans="7:19">
      <c r="G509" s="270"/>
      <c r="J509" s="270"/>
      <c r="S509" s="270"/>
    </row>
    <row r="510" spans="7:19">
      <c r="G510" s="270"/>
      <c r="J510" s="270"/>
      <c r="S510" s="270"/>
    </row>
    <row r="511" spans="7:19">
      <c r="G511" s="270"/>
      <c r="J511" s="270"/>
      <c r="S511" s="270"/>
    </row>
    <row r="512" spans="7:19">
      <c r="G512" s="270"/>
      <c r="J512" s="270"/>
      <c r="S512" s="270"/>
    </row>
    <row r="513" spans="7:19">
      <c r="G513" s="270"/>
      <c r="J513" s="270"/>
      <c r="S513" s="270"/>
    </row>
    <row r="514" spans="7:19">
      <c r="G514" s="270"/>
      <c r="J514" s="270"/>
      <c r="S514" s="270"/>
    </row>
    <row r="515" spans="7:19">
      <c r="G515" s="270"/>
      <c r="J515" s="270"/>
      <c r="S515" s="270"/>
    </row>
    <row r="516" spans="7:19">
      <c r="G516" s="270"/>
      <c r="J516" s="270"/>
      <c r="S516" s="270"/>
    </row>
    <row r="517" spans="7:19">
      <c r="G517" s="270"/>
      <c r="J517" s="270"/>
      <c r="S517" s="270"/>
    </row>
    <row r="518" spans="7:19">
      <c r="G518" s="270"/>
      <c r="J518" s="270"/>
      <c r="S518" s="270"/>
    </row>
    <row r="519" spans="7:19">
      <c r="G519" s="270"/>
      <c r="J519" s="270"/>
      <c r="S519" s="270"/>
    </row>
    <row r="520" spans="7:19">
      <c r="G520" s="270"/>
      <c r="J520" s="270"/>
      <c r="S520" s="270"/>
    </row>
    <row r="521" spans="7:19">
      <c r="G521" s="270"/>
      <c r="J521" s="270"/>
      <c r="S521" s="270"/>
    </row>
    <row r="522" spans="7:19">
      <c r="G522" s="270"/>
      <c r="J522" s="270"/>
      <c r="S522" s="270"/>
    </row>
    <row r="523" spans="7:19">
      <c r="G523" s="270"/>
      <c r="J523" s="270"/>
      <c r="S523" s="270"/>
    </row>
    <row r="524" spans="7:19">
      <c r="G524" s="270"/>
      <c r="J524" s="270"/>
      <c r="S524" s="270"/>
    </row>
    <row r="525" spans="7:19">
      <c r="G525" s="270"/>
      <c r="J525" s="270"/>
      <c r="S525" s="270"/>
    </row>
    <row r="526" spans="7:19">
      <c r="G526" s="270"/>
      <c r="J526" s="270"/>
      <c r="S526" s="270"/>
    </row>
    <row r="527" spans="7:19">
      <c r="G527" s="270"/>
      <c r="J527" s="270"/>
      <c r="S527" s="270"/>
    </row>
    <row r="528" spans="7:19">
      <c r="G528" s="270"/>
      <c r="J528" s="270"/>
      <c r="S528" s="270"/>
    </row>
    <row r="529" spans="7:19">
      <c r="G529" s="270"/>
      <c r="J529" s="270"/>
      <c r="S529" s="270"/>
    </row>
    <row r="530" spans="7:19">
      <c r="G530" s="270"/>
      <c r="J530" s="270"/>
      <c r="S530" s="270"/>
    </row>
    <row r="531" spans="7:19">
      <c r="G531" s="270"/>
      <c r="J531" s="270"/>
      <c r="S531" s="270"/>
    </row>
    <row r="532" spans="7:19">
      <c r="G532" s="270"/>
      <c r="J532" s="270"/>
      <c r="S532" s="270"/>
    </row>
    <row r="533" spans="7:19">
      <c r="G533" s="270"/>
      <c r="J533" s="270"/>
      <c r="S533" s="270"/>
    </row>
    <row r="534" spans="7:19">
      <c r="G534" s="270"/>
      <c r="J534" s="270"/>
      <c r="S534" s="270"/>
    </row>
    <row r="535" spans="7:19">
      <c r="G535" s="270"/>
      <c r="J535" s="270"/>
      <c r="S535" s="270"/>
    </row>
    <row r="536" spans="7:19">
      <c r="G536" s="270"/>
      <c r="J536" s="270"/>
      <c r="S536" s="270"/>
    </row>
    <row r="537" spans="7:19">
      <c r="G537" s="270"/>
      <c r="J537" s="270"/>
      <c r="S537" s="270"/>
    </row>
    <row r="538" spans="7:19">
      <c r="G538" s="270"/>
      <c r="J538" s="270"/>
      <c r="S538" s="270"/>
    </row>
    <row r="539" spans="7:19">
      <c r="G539" s="270"/>
      <c r="J539" s="270"/>
      <c r="S539" s="270"/>
    </row>
    <row r="540" spans="7:19">
      <c r="G540" s="270"/>
      <c r="J540" s="270"/>
      <c r="S540" s="270"/>
    </row>
    <row r="541" spans="7:19">
      <c r="G541" s="270"/>
      <c r="J541" s="270"/>
      <c r="S541" s="270"/>
    </row>
    <row r="542" spans="7:19">
      <c r="G542" s="270"/>
      <c r="J542" s="270"/>
      <c r="S542" s="270"/>
    </row>
    <row r="543" spans="7:19">
      <c r="G543" s="270"/>
      <c r="J543" s="270"/>
      <c r="S543" s="270"/>
    </row>
    <row r="544" spans="7:19">
      <c r="G544" s="270"/>
      <c r="J544" s="270"/>
      <c r="S544" s="270"/>
    </row>
    <row r="545" spans="7:19">
      <c r="G545" s="270"/>
      <c r="J545" s="270"/>
      <c r="S545" s="270"/>
    </row>
    <row r="546" spans="7:19">
      <c r="G546" s="270"/>
      <c r="J546" s="270"/>
      <c r="S546" s="270"/>
    </row>
    <row r="547" spans="7:19">
      <c r="G547" s="270"/>
      <c r="J547" s="270"/>
      <c r="S547" s="270"/>
    </row>
    <row r="548" spans="7:19">
      <c r="G548" s="270"/>
      <c r="J548" s="270"/>
      <c r="S548" s="270"/>
    </row>
    <row r="549" spans="7:19">
      <c r="G549" s="270"/>
      <c r="J549" s="270"/>
      <c r="S549" s="270"/>
    </row>
    <row r="550" spans="7:19">
      <c r="G550" s="270"/>
      <c r="J550" s="270"/>
      <c r="S550" s="270"/>
    </row>
    <row r="551" spans="7:19">
      <c r="G551" s="270"/>
      <c r="J551" s="270"/>
      <c r="S551" s="270"/>
    </row>
    <row r="552" spans="7:19">
      <c r="G552" s="270"/>
      <c r="J552" s="270"/>
      <c r="S552" s="270"/>
    </row>
    <row r="553" spans="7:19">
      <c r="G553" s="270"/>
      <c r="J553" s="270"/>
      <c r="S553" s="270"/>
    </row>
    <row r="554" spans="7:19">
      <c r="G554" s="270"/>
      <c r="J554" s="270"/>
      <c r="S554" s="270"/>
    </row>
    <row r="555" spans="7:19">
      <c r="G555" s="270"/>
      <c r="J555" s="270"/>
      <c r="S555" s="270"/>
    </row>
    <row r="556" spans="7:19">
      <c r="G556" s="270"/>
      <c r="J556" s="270"/>
      <c r="S556" s="270"/>
    </row>
    <row r="557" spans="7:19">
      <c r="G557" s="270"/>
      <c r="J557" s="270"/>
      <c r="S557" s="270"/>
    </row>
    <row r="558" spans="7:19">
      <c r="G558" s="270"/>
      <c r="J558" s="270"/>
      <c r="S558" s="270"/>
    </row>
    <row r="559" spans="7:19">
      <c r="G559" s="270"/>
      <c r="J559" s="270"/>
      <c r="S559" s="270"/>
    </row>
    <row r="560" spans="7:19">
      <c r="G560" s="270"/>
      <c r="J560" s="270"/>
      <c r="S560" s="270"/>
    </row>
    <row r="561" spans="7:19">
      <c r="G561" s="270"/>
      <c r="J561" s="270"/>
      <c r="S561" s="270"/>
    </row>
    <row r="562" spans="7:19">
      <c r="G562" s="270"/>
      <c r="J562" s="270"/>
      <c r="S562" s="270"/>
    </row>
    <row r="563" spans="7:19">
      <c r="G563" s="270"/>
      <c r="J563" s="270"/>
      <c r="S563" s="270"/>
    </row>
    <row r="564" spans="7:19">
      <c r="G564" s="270"/>
      <c r="J564" s="270"/>
      <c r="S564" s="270"/>
    </row>
    <row r="565" spans="7:19">
      <c r="G565" s="270"/>
      <c r="J565" s="270"/>
      <c r="S565" s="270"/>
    </row>
    <row r="566" spans="7:19">
      <c r="G566" s="270"/>
      <c r="J566" s="270"/>
      <c r="S566" s="270"/>
    </row>
    <row r="567" spans="7:19">
      <c r="G567" s="270"/>
      <c r="J567" s="270"/>
      <c r="S567" s="270"/>
    </row>
    <row r="568" spans="7:19">
      <c r="G568" s="270"/>
      <c r="J568" s="270"/>
      <c r="S568" s="270"/>
    </row>
    <row r="569" spans="7:19">
      <c r="G569" s="270"/>
      <c r="J569" s="270"/>
      <c r="S569" s="270"/>
    </row>
    <row r="570" spans="7:19">
      <c r="G570" s="270"/>
      <c r="J570" s="270"/>
      <c r="S570" s="270"/>
    </row>
    <row r="571" spans="7:19">
      <c r="G571" s="270"/>
      <c r="J571" s="270"/>
      <c r="S571" s="270"/>
    </row>
  </sheetData>
  <mergeCells count="1">
    <mergeCell ref="B1:T1"/>
  </mergeCells>
  <pageMargins left="0.5" right="0.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6727-A866-436D-9C2B-C7F9F52E485B}">
  <dimension ref="A1:M82"/>
  <sheetViews>
    <sheetView topLeftCell="A20" zoomScaleNormal="100" workbookViewId="0">
      <selection activeCell="K8" sqref="K8:L8"/>
    </sheetView>
  </sheetViews>
  <sheetFormatPr defaultRowHeight="15"/>
  <cols>
    <col min="1" max="1" width="10.85546875" style="43" customWidth="1"/>
    <col min="2" max="2" width="22.7109375" style="45" customWidth="1"/>
    <col min="3" max="3" width="10.42578125" style="45" customWidth="1"/>
    <col min="4" max="4" width="12.85546875" style="45" customWidth="1"/>
    <col min="5" max="5" width="16.140625" style="45" customWidth="1"/>
    <col min="6" max="6" width="14.5703125" style="47" customWidth="1"/>
    <col min="7" max="7" width="50.140625" style="45" customWidth="1"/>
    <col min="8" max="13" width="9.140625" style="43"/>
    <col min="14" max="16384" width="9.140625" style="45"/>
  </cols>
  <sheetData>
    <row r="1" spans="2:7" s="43" customFormat="1" ht="54.75" customHeight="1" thickBot="1">
      <c r="B1" s="692" t="s">
        <v>179</v>
      </c>
      <c r="C1" s="692"/>
      <c r="D1" s="692"/>
      <c r="E1" s="692"/>
      <c r="F1" s="692"/>
      <c r="G1" s="692"/>
    </row>
    <row r="2" spans="2:7" ht="16.5" thickBot="1">
      <c r="B2" s="695" t="s">
        <v>180</v>
      </c>
      <c r="C2" s="696"/>
      <c r="D2" s="696"/>
      <c r="E2" s="696"/>
      <c r="F2" s="696"/>
      <c r="G2" s="697"/>
    </row>
    <row r="3" spans="2:7" ht="15.75" thickBot="1">
      <c r="B3" s="385"/>
      <c r="C3" s="386"/>
      <c r="D3" s="386"/>
      <c r="E3" s="386"/>
      <c r="F3" s="387"/>
      <c r="G3" s="46"/>
    </row>
    <row r="4" spans="2:7">
      <c r="B4" s="388" t="s">
        <v>181</v>
      </c>
      <c r="C4" s="389" t="s">
        <v>182</v>
      </c>
      <c r="D4" s="390" t="s">
        <v>183</v>
      </c>
      <c r="E4" s="390" t="s">
        <v>184</v>
      </c>
      <c r="F4" s="391" t="s">
        <v>185</v>
      </c>
      <c r="G4" s="392" t="s">
        <v>186</v>
      </c>
    </row>
    <row r="5" spans="2:7">
      <c r="B5" s="393" t="s">
        <v>187</v>
      </c>
      <c r="C5" s="394">
        <f>'FY22 Cost Estimator'!E5</f>
        <v>33.089999999999996</v>
      </c>
      <c r="D5" s="395">
        <f>'FY22 Cost Estimator'!C56</f>
        <v>161</v>
      </c>
      <c r="E5" s="396">
        <f>ROUND(('FY22 Cost Estimator'!C56/2080),4)</f>
        <v>7.7399999999999997E-2</v>
      </c>
      <c r="F5" s="397">
        <f>'FY22 Cost Estimator'!D56</f>
        <v>5328</v>
      </c>
      <c r="G5" s="398" t="s">
        <v>47</v>
      </c>
    </row>
    <row r="6" spans="2:7">
      <c r="B6" s="393" t="s">
        <v>188</v>
      </c>
      <c r="C6" s="394">
        <f>'FY22 Cost Estimator'!E6</f>
        <v>27.439999999999998</v>
      </c>
      <c r="D6" s="399">
        <f>'FY22 Cost Estimator'!F56</f>
        <v>404</v>
      </c>
      <c r="E6" s="396">
        <f>ROUND(('FY22 Cost Estimator'!F56/2080),4)</f>
        <v>0.19420000000000001</v>
      </c>
      <c r="F6" s="397">
        <f>'FY22 Cost Estimator'!G56</f>
        <v>11086</v>
      </c>
      <c r="G6" s="398"/>
    </row>
    <row r="7" spans="2:7">
      <c r="B7" s="400" t="s">
        <v>189</v>
      </c>
      <c r="C7" s="394">
        <f>'FY22 Cost Estimator'!E7</f>
        <v>20</v>
      </c>
      <c r="D7" s="401">
        <f>'FY22 Cost Estimator'!I56</f>
        <v>10</v>
      </c>
      <c r="E7" s="396">
        <f>ROUND(('FY22 Cost Estimator'!I56/2080),4)</f>
        <v>4.7999999999999996E-3</v>
      </c>
      <c r="F7" s="397">
        <f>'FY22 Cost Estimator'!J56</f>
        <v>200</v>
      </c>
      <c r="G7" s="398"/>
    </row>
    <row r="8" spans="2:7" ht="15.75" thickBot="1">
      <c r="B8" s="402" t="s">
        <v>146</v>
      </c>
      <c r="C8" s="403"/>
      <c r="D8" s="404">
        <f>SUM(D5:D7)</f>
        <v>575</v>
      </c>
      <c r="E8" s="405">
        <f>SUM(E5:E7)</f>
        <v>0.27640000000000003</v>
      </c>
      <c r="F8" s="406">
        <f>'FY22 Cost Estimator'!D56+'FY22 Cost Estimator'!G56+'FY22 Cost Estimator'!J56</f>
        <v>16614</v>
      </c>
      <c r="G8" s="407"/>
    </row>
    <row r="9" spans="2:7" ht="15.75" thickBot="1">
      <c r="B9" s="408"/>
      <c r="C9" s="409"/>
      <c r="D9" s="410" t="s">
        <v>47</v>
      </c>
      <c r="E9" s="411"/>
      <c r="F9" s="412"/>
      <c r="G9" s="413"/>
    </row>
    <row r="10" spans="2:7" ht="30.75" thickBot="1">
      <c r="B10" s="414" t="s">
        <v>190</v>
      </c>
      <c r="C10" s="415" t="s">
        <v>191</v>
      </c>
      <c r="D10" s="416" t="s">
        <v>47</v>
      </c>
      <c r="E10" s="416"/>
      <c r="F10" s="417">
        <f>'FY22 Cost Estimator'!E56+'FY22 Cost Estimator'!H56+'FY22 Cost Estimator'!K56</f>
        <v>4763</v>
      </c>
      <c r="G10" s="418" t="s">
        <v>192</v>
      </c>
    </row>
    <row r="11" spans="2:7" ht="15.75" thickBot="1">
      <c r="B11" s="419"/>
      <c r="C11" s="420"/>
      <c r="D11" s="421"/>
      <c r="E11" s="421"/>
      <c r="F11" s="422"/>
      <c r="G11" s="423"/>
    </row>
    <row r="12" spans="2:7">
      <c r="B12" s="424" t="s">
        <v>193</v>
      </c>
      <c r="C12" s="425" t="s">
        <v>194</v>
      </c>
      <c r="D12" s="426" t="s">
        <v>195</v>
      </c>
      <c r="E12" s="426" t="s">
        <v>196</v>
      </c>
      <c r="F12" s="427" t="s">
        <v>185</v>
      </c>
      <c r="G12" s="428" t="s">
        <v>197</v>
      </c>
    </row>
    <row r="13" spans="2:7">
      <c r="B13" s="429" t="s">
        <v>198</v>
      </c>
      <c r="C13" s="698" t="s">
        <v>47</v>
      </c>
      <c r="D13" s="699"/>
      <c r="E13" s="700"/>
      <c r="F13" s="430">
        <f>ROUND(SUM(F14:F17),0)</f>
        <v>4409</v>
      </c>
      <c r="G13" s="701" t="s">
        <v>199</v>
      </c>
    </row>
    <row r="14" spans="2:7">
      <c r="B14" s="431" t="s">
        <v>200</v>
      </c>
      <c r="C14" s="600">
        <v>2</v>
      </c>
      <c r="D14" s="601">
        <v>300</v>
      </c>
      <c r="E14" s="602">
        <v>5</v>
      </c>
      <c r="F14" s="432">
        <f>ROUND((C14*D14*E14),0)</f>
        <v>3000</v>
      </c>
      <c r="G14" s="702"/>
    </row>
    <row r="15" spans="2:7">
      <c r="B15" s="431" t="s">
        <v>201</v>
      </c>
      <c r="C15" s="600">
        <v>1</v>
      </c>
      <c r="D15" s="601">
        <v>0.57999999999999996</v>
      </c>
      <c r="E15" s="602">
        <v>670</v>
      </c>
      <c r="F15" s="432">
        <f>ROUND((C15*D15*E15),0)</f>
        <v>389</v>
      </c>
      <c r="G15" s="702"/>
    </row>
    <row r="16" spans="2:7">
      <c r="B16" s="431" t="s">
        <v>202</v>
      </c>
      <c r="C16" s="600">
        <v>1</v>
      </c>
      <c r="D16" s="601">
        <v>52</v>
      </c>
      <c r="E16" s="602">
        <v>5</v>
      </c>
      <c r="F16" s="432">
        <f>ROUND((C16*D16*E16),0)</f>
        <v>260</v>
      </c>
      <c r="G16" s="702"/>
    </row>
    <row r="17" spans="2:7">
      <c r="B17" s="431" t="s">
        <v>203</v>
      </c>
      <c r="C17" s="600">
        <v>2</v>
      </c>
      <c r="D17" s="601">
        <v>76</v>
      </c>
      <c r="E17" s="602">
        <v>5</v>
      </c>
      <c r="F17" s="432">
        <f>ROUND((C17*D17*E17),0)</f>
        <v>760</v>
      </c>
      <c r="G17" s="702"/>
    </row>
    <row r="18" spans="2:7">
      <c r="B18" s="431"/>
      <c r="C18" s="433"/>
      <c r="D18" s="603"/>
      <c r="E18" s="434"/>
      <c r="F18" s="435"/>
      <c r="G18" s="436"/>
    </row>
    <row r="19" spans="2:7">
      <c r="B19" s="437" t="s">
        <v>204</v>
      </c>
      <c r="C19" s="703" t="s">
        <v>47</v>
      </c>
      <c r="D19" s="704"/>
      <c r="E19" s="705"/>
      <c r="F19" s="430">
        <f>ROUND(SUM(F20:F23),0)</f>
        <v>978</v>
      </c>
      <c r="G19" s="706" t="s">
        <v>205</v>
      </c>
    </row>
    <row r="20" spans="2:7">
      <c r="B20" s="431" t="s">
        <v>206</v>
      </c>
      <c r="C20" s="708" t="s">
        <v>207</v>
      </c>
      <c r="D20" s="709"/>
      <c r="E20" s="710"/>
      <c r="F20" s="438">
        <f>ROUND((3*115),0)</f>
        <v>345</v>
      </c>
      <c r="G20" s="707"/>
    </row>
    <row r="21" spans="2:7">
      <c r="B21" s="431" t="s">
        <v>208</v>
      </c>
      <c r="C21" s="708" t="s">
        <v>209</v>
      </c>
      <c r="D21" s="709"/>
      <c r="E21" s="710"/>
      <c r="F21" s="439">
        <v>345</v>
      </c>
      <c r="G21" s="707"/>
    </row>
    <row r="22" spans="2:7">
      <c r="B22" s="431" t="s">
        <v>210</v>
      </c>
      <c r="C22" s="708" t="s">
        <v>211</v>
      </c>
      <c r="D22" s="709"/>
      <c r="E22" s="710"/>
      <c r="F22" s="439">
        <v>60</v>
      </c>
      <c r="G22" s="707"/>
    </row>
    <row r="23" spans="2:7">
      <c r="B23" s="440" t="s">
        <v>203</v>
      </c>
      <c r="C23" s="604" t="s">
        <v>212</v>
      </c>
      <c r="D23" s="605" t="s">
        <v>213</v>
      </c>
      <c r="E23" s="606"/>
      <c r="F23" s="439">
        <v>228</v>
      </c>
      <c r="G23" s="707"/>
    </row>
    <row r="24" spans="2:7" ht="15.75" thickBot="1">
      <c r="B24" s="689" t="s">
        <v>214</v>
      </c>
      <c r="C24" s="690"/>
      <c r="D24" s="690"/>
      <c r="E24" s="691"/>
      <c r="F24" s="441">
        <f>ROUND((F13+F19),0)</f>
        <v>5387</v>
      </c>
      <c r="G24" s="442"/>
    </row>
    <row r="25" spans="2:7" ht="15.75" thickBot="1">
      <c r="B25" s="443"/>
      <c r="C25" s="444"/>
      <c r="D25" s="444"/>
      <c r="E25" s="445"/>
      <c r="F25" s="446"/>
      <c r="G25" s="447"/>
    </row>
    <row r="26" spans="2:7">
      <c r="B26" s="448" t="s">
        <v>215</v>
      </c>
      <c r="C26" s="425" t="s">
        <v>216</v>
      </c>
      <c r="D26" s="426" t="s">
        <v>217</v>
      </c>
      <c r="E26" s="426" t="s">
        <v>218</v>
      </c>
      <c r="F26" s="427" t="s">
        <v>185</v>
      </c>
      <c r="G26" s="449"/>
    </row>
    <row r="27" spans="2:7" ht="30">
      <c r="B27" s="578" t="s">
        <v>219</v>
      </c>
      <c r="C27" s="511" t="s">
        <v>220</v>
      </c>
      <c r="D27" s="581">
        <v>1</v>
      </c>
      <c r="E27" s="580">
        <v>5235</v>
      </c>
      <c r="F27" s="579">
        <f>ROUND((E27*D27),0)</f>
        <v>5235</v>
      </c>
      <c r="G27" s="475" t="s">
        <v>221</v>
      </c>
    </row>
    <row r="28" spans="2:7">
      <c r="B28" s="455"/>
      <c r="C28" s="456"/>
      <c r="D28" s="457"/>
      <c r="E28" s="458"/>
      <c r="F28" s="459"/>
      <c r="G28" s="460"/>
    </row>
    <row r="29" spans="2:7" ht="15.75" thickBot="1">
      <c r="B29" s="689" t="s">
        <v>222</v>
      </c>
      <c r="C29" s="690"/>
      <c r="D29" s="690"/>
      <c r="E29" s="691"/>
      <c r="F29" s="461">
        <f>SUM(F27:F28)</f>
        <v>5235</v>
      </c>
      <c r="G29" s="442"/>
    </row>
    <row r="30" spans="2:7" ht="15.75" thickBot="1">
      <c r="B30" s="443"/>
      <c r="C30" s="444"/>
      <c r="D30" s="444"/>
      <c r="E30" s="445"/>
      <c r="F30" s="462"/>
      <c r="G30" s="447"/>
    </row>
    <row r="31" spans="2:7">
      <c r="B31" s="424" t="s">
        <v>223</v>
      </c>
      <c r="C31" s="463" t="s">
        <v>216</v>
      </c>
      <c r="D31" s="426" t="s">
        <v>58</v>
      </c>
      <c r="E31" s="426" t="s">
        <v>218</v>
      </c>
      <c r="F31" s="427" t="s">
        <v>185</v>
      </c>
      <c r="G31" s="464"/>
    </row>
    <row r="32" spans="2:7">
      <c r="B32" s="465"/>
      <c r="C32" s="466"/>
      <c r="D32" s="467"/>
      <c r="E32" s="467"/>
      <c r="F32" s="468"/>
      <c r="G32" s="469"/>
    </row>
    <row r="33" spans="2:13" ht="45">
      <c r="B33" s="470" t="s">
        <v>224</v>
      </c>
      <c r="C33" s="471" t="s">
        <v>47</v>
      </c>
      <c r="D33" s="472"/>
      <c r="E33" s="473"/>
      <c r="F33" s="474">
        <v>864</v>
      </c>
      <c r="G33" s="475" t="s">
        <v>225</v>
      </c>
    </row>
    <row r="34" spans="2:13">
      <c r="B34" s="470"/>
      <c r="C34" s="471"/>
      <c r="D34" s="472"/>
      <c r="E34" s="473"/>
      <c r="F34" s="476"/>
      <c r="G34" s="475"/>
    </row>
    <row r="35" spans="2:13">
      <c r="B35" s="477" t="s">
        <v>226</v>
      </c>
      <c r="C35" s="604" t="s">
        <v>47</v>
      </c>
      <c r="D35" s="478" t="s">
        <v>47</v>
      </c>
      <c r="E35" s="479" t="s">
        <v>47</v>
      </c>
      <c r="F35" s="453">
        <f>SUM(F36:F38)</f>
        <v>306</v>
      </c>
      <c r="G35" s="480" t="s">
        <v>227</v>
      </c>
    </row>
    <row r="36" spans="2:13">
      <c r="B36" s="481"/>
      <c r="C36" s="482" t="s">
        <v>228</v>
      </c>
      <c r="D36" s="483">
        <v>3</v>
      </c>
      <c r="E36" s="484">
        <v>52</v>
      </c>
      <c r="F36" s="485">
        <f>D36*E36</f>
        <v>156</v>
      </c>
      <c r="G36" s="486" t="s">
        <v>47</v>
      </c>
    </row>
    <row r="37" spans="2:13">
      <c r="B37" s="481"/>
      <c r="C37" s="482" t="s">
        <v>229</v>
      </c>
      <c r="D37" s="483">
        <v>15</v>
      </c>
      <c r="E37" s="484">
        <v>3</v>
      </c>
      <c r="F37" s="485">
        <f>D37*E37</f>
        <v>45</v>
      </c>
      <c r="G37" s="486"/>
    </row>
    <row r="38" spans="2:13">
      <c r="B38" s="481"/>
      <c r="C38" s="482" t="s">
        <v>230</v>
      </c>
      <c r="D38" s="483">
        <v>15</v>
      </c>
      <c r="E38" s="484">
        <v>7</v>
      </c>
      <c r="F38" s="485">
        <f>D38*E38</f>
        <v>105</v>
      </c>
      <c r="G38" s="480"/>
    </row>
    <row r="39" spans="2:13" ht="30">
      <c r="B39" s="481" t="s">
        <v>231</v>
      </c>
      <c r="C39" s="582" t="s">
        <v>232</v>
      </c>
      <c r="D39" s="583">
        <v>12</v>
      </c>
      <c r="E39" s="584">
        <v>12</v>
      </c>
      <c r="F39" s="585">
        <f>D39*E39</f>
        <v>144</v>
      </c>
      <c r="G39" s="480" t="s">
        <v>233</v>
      </c>
    </row>
    <row r="40" spans="2:13">
      <c r="B40" s="455"/>
      <c r="C40" s="482"/>
      <c r="D40" s="487"/>
      <c r="E40" s="488"/>
      <c r="F40" s="485"/>
      <c r="G40" s="480"/>
    </row>
    <row r="41" spans="2:13" ht="15.75" thickBot="1">
      <c r="B41" s="689" t="s">
        <v>234</v>
      </c>
      <c r="C41" s="690"/>
      <c r="D41" s="690"/>
      <c r="E41" s="691"/>
      <c r="F41" s="461">
        <f>F33+F35+F39</f>
        <v>1314</v>
      </c>
      <c r="G41" s="489"/>
    </row>
    <row r="42" spans="2:13" ht="15.75" thickBot="1">
      <c r="B42" s="443"/>
      <c r="C42" s="444"/>
      <c r="D42" s="444"/>
      <c r="E42" s="445"/>
      <c r="F42" s="462"/>
      <c r="G42" s="490"/>
    </row>
    <row r="43" spans="2:13">
      <c r="B43" s="424" t="s">
        <v>235</v>
      </c>
      <c r="C43" s="425" t="s">
        <v>216</v>
      </c>
      <c r="D43" s="426" t="s">
        <v>58</v>
      </c>
      <c r="E43" s="426" t="s">
        <v>218</v>
      </c>
      <c r="F43" s="427" t="s">
        <v>236</v>
      </c>
      <c r="G43" s="449"/>
    </row>
    <row r="44" spans="2:13">
      <c r="B44" s="450"/>
      <c r="C44" s="491"/>
      <c r="D44" s="451"/>
      <c r="E44" s="452"/>
      <c r="F44" s="453">
        <f>E44*D44</f>
        <v>0</v>
      </c>
      <c r="G44" s="454"/>
    </row>
    <row r="45" spans="2:13">
      <c r="B45" s="450"/>
      <c r="C45" s="491"/>
      <c r="D45" s="451"/>
      <c r="E45" s="452"/>
      <c r="F45" s="459"/>
      <c r="G45" s="460"/>
    </row>
    <row r="46" spans="2:13" ht="15.75" thickBot="1">
      <c r="B46" s="599" t="s">
        <v>47</v>
      </c>
      <c r="C46" s="492"/>
      <c r="D46" s="690" t="s">
        <v>237</v>
      </c>
      <c r="E46" s="691"/>
      <c r="F46" s="493">
        <f>SUM(F44:F45)</f>
        <v>0</v>
      </c>
      <c r="G46" s="442"/>
    </row>
    <row r="47" spans="2:13" ht="15.75" thickBot="1">
      <c r="B47" s="494"/>
      <c r="C47" s="495"/>
      <c r="D47" s="495"/>
      <c r="E47" s="496"/>
      <c r="F47" s="462"/>
      <c r="G47" s="497"/>
    </row>
    <row r="48" spans="2:13">
      <c r="B48" s="498" t="s">
        <v>238</v>
      </c>
      <c r="C48" s="499" t="s">
        <v>216</v>
      </c>
      <c r="D48" s="499" t="s">
        <v>58</v>
      </c>
      <c r="E48" s="499" t="s">
        <v>218</v>
      </c>
      <c r="F48" s="500" t="s">
        <v>236</v>
      </c>
      <c r="G48" s="449"/>
      <c r="M48" s="45"/>
    </row>
    <row r="49" spans="2:9">
      <c r="B49" s="501"/>
      <c r="C49" s="502"/>
      <c r="D49" s="502"/>
      <c r="E49" s="502"/>
      <c r="F49" s="503"/>
      <c r="G49" s="454"/>
    </row>
    <row r="50" spans="2:9">
      <c r="B50" s="501"/>
      <c r="C50" s="502"/>
      <c r="D50" s="502"/>
      <c r="E50" s="502"/>
      <c r="F50" s="503"/>
      <c r="G50" s="454"/>
    </row>
    <row r="51" spans="2:9" ht="15.75" thickBot="1">
      <c r="B51" s="504" t="s">
        <v>47</v>
      </c>
      <c r="C51" s="505"/>
      <c r="D51" s="693" t="s">
        <v>239</v>
      </c>
      <c r="E51" s="691"/>
      <c r="F51" s="506">
        <f>SUM(F49:F50)</f>
        <v>0</v>
      </c>
      <c r="G51" s="442"/>
    </row>
    <row r="52" spans="2:9" ht="15.75" thickBot="1">
      <c r="B52" s="507"/>
      <c r="C52" s="508"/>
      <c r="D52" s="509"/>
      <c r="E52" s="445"/>
      <c r="F52" s="510"/>
      <c r="G52" s="447"/>
    </row>
    <row r="53" spans="2:9">
      <c r="B53" s="448" t="s">
        <v>240</v>
      </c>
      <c r="C53" s="425" t="s">
        <v>216</v>
      </c>
      <c r="D53" s="426" t="s">
        <v>217</v>
      </c>
      <c r="E53" s="426" t="s">
        <v>218</v>
      </c>
      <c r="F53" s="427" t="s">
        <v>236</v>
      </c>
      <c r="G53" s="449"/>
    </row>
    <row r="54" spans="2:9">
      <c r="B54" s="450" t="s">
        <v>241</v>
      </c>
      <c r="C54" s="511" t="s">
        <v>242</v>
      </c>
      <c r="D54" s="451">
        <v>12</v>
      </c>
      <c r="E54" s="512">
        <v>120</v>
      </c>
      <c r="F54" s="435">
        <f>ROUND((D54*E54),)</f>
        <v>1440</v>
      </c>
      <c r="G54" s="454" t="s">
        <v>47</v>
      </c>
    </row>
    <row r="55" spans="2:9">
      <c r="B55" s="450" t="s">
        <v>243</v>
      </c>
      <c r="C55" s="586" t="s">
        <v>244</v>
      </c>
      <c r="D55" s="451">
        <v>12</v>
      </c>
      <c r="E55" s="512">
        <v>45</v>
      </c>
      <c r="F55" s="435">
        <f>ROUND((D55*E55),0)</f>
        <v>540</v>
      </c>
      <c r="G55" s="454" t="s">
        <v>47</v>
      </c>
    </row>
    <row r="56" spans="2:9" ht="15.75" thickBot="1">
      <c r="B56" s="689" t="s">
        <v>245</v>
      </c>
      <c r="C56" s="690"/>
      <c r="D56" s="690"/>
      <c r="E56" s="691"/>
      <c r="F56" s="493">
        <f>SUM(F54:F55)</f>
        <v>1980</v>
      </c>
      <c r="G56" s="442" t="s">
        <v>246</v>
      </c>
    </row>
    <row r="57" spans="2:9" ht="15.75" thickBot="1">
      <c r="B57" s="513"/>
      <c r="C57" s="514"/>
      <c r="D57" s="514"/>
      <c r="E57" s="515"/>
      <c r="F57" s="516"/>
      <c r="G57" s="517"/>
    </row>
    <row r="58" spans="2:9" ht="15.75" thickBot="1">
      <c r="B58" s="518" t="s">
        <v>247</v>
      </c>
      <c r="C58" s="519"/>
      <c r="D58" s="519"/>
      <c r="E58" s="520"/>
      <c r="F58" s="521">
        <f>'FY22 Cost Estimator'!L56+'FY22 Cost Estimator'!M56+'FY22 Cost Estimator'!N56+'FY22 Cost Estimator'!O56</f>
        <v>30058</v>
      </c>
      <c r="G58" s="522"/>
    </row>
    <row r="59" spans="2:9">
      <c r="B59" s="523" t="s">
        <v>248</v>
      </c>
      <c r="C59" s="524" t="s">
        <v>47</v>
      </c>
      <c r="D59" s="525" t="s">
        <v>249</v>
      </c>
      <c r="E59" s="526">
        <f>'FY22 Cost Estimator'!F5</f>
        <v>0.43130000000000002</v>
      </c>
      <c r="F59" s="527">
        <f>'FY22 Cost Estimator'!P56</f>
        <v>12964</v>
      </c>
      <c r="G59" s="528" t="s">
        <v>250</v>
      </c>
    </row>
    <row r="60" spans="2:9">
      <c r="B60" s="531" t="s">
        <v>251</v>
      </c>
      <c r="C60" s="532"/>
      <c r="D60" s="532"/>
      <c r="E60" s="533"/>
      <c r="F60" s="534">
        <f>ROUND((F27+F46),0)</f>
        <v>5235</v>
      </c>
      <c r="G60" s="535"/>
      <c r="H60" s="538">
        <f>F58+F59+F60</f>
        <v>48257</v>
      </c>
      <c r="I60" s="43" t="s">
        <v>252</v>
      </c>
    </row>
    <row r="61" spans="2:9">
      <c r="B61" s="685" t="s">
        <v>253</v>
      </c>
      <c r="C61" s="686"/>
      <c r="D61" s="686"/>
      <c r="E61" s="687"/>
      <c r="F61" s="536">
        <f>'FY22 Cost Estimator'!S56</f>
        <v>48257</v>
      </c>
      <c r="G61" s="537"/>
      <c r="I61" s="540" t="s">
        <v>254</v>
      </c>
    </row>
    <row r="62" spans="2:9" s="43" customFormat="1">
      <c r="F62" s="529"/>
      <c r="I62" s="43" t="s">
        <v>255</v>
      </c>
    </row>
    <row r="63" spans="2:9" s="43" customFormat="1">
      <c r="B63" s="688" t="s">
        <v>256</v>
      </c>
      <c r="C63" s="688"/>
      <c r="D63" s="688"/>
      <c r="E63" s="688"/>
      <c r="F63" s="530">
        <f>'[1]FY22 Draft Workplan'!H98</f>
        <v>0</v>
      </c>
      <c r="G63" s="223"/>
      <c r="I63" s="539" t="s">
        <v>257</v>
      </c>
    </row>
    <row r="64" spans="2:9" s="43" customFormat="1">
      <c r="F64" s="44"/>
    </row>
    <row r="65" spans="2:6" s="43" customFormat="1">
      <c r="F65" s="44"/>
    </row>
    <row r="66" spans="2:6" s="43" customFormat="1">
      <c r="F66" s="44"/>
    </row>
    <row r="67" spans="2:6" s="43" customFormat="1">
      <c r="B67" s="541" t="s">
        <v>258</v>
      </c>
      <c r="C67" s="694" t="s">
        <v>259</v>
      </c>
      <c r="D67" s="694"/>
      <c r="E67" s="694"/>
      <c r="F67" s="694"/>
    </row>
    <row r="68" spans="2:6" s="43" customFormat="1">
      <c r="C68" s="684" t="s">
        <v>260</v>
      </c>
      <c r="D68" s="684"/>
      <c r="E68" s="684"/>
      <c r="F68" s="684"/>
    </row>
    <row r="69" spans="2:6" s="43" customFormat="1">
      <c r="F69" s="44"/>
    </row>
    <row r="70" spans="2:6" s="43" customFormat="1">
      <c r="F70" s="44"/>
    </row>
    <row r="71" spans="2:6" s="43" customFormat="1">
      <c r="F71" s="44"/>
    </row>
    <row r="72" spans="2:6" s="43" customFormat="1">
      <c r="F72" s="44"/>
    </row>
    <row r="73" spans="2:6" s="43" customFormat="1">
      <c r="F73" s="44"/>
    </row>
    <row r="74" spans="2:6" s="43" customFormat="1">
      <c r="F74" s="44"/>
    </row>
    <row r="75" spans="2:6" ht="14.1" customHeight="1"/>
    <row r="76" spans="2:6" ht="14.1" customHeight="1"/>
    <row r="77" spans="2:6" ht="14.1" customHeight="1"/>
    <row r="78" spans="2:6" ht="14.1" customHeight="1"/>
    <row r="79" spans="2:6" ht="14.1" customHeight="1"/>
    <row r="80" spans="2:6" ht="14.1" customHeight="1"/>
    <row r="81" ht="14.1" customHeight="1"/>
    <row r="82" ht="14.1" customHeight="1"/>
  </sheetData>
  <mergeCells count="19">
    <mergeCell ref="B1:G1"/>
    <mergeCell ref="D46:E46"/>
    <mergeCell ref="D51:E51"/>
    <mergeCell ref="B56:E56"/>
    <mergeCell ref="C67:F67"/>
    <mergeCell ref="B2:G2"/>
    <mergeCell ref="C13:E13"/>
    <mergeCell ref="G13:G17"/>
    <mergeCell ref="C19:E19"/>
    <mergeCell ref="G19:G23"/>
    <mergeCell ref="C20:E20"/>
    <mergeCell ref="C21:E21"/>
    <mergeCell ref="C22:E22"/>
    <mergeCell ref="C68:F68"/>
    <mergeCell ref="B61:E61"/>
    <mergeCell ref="B63:E63"/>
    <mergeCell ref="B24:E24"/>
    <mergeCell ref="B29:E29"/>
    <mergeCell ref="B41:E41"/>
  </mergeCells>
  <pageMargins left="0.5" right="0.5" top="0.5" bottom="0.5" header="0.3" footer="0.3"/>
  <pageSetup orientation="landscape" r:id="rId1"/>
  <rowBreaks count="2" manualBreakCount="2">
    <brk id="30" max="16383" man="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D6DEF-0098-4DD3-B3D0-C7F738CCBC4E}">
  <sheetPr>
    <pageSetUpPr fitToPage="1"/>
  </sheetPr>
  <dimension ref="A1:BK128"/>
  <sheetViews>
    <sheetView zoomScale="40" zoomScaleNormal="40" workbookViewId="0">
      <pane xSplit="4" ySplit="7" topLeftCell="J9" activePane="bottomRight" state="frozen"/>
      <selection pane="bottomRight" activeCell="J9" sqref="J9"/>
      <selection pane="bottomLeft" activeCell="A6" sqref="A6"/>
      <selection pane="topRight" activeCell="G1" sqref="G1"/>
    </sheetView>
  </sheetViews>
  <sheetFormatPr defaultColWidth="9.140625" defaultRowHeight="15" outlineLevelRow="1" outlineLevelCol="1"/>
  <cols>
    <col min="1" max="1" width="10.7109375" style="6" customWidth="1"/>
    <col min="2" max="2" width="6.5703125" style="6" customWidth="1" outlineLevel="1"/>
    <col min="3" max="3" width="106.7109375" style="224" customWidth="1" outlineLevel="1"/>
    <col min="4" max="4" width="64" style="224" customWidth="1" outlineLevel="1"/>
    <col min="5" max="5" width="3.7109375" style="12" customWidth="1"/>
    <col min="6" max="6" width="7.5703125" style="12" customWidth="1" outlineLevel="1"/>
    <col min="7" max="7" width="76.140625" style="12" customWidth="1" outlineLevel="1"/>
    <col min="8" max="8" width="54.7109375" style="12" customWidth="1" outlineLevel="1"/>
    <col min="9" max="9" width="23.85546875" style="12" customWidth="1" outlineLevel="1"/>
    <col min="10" max="10" width="23" style="12" customWidth="1" outlineLevel="1"/>
    <col min="11" max="11" width="30.7109375" style="12" customWidth="1" outlineLevel="1"/>
    <col min="12" max="12" width="49" style="12" customWidth="1" outlineLevel="1"/>
    <col min="13" max="13" width="3.7109375" style="12" customWidth="1"/>
    <col min="14" max="14" width="7.140625" style="6" hidden="1" customWidth="1" outlineLevel="1"/>
    <col min="15" max="15" width="73.28515625" style="6" hidden="1" customWidth="1" outlineLevel="1"/>
    <col min="16" max="16" width="44.28515625" style="6" hidden="1" customWidth="1" outlineLevel="1"/>
    <col min="17" max="17" width="33.140625" style="6" hidden="1" customWidth="1" outlineLevel="1"/>
    <col min="18" max="18" width="20.5703125" style="6" hidden="1" customWidth="1" outlineLevel="1"/>
    <col min="19" max="19" width="45.140625" style="6" hidden="1" customWidth="1" outlineLevel="1"/>
    <col min="20" max="20" width="42.85546875" style="6" hidden="1" customWidth="1" outlineLevel="1" collapsed="1"/>
    <col min="21" max="21" width="4.42578125" style="12" customWidth="1" collapsed="1"/>
    <col min="22" max="22" width="5.5703125" style="6" hidden="1" customWidth="1" outlineLevel="1"/>
    <col min="23" max="23" width="53.85546875" style="6" hidden="1" customWidth="1" outlineLevel="1" collapsed="1"/>
    <col min="24" max="24" width="37.42578125" style="6" hidden="1" customWidth="1" outlineLevel="1"/>
    <col min="25" max="25" width="21.85546875" style="6" hidden="1" customWidth="1" outlineLevel="1"/>
    <col min="26" max="26" width="20.7109375" style="6" hidden="1" customWidth="1" outlineLevel="1"/>
    <col min="27" max="27" width="39.7109375" style="6" hidden="1" customWidth="1" outlineLevel="1"/>
    <col min="28" max="28" width="38.5703125" style="6" hidden="1" customWidth="1" outlineLevel="1"/>
    <col min="29" max="29" width="2.7109375" style="6" customWidth="1" collapsed="1"/>
    <col min="30" max="30" width="8.7109375" style="6" hidden="1" customWidth="1" outlineLevel="1"/>
    <col min="31" max="31" width="49" style="6" hidden="1" customWidth="1" outlineLevel="1"/>
    <col min="32" max="32" width="37.140625" style="6" hidden="1" customWidth="1" outlineLevel="1"/>
    <col min="33" max="34" width="22.42578125" style="6" hidden="1" customWidth="1" outlineLevel="1"/>
    <col min="35" max="35" width="35.85546875" style="6" hidden="1" customWidth="1" outlineLevel="1"/>
    <col min="36" max="36" width="29" style="6" hidden="1" customWidth="1" outlineLevel="1"/>
    <col min="37" max="37" width="3.140625" style="6" customWidth="1" collapsed="1"/>
    <col min="38" max="38" width="7.7109375" style="6" hidden="1" customWidth="1" outlineLevel="1"/>
    <col min="39" max="39" width="56" style="6" hidden="1" customWidth="1" outlineLevel="1"/>
    <col min="40" max="40" width="38" style="6" hidden="1" customWidth="1" outlineLevel="1"/>
    <col min="41" max="41" width="23.42578125" style="6" hidden="1" customWidth="1" outlineLevel="1"/>
    <col min="42" max="42" width="20.85546875" style="6" hidden="1" customWidth="1" outlineLevel="1"/>
    <col min="43" max="43" width="33.85546875" style="6" hidden="1" customWidth="1" outlineLevel="1"/>
    <col min="44" max="44" width="32.42578125" style="6" hidden="1" customWidth="1" outlineLevel="1"/>
    <col min="45" max="45" width="4.7109375" style="12" customWidth="1" collapsed="1"/>
    <col min="46" max="46" width="7.7109375" style="6" customWidth="1" outlineLevel="1"/>
    <col min="47" max="47" width="92" style="6" customWidth="1" outlineLevel="1"/>
    <col min="48" max="48" width="57.42578125" style="6" customWidth="1" outlineLevel="1"/>
    <col min="49" max="49" width="49" style="6" customWidth="1" outlineLevel="1"/>
    <col min="50" max="50" width="32.140625" style="6" customWidth="1" outlineLevel="1"/>
    <col min="51" max="51" width="21.42578125" style="6" customWidth="1" outlineLevel="1"/>
    <col min="52" max="52" width="36.85546875" style="6" customWidth="1" outlineLevel="1"/>
    <col min="53" max="53" width="34.42578125" style="6" customWidth="1" outlineLevel="1"/>
    <col min="54" max="54" width="28.7109375" style="6" customWidth="1" outlineLevel="1"/>
    <col min="55" max="55" width="51" style="6" customWidth="1" outlineLevel="1"/>
    <col min="56" max="56" width="24" style="6" customWidth="1" outlineLevel="1"/>
    <col min="57" max="57" width="23.28515625" style="6" customWidth="1" outlineLevel="1"/>
    <col min="58" max="58" width="49.140625" style="6" customWidth="1" outlineLevel="1"/>
    <col min="59" max="59" width="16.7109375" style="6" customWidth="1"/>
    <col min="60" max="16384" width="9.140625" style="6"/>
  </cols>
  <sheetData>
    <row r="1" spans="1:63" ht="45.75" hidden="1" customHeight="1" outlineLevel="1" thickBot="1">
      <c r="B1" s="609"/>
      <c r="F1" s="738" t="s">
        <v>261</v>
      </c>
      <c r="G1" s="738"/>
      <c r="L1" s="222" t="s">
        <v>262</v>
      </c>
      <c r="N1" s="738" t="s">
        <v>263</v>
      </c>
      <c r="O1" s="738"/>
      <c r="V1" s="738" t="s">
        <v>264</v>
      </c>
      <c r="W1" s="738"/>
      <c r="AC1" s="12"/>
      <c r="AD1" s="738" t="s">
        <v>265</v>
      </c>
      <c r="AE1" s="738"/>
      <c r="AK1" s="12"/>
      <c r="AL1" s="738" t="s">
        <v>266</v>
      </c>
      <c r="AM1" s="738"/>
      <c r="AS1" s="741" t="s">
        <v>267</v>
      </c>
      <c r="AT1" s="741"/>
      <c r="AU1" s="741"/>
      <c r="BD1" s="757"/>
      <c r="BE1" s="757"/>
      <c r="BF1" s="609"/>
      <c r="BG1" s="739" t="s">
        <v>268</v>
      </c>
      <c r="BH1" s="739"/>
      <c r="BI1" s="739"/>
      <c r="BJ1" s="739"/>
      <c r="BK1" s="739"/>
    </row>
    <row r="2" spans="1:63" ht="27" hidden="1" customHeight="1" outlineLevel="1" thickBot="1">
      <c r="B2" s="745" t="s">
        <v>269</v>
      </c>
      <c r="C2" s="746"/>
      <c r="D2" s="747"/>
      <c r="E2" s="16"/>
      <c r="F2" s="745" t="s">
        <v>269</v>
      </c>
      <c r="G2" s="746"/>
      <c r="H2" s="746"/>
      <c r="I2" s="746"/>
      <c r="J2" s="746"/>
      <c r="K2" s="746"/>
      <c r="L2" s="747"/>
      <c r="M2" s="16"/>
      <c r="N2" s="745" t="s">
        <v>269</v>
      </c>
      <c r="O2" s="746"/>
      <c r="P2" s="746"/>
      <c r="Q2" s="746"/>
      <c r="R2" s="746"/>
      <c r="S2" s="746"/>
      <c r="T2" s="747"/>
      <c r="U2" s="13"/>
      <c r="V2" s="745" t="s">
        <v>269</v>
      </c>
      <c r="W2" s="746"/>
      <c r="X2" s="746"/>
      <c r="Y2" s="746"/>
      <c r="Z2" s="746"/>
      <c r="AA2" s="746"/>
      <c r="AB2" s="747"/>
      <c r="AC2" s="13"/>
      <c r="AD2" s="745" t="s">
        <v>269</v>
      </c>
      <c r="AE2" s="746"/>
      <c r="AF2" s="746"/>
      <c r="AG2" s="746"/>
      <c r="AH2" s="746"/>
      <c r="AI2" s="746"/>
      <c r="AJ2" s="747"/>
      <c r="AK2" s="13"/>
      <c r="AL2" s="745" t="s">
        <v>269</v>
      </c>
      <c r="AM2" s="746"/>
      <c r="AN2" s="746"/>
      <c r="AO2" s="746"/>
      <c r="AP2" s="746"/>
      <c r="AQ2" s="746"/>
      <c r="AR2" s="747"/>
      <c r="AS2" s="13"/>
      <c r="AT2" s="745" t="s">
        <v>269</v>
      </c>
      <c r="AU2" s="746"/>
      <c r="AV2" s="746"/>
      <c r="AW2" s="746"/>
      <c r="AX2" s="746"/>
      <c r="AY2" s="746"/>
      <c r="AZ2" s="746"/>
      <c r="BA2" s="746"/>
      <c r="BB2" s="746"/>
      <c r="BC2" s="746"/>
      <c r="BD2" s="746"/>
      <c r="BE2" s="746"/>
      <c r="BF2" s="747"/>
    </row>
    <row r="3" spans="1:63" s="12" customFormat="1" ht="11.25" hidden="1" customHeight="1" outlineLevel="1" thickBot="1">
      <c r="B3" s="752"/>
      <c r="C3" s="748"/>
      <c r="D3" s="753"/>
      <c r="E3" s="595"/>
      <c r="F3" s="748"/>
      <c r="G3" s="748"/>
      <c r="H3" s="748"/>
      <c r="I3" s="748"/>
      <c r="J3" s="748"/>
      <c r="K3" s="748"/>
      <c r="L3" s="748"/>
      <c r="M3" s="595"/>
      <c r="N3" s="748"/>
      <c r="O3" s="748"/>
      <c r="P3" s="748"/>
      <c r="Q3" s="748"/>
      <c r="R3" s="748"/>
      <c r="S3" s="748"/>
      <c r="T3" s="748"/>
      <c r="U3" s="13"/>
      <c r="V3" s="748"/>
      <c r="W3" s="748"/>
      <c r="X3" s="748"/>
      <c r="Y3" s="748"/>
      <c r="Z3" s="748"/>
      <c r="AA3" s="748"/>
      <c r="AB3" s="748"/>
      <c r="AC3" s="13"/>
      <c r="AD3" s="748"/>
      <c r="AE3" s="748"/>
      <c r="AF3" s="748"/>
      <c r="AG3" s="748"/>
      <c r="AH3" s="748"/>
      <c r="AI3" s="748"/>
      <c r="AJ3" s="748"/>
      <c r="AK3" s="13"/>
      <c r="AL3" s="748"/>
      <c r="AM3" s="748"/>
      <c r="AN3" s="748"/>
      <c r="AO3" s="748"/>
      <c r="AP3" s="748"/>
      <c r="AQ3" s="748"/>
      <c r="AR3" s="748"/>
      <c r="AS3" s="13"/>
      <c r="AT3" s="119"/>
      <c r="AU3" s="595"/>
      <c r="AV3" s="595"/>
      <c r="AW3" s="595"/>
      <c r="AX3" s="595"/>
      <c r="AY3" s="595"/>
      <c r="AZ3" s="595"/>
      <c r="BA3" s="595"/>
      <c r="BB3" s="595"/>
      <c r="BC3" s="595"/>
      <c r="BD3" s="595"/>
      <c r="BE3" s="595"/>
      <c r="BF3" s="596"/>
    </row>
    <row r="4" spans="1:63" ht="45.75" hidden="1" customHeight="1" outlineLevel="1">
      <c r="B4" s="749" t="s">
        <v>270</v>
      </c>
      <c r="C4" s="750"/>
      <c r="D4" s="751"/>
      <c r="E4" s="16"/>
      <c r="F4" s="672" t="s">
        <v>270</v>
      </c>
      <c r="G4" s="673"/>
      <c r="H4" s="673"/>
      <c r="I4" s="673"/>
      <c r="J4" s="673"/>
      <c r="K4" s="673"/>
      <c r="L4" s="674"/>
      <c r="M4" s="16"/>
      <c r="N4" s="672" t="s">
        <v>270</v>
      </c>
      <c r="O4" s="673"/>
      <c r="P4" s="673"/>
      <c r="Q4" s="673"/>
      <c r="R4" s="673"/>
      <c r="S4" s="673"/>
      <c r="T4" s="674"/>
      <c r="U4" s="13"/>
      <c r="V4" s="672" t="s">
        <v>270</v>
      </c>
      <c r="W4" s="673"/>
      <c r="X4" s="673"/>
      <c r="Y4" s="673"/>
      <c r="Z4" s="673"/>
      <c r="AA4" s="673"/>
      <c r="AB4" s="674"/>
      <c r="AC4" s="13"/>
      <c r="AD4" s="672" t="s">
        <v>271</v>
      </c>
      <c r="AE4" s="673"/>
      <c r="AF4" s="673"/>
      <c r="AG4" s="673"/>
      <c r="AH4" s="673"/>
      <c r="AI4" s="673"/>
      <c r="AJ4" s="674"/>
      <c r="AK4" s="13"/>
      <c r="AL4" s="672" t="s">
        <v>270</v>
      </c>
      <c r="AM4" s="673"/>
      <c r="AN4" s="673"/>
      <c r="AO4" s="673"/>
      <c r="AP4" s="673"/>
      <c r="AQ4" s="673"/>
      <c r="AR4" s="674"/>
      <c r="AS4" s="13"/>
      <c r="AT4" s="749" t="s">
        <v>272</v>
      </c>
      <c r="AU4" s="750"/>
      <c r="AV4" s="750"/>
      <c r="AW4" s="750"/>
      <c r="AX4" s="750"/>
      <c r="AY4" s="750"/>
      <c r="AZ4" s="750"/>
      <c r="BA4" s="750"/>
      <c r="BB4" s="750"/>
      <c r="BC4" s="750"/>
      <c r="BD4" s="750"/>
      <c r="BE4" s="750"/>
      <c r="BF4" s="751"/>
    </row>
    <row r="5" spans="1:63" s="7" customFormat="1" ht="34.5" hidden="1" customHeight="1" outlineLevel="1">
      <c r="B5" s="754" t="s">
        <v>273</v>
      </c>
      <c r="C5" s="755"/>
      <c r="D5" s="756"/>
      <c r="E5" s="17"/>
      <c r="F5" s="742" t="s">
        <v>274</v>
      </c>
      <c r="G5" s="743"/>
      <c r="H5" s="743"/>
      <c r="I5" s="743"/>
      <c r="J5" s="743"/>
      <c r="K5" s="743"/>
      <c r="L5" s="744"/>
      <c r="M5" s="17"/>
      <c r="N5" s="742" t="s">
        <v>275</v>
      </c>
      <c r="O5" s="743"/>
      <c r="P5" s="743"/>
      <c r="Q5" s="743"/>
      <c r="R5" s="743"/>
      <c r="S5" s="743"/>
      <c r="T5" s="744"/>
      <c r="U5" s="14"/>
      <c r="V5" s="742" t="s">
        <v>276</v>
      </c>
      <c r="W5" s="743"/>
      <c r="X5" s="743"/>
      <c r="Y5" s="743"/>
      <c r="Z5" s="743"/>
      <c r="AA5" s="743"/>
      <c r="AB5" s="744"/>
      <c r="AC5" s="14"/>
      <c r="AD5" s="742" t="s">
        <v>277</v>
      </c>
      <c r="AE5" s="743"/>
      <c r="AF5" s="743"/>
      <c r="AG5" s="743"/>
      <c r="AH5" s="743"/>
      <c r="AI5" s="743"/>
      <c r="AJ5" s="744"/>
      <c r="AK5" s="14"/>
      <c r="AL5" s="758" t="s">
        <v>278</v>
      </c>
      <c r="AM5" s="759"/>
      <c r="AN5" s="743"/>
      <c r="AO5" s="743"/>
      <c r="AP5" s="743"/>
      <c r="AQ5" s="743"/>
      <c r="AR5" s="744"/>
      <c r="AS5" s="14"/>
      <c r="AT5" s="754" t="s">
        <v>279</v>
      </c>
      <c r="AU5" s="755"/>
      <c r="AV5" s="755"/>
      <c r="AW5" s="755"/>
      <c r="AX5" s="755"/>
      <c r="AY5" s="755"/>
      <c r="AZ5" s="755"/>
      <c r="BA5" s="755"/>
      <c r="BB5" s="755"/>
      <c r="BC5" s="755"/>
      <c r="BD5" s="755"/>
      <c r="BE5" s="755"/>
      <c r="BF5" s="756"/>
    </row>
    <row r="6" spans="1:63" s="7" customFormat="1" ht="34.5" customHeight="1" outlineLevel="1">
      <c r="B6" s="587"/>
      <c r="C6" s="588"/>
      <c r="D6" s="589"/>
      <c r="E6" s="17"/>
      <c r="F6" s="607"/>
      <c r="G6" s="608"/>
      <c r="H6" s="608"/>
      <c r="I6" s="608"/>
      <c r="J6" s="608"/>
      <c r="K6" s="608"/>
      <c r="L6" s="590"/>
      <c r="M6" s="17"/>
      <c r="N6" s="607"/>
      <c r="O6" s="608"/>
      <c r="P6" s="608"/>
      <c r="Q6" s="608"/>
      <c r="R6" s="608"/>
      <c r="S6" s="608"/>
      <c r="T6" s="590"/>
      <c r="U6" s="14"/>
      <c r="V6" s="607"/>
      <c r="W6" s="608"/>
      <c r="X6" s="608"/>
      <c r="Y6" s="608"/>
      <c r="Z6" s="608"/>
      <c r="AA6" s="608"/>
      <c r="AB6" s="590"/>
      <c r="AC6" s="14"/>
      <c r="AD6" s="607"/>
      <c r="AE6" s="608"/>
      <c r="AF6" s="608"/>
      <c r="AG6" s="608"/>
      <c r="AH6" s="608"/>
      <c r="AI6" s="608"/>
      <c r="AJ6" s="590"/>
      <c r="AK6" s="14"/>
      <c r="AL6" s="607"/>
      <c r="AM6" s="608"/>
      <c r="AN6" s="591"/>
      <c r="AO6" s="608"/>
      <c r="AP6" s="608"/>
      <c r="AQ6" s="608"/>
      <c r="AR6" s="590"/>
      <c r="AS6" s="14"/>
      <c r="AT6" s="587"/>
      <c r="AU6" s="592"/>
      <c r="AV6" s="592"/>
      <c r="AW6" s="594" t="s">
        <v>280</v>
      </c>
      <c r="AX6" s="592"/>
      <c r="AY6" s="592"/>
      <c r="AZ6" s="592"/>
      <c r="BA6" s="592"/>
      <c r="BB6" s="592"/>
      <c r="BC6" s="592"/>
      <c r="BD6" s="592"/>
      <c r="BE6" s="592"/>
      <c r="BF6" s="593"/>
    </row>
    <row r="7" spans="1:63" s="8" customFormat="1" ht="76.5" customHeight="1" thickBot="1">
      <c r="A7" s="736" t="s">
        <v>281</v>
      </c>
      <c r="B7" s="96" t="s">
        <v>58</v>
      </c>
      <c r="C7" s="225" t="s">
        <v>282</v>
      </c>
      <c r="D7" s="226" t="s">
        <v>283</v>
      </c>
      <c r="E7" s="9"/>
      <c r="F7" s="53" t="s">
        <v>58</v>
      </c>
      <c r="G7" s="54" t="s">
        <v>284</v>
      </c>
      <c r="H7" s="56" t="s">
        <v>285</v>
      </c>
      <c r="I7" s="56" t="s">
        <v>286</v>
      </c>
      <c r="J7" s="56" t="s">
        <v>287</v>
      </c>
      <c r="K7" s="56" t="s">
        <v>288</v>
      </c>
      <c r="L7" s="61" t="s">
        <v>289</v>
      </c>
      <c r="M7" s="9"/>
      <c r="N7" s="53" t="s">
        <v>58</v>
      </c>
      <c r="O7" s="54" t="s">
        <v>290</v>
      </c>
      <c r="P7" s="56" t="s">
        <v>285</v>
      </c>
      <c r="Q7" s="56" t="s">
        <v>286</v>
      </c>
      <c r="R7" s="56" t="s">
        <v>287</v>
      </c>
      <c r="S7" s="56" t="s">
        <v>288</v>
      </c>
      <c r="T7" s="61" t="s">
        <v>289</v>
      </c>
      <c r="U7" s="9"/>
      <c r="V7" s="50" t="s">
        <v>58</v>
      </c>
      <c r="W7" s="51" t="s">
        <v>291</v>
      </c>
      <c r="X7" s="52" t="s">
        <v>285</v>
      </c>
      <c r="Y7" s="52" t="s">
        <v>286</v>
      </c>
      <c r="Z7" s="52" t="s">
        <v>287</v>
      </c>
      <c r="AA7" s="52" t="s">
        <v>288</v>
      </c>
      <c r="AB7" s="61" t="s">
        <v>289</v>
      </c>
      <c r="AC7" s="9"/>
      <c r="AD7" s="50" t="s">
        <v>58</v>
      </c>
      <c r="AE7" s="51" t="s">
        <v>292</v>
      </c>
      <c r="AF7" s="52" t="s">
        <v>285</v>
      </c>
      <c r="AG7" s="52" t="s">
        <v>286</v>
      </c>
      <c r="AH7" s="52" t="s">
        <v>287</v>
      </c>
      <c r="AI7" s="52" t="s">
        <v>288</v>
      </c>
      <c r="AJ7" s="61" t="s">
        <v>289</v>
      </c>
      <c r="AK7" s="9"/>
      <c r="AL7" s="53" t="s">
        <v>58</v>
      </c>
      <c r="AM7" s="54" t="s">
        <v>293</v>
      </c>
      <c r="AN7" s="55" t="s">
        <v>285</v>
      </c>
      <c r="AO7" s="56" t="s">
        <v>286</v>
      </c>
      <c r="AP7" s="56" t="s">
        <v>287</v>
      </c>
      <c r="AQ7" s="56" t="s">
        <v>288</v>
      </c>
      <c r="AR7" s="61" t="s">
        <v>289</v>
      </c>
      <c r="AS7" s="9"/>
      <c r="AT7" s="57" t="s">
        <v>58</v>
      </c>
      <c r="AU7" s="58" t="s">
        <v>294</v>
      </c>
      <c r="AV7" s="59" t="s">
        <v>295</v>
      </c>
      <c r="AW7" s="59" t="s">
        <v>296</v>
      </c>
      <c r="AX7" s="59" t="s">
        <v>297</v>
      </c>
      <c r="AY7" s="59" t="s">
        <v>298</v>
      </c>
      <c r="AZ7" s="60" t="s">
        <v>299</v>
      </c>
      <c r="BA7" s="60" t="s">
        <v>300</v>
      </c>
      <c r="BB7" s="60" t="s">
        <v>301</v>
      </c>
      <c r="BC7" s="60" t="s">
        <v>302</v>
      </c>
      <c r="BD7" s="79" t="s">
        <v>303</v>
      </c>
      <c r="BE7" s="80" t="s">
        <v>304</v>
      </c>
      <c r="BF7" s="81" t="s">
        <v>305</v>
      </c>
    </row>
    <row r="8" spans="1:63" ht="105" customHeight="1">
      <c r="A8" s="736"/>
      <c r="B8" s="22">
        <f>'FY22 Draft Workplan'!B10</f>
        <v>1</v>
      </c>
      <c r="C8" s="22" t="str">
        <f>'FY22 Draft Workplan'!C10</f>
        <v xml:space="preserve">Administration of Environmental Office: </v>
      </c>
      <c r="D8" s="228" t="str">
        <f>'FY22 Draft Workplan'!D10</f>
        <v>Environmental Outcomes: Compliance with Tribal and EPA administrative requirements and internally coordinated initiatives to improve environmental conditions
ETEP Priority:  #8 Environmental Office Administration</v>
      </c>
      <c r="E8" s="11"/>
      <c r="F8" s="102">
        <v>1</v>
      </c>
      <c r="G8" s="33" t="s">
        <v>306</v>
      </c>
      <c r="H8" s="29"/>
      <c r="I8" s="30"/>
      <c r="J8" s="31"/>
      <c r="K8" s="29"/>
      <c r="L8" s="62"/>
      <c r="M8" s="11"/>
      <c r="N8" s="102">
        <v>1</v>
      </c>
      <c r="O8" s="33" t="s">
        <v>306</v>
      </c>
      <c r="P8" s="29"/>
      <c r="Q8" s="30"/>
      <c r="R8" s="31"/>
      <c r="S8" s="29"/>
      <c r="T8" s="62"/>
      <c r="U8" s="11"/>
      <c r="V8" s="32">
        <v>1</v>
      </c>
      <c r="W8" s="33"/>
      <c r="X8" s="29"/>
      <c r="Y8" s="30"/>
      <c r="Z8" s="31"/>
      <c r="AA8" s="29"/>
      <c r="AB8" s="65"/>
      <c r="AC8" s="11"/>
      <c r="AD8" s="32">
        <v>1</v>
      </c>
      <c r="AE8" s="33"/>
      <c r="AF8" s="29"/>
      <c r="AG8" s="30"/>
      <c r="AH8" s="31"/>
      <c r="AI8" s="29"/>
      <c r="AJ8" s="62"/>
      <c r="AK8" s="11"/>
      <c r="AL8" s="32">
        <v>1</v>
      </c>
      <c r="AM8" s="33"/>
      <c r="AN8" s="29"/>
      <c r="AO8" s="30"/>
      <c r="AP8" s="31"/>
      <c r="AQ8" s="29"/>
      <c r="AR8" s="62"/>
      <c r="AS8" s="11"/>
      <c r="AT8" s="32">
        <v>1</v>
      </c>
      <c r="AU8" s="89"/>
      <c r="AV8" s="90"/>
      <c r="AW8" s="90"/>
      <c r="AX8" s="85"/>
      <c r="AY8" s="91">
        <f>AVERAGE(AY9:AY14)</f>
        <v>0.41666666666666669</v>
      </c>
      <c r="AZ8" s="87">
        <f>AY8*'FY22 Draft Workplan'!H10</f>
        <v>10689.166666666668</v>
      </c>
      <c r="BA8" s="87">
        <f>SUM(BA9:BA14)</f>
        <v>12827</v>
      </c>
      <c r="BB8" s="87">
        <v>13000</v>
      </c>
      <c r="BC8" s="92"/>
      <c r="BD8" s="233">
        <f>AVERAGE(BD9:BD14)</f>
        <v>0.35833333333333334</v>
      </c>
      <c r="BE8" s="234">
        <f>BD8*'FY22 Draft Workplan'!H10</f>
        <v>9192.6833333333343</v>
      </c>
      <c r="BF8" s="235"/>
    </row>
    <row r="9" spans="1:63" ht="142.5">
      <c r="A9" s="736"/>
      <c r="B9" s="20">
        <v>1.1000000000000001</v>
      </c>
      <c r="C9" s="542" t="str">
        <f>'FY22 Draft Workplan'!C11</f>
        <v xml:space="preserve">The Director and Manager will administer general aspects of the GAP Grant, which will include but may not be limited to the following: answering phone calls, responding to emails, filing, attending weekly staff meetings, ordering supplies and equipment, adhering to time-keeping processes, paying utility bills, etc. Staff meetings will be held Mondays 8:30 - 9:30 AM.  </v>
      </c>
      <c r="D9" s="229" t="str">
        <f>'FY22 Draft Workplan'!D11</f>
        <v xml:space="preserve"> 4 samples of weekly staff meeting notes and sign in sheets</v>
      </c>
      <c r="E9" s="15"/>
      <c r="F9" s="103">
        <v>1.1000000000000001</v>
      </c>
      <c r="G9" s="202" t="s">
        <v>307</v>
      </c>
      <c r="H9" s="159" t="s">
        <v>308</v>
      </c>
      <c r="I9" s="77" t="s">
        <v>309</v>
      </c>
      <c r="J9" s="208">
        <v>0.5</v>
      </c>
      <c r="K9" s="159" t="s">
        <v>310</v>
      </c>
      <c r="L9" s="162" t="s">
        <v>311</v>
      </c>
      <c r="M9" s="15"/>
      <c r="N9" s="103">
        <v>1.1000000000000001</v>
      </c>
      <c r="O9" s="158" t="s">
        <v>312</v>
      </c>
      <c r="P9" s="159" t="s">
        <v>313</v>
      </c>
      <c r="Q9" s="160" t="s">
        <v>314</v>
      </c>
      <c r="R9" s="161">
        <v>0.25</v>
      </c>
      <c r="S9" s="159" t="s">
        <v>310</v>
      </c>
      <c r="T9" s="162" t="s">
        <v>315</v>
      </c>
      <c r="U9" s="15"/>
      <c r="V9" s="24">
        <v>1.1000000000000001</v>
      </c>
      <c r="W9" s="158" t="s">
        <v>312</v>
      </c>
      <c r="X9" s="159" t="s">
        <v>313</v>
      </c>
      <c r="Y9" s="77" t="s">
        <v>316</v>
      </c>
      <c r="Z9" s="27">
        <v>0.5</v>
      </c>
      <c r="AA9" s="26" t="s">
        <v>317</v>
      </c>
      <c r="AB9" s="66" t="s">
        <v>318</v>
      </c>
      <c r="AC9" s="15"/>
      <c r="AD9" s="24">
        <v>1.1000000000000001</v>
      </c>
      <c r="AE9" s="25"/>
      <c r="AF9" s="26"/>
      <c r="AG9" s="77"/>
      <c r="AH9" s="27"/>
      <c r="AI9" s="26"/>
      <c r="AJ9" s="66"/>
      <c r="AK9" s="15"/>
      <c r="AL9" s="24">
        <v>1.1000000000000001</v>
      </c>
      <c r="AM9" s="25"/>
      <c r="AN9" s="26"/>
      <c r="AO9" s="26"/>
      <c r="AP9" s="27"/>
      <c r="AQ9" s="26"/>
      <c r="AR9" s="66"/>
      <c r="AS9" s="15"/>
      <c r="AT9" s="24">
        <v>1.1000000000000001</v>
      </c>
      <c r="AU9" s="68"/>
      <c r="AV9" s="69"/>
      <c r="AW9" s="69"/>
      <c r="AX9" s="78"/>
      <c r="AY9" s="70">
        <f>J9</f>
        <v>0.5</v>
      </c>
      <c r="AZ9" s="76">
        <f>AY9*'FY22 Draft Workplan'!H11</f>
        <v>5781.5</v>
      </c>
      <c r="BA9" s="75">
        <f>'Deliverable Status'!I5*'FY22 Draft Workplan'!H11</f>
        <v>5781.5</v>
      </c>
      <c r="BB9" s="76"/>
      <c r="BC9" s="71"/>
      <c r="BD9" s="231">
        <f>'Deliverable Status'!I5</f>
        <v>0.5</v>
      </c>
      <c r="BE9" s="232">
        <f>BD9*'FY22 Draft Workplan'!H11</f>
        <v>5781.5</v>
      </c>
      <c r="BF9" s="82"/>
    </row>
    <row r="10" spans="1:63" ht="126.75">
      <c r="B10" s="20">
        <v>1.2</v>
      </c>
      <c r="C10" s="21" t="str">
        <f>'FY22 Draft Workplan'!C12</f>
        <v xml:space="preserve">The Manager will prepare quarterly progress reports, submit them to the Director for review and submit final reports to US EPA by: Jan 30, Apr 28, Jul 31, and Oct 31. The Tribe will conduct a Joint Evaluation with US EPA GAP Project Officer. Evaluation elements are: 1. A discussion of accomplishments as measured against workplan commitments.  2. A discussion of cumulative effectiveness of the workplan performed under all workplan components. 3. A discussion of existing and potential problem areas. 4. Schedule  discussions (4) with our Project Officer within two weeks of submitting progress reports. The Tribe will review a draft annual report prepared by US EPA and will discuss progress under the grant with US EPA prior to finalization of report. 5. Tribe will submit final evaluation reports to US EPA. </v>
      </c>
      <c r="D10" s="229" t="str">
        <f>'FY22 Draft Workplan'!D12</f>
        <v>4 Quarterly Reports</v>
      </c>
      <c r="E10" s="11"/>
      <c r="F10" s="103">
        <v>1.2</v>
      </c>
      <c r="G10" s="158" t="s">
        <v>319</v>
      </c>
      <c r="H10" s="159" t="s">
        <v>320</v>
      </c>
      <c r="I10" s="77" t="s">
        <v>309</v>
      </c>
      <c r="J10" s="208">
        <v>0.5</v>
      </c>
      <c r="K10" s="159" t="s">
        <v>317</v>
      </c>
      <c r="L10" s="162" t="s">
        <v>321</v>
      </c>
      <c r="M10" s="11"/>
      <c r="N10" s="103">
        <v>1.2</v>
      </c>
      <c r="O10" s="158" t="s">
        <v>322</v>
      </c>
      <c r="P10" s="159" t="s">
        <v>323</v>
      </c>
      <c r="Q10" s="160" t="s">
        <v>314</v>
      </c>
      <c r="R10" s="161">
        <v>0.25</v>
      </c>
      <c r="S10" s="159" t="s">
        <v>317</v>
      </c>
      <c r="T10" s="162" t="s">
        <v>324</v>
      </c>
      <c r="U10" s="11"/>
      <c r="V10" s="24">
        <v>1.2</v>
      </c>
      <c r="W10" s="158" t="s">
        <v>322</v>
      </c>
      <c r="X10" s="159" t="s">
        <v>323</v>
      </c>
      <c r="Y10" s="77" t="s">
        <v>316</v>
      </c>
      <c r="Z10" s="27">
        <v>0.5</v>
      </c>
      <c r="AA10" s="26" t="s">
        <v>317</v>
      </c>
      <c r="AB10" s="66" t="s">
        <v>325</v>
      </c>
      <c r="AC10" s="11"/>
      <c r="AD10" s="24">
        <v>1.2</v>
      </c>
      <c r="AE10" s="25"/>
      <c r="AF10" s="26"/>
      <c r="AG10" s="77"/>
      <c r="AH10" s="27"/>
      <c r="AI10" s="26"/>
      <c r="AJ10" s="66"/>
      <c r="AK10" s="11"/>
      <c r="AL10" s="24">
        <v>1.2</v>
      </c>
      <c r="AM10" s="25"/>
      <c r="AN10" s="26"/>
      <c r="AO10" s="26"/>
      <c r="AP10" s="27"/>
      <c r="AQ10" s="26"/>
      <c r="AR10" s="66"/>
      <c r="AS10" s="11"/>
      <c r="AT10" s="24">
        <v>1.2</v>
      </c>
      <c r="AU10" s="72"/>
      <c r="AV10" s="73"/>
      <c r="AW10" s="73"/>
      <c r="AX10" s="78"/>
      <c r="AY10" s="70">
        <f t="shared" ref="AY10:AY14" si="0">J10</f>
        <v>0.5</v>
      </c>
      <c r="AZ10" s="76">
        <f>AY10*'FY22 Draft Workplan'!H12</f>
        <v>2427</v>
      </c>
      <c r="BA10" s="75">
        <f>'Deliverable Status'!I6*'FY22 Draft Workplan'!H12</f>
        <v>2427</v>
      </c>
      <c r="BB10" s="76"/>
      <c r="BC10" s="71"/>
      <c r="BD10" s="231">
        <f>'Deliverable Status'!I7</f>
        <v>0.5</v>
      </c>
      <c r="BE10" s="232">
        <f>BD10*'FY22 Draft Workplan'!H12</f>
        <v>2427</v>
      </c>
      <c r="BF10" s="82"/>
    </row>
    <row r="11" spans="1:63" ht="103.5" customHeight="1">
      <c r="B11" s="20">
        <v>1.3</v>
      </c>
      <c r="C11" s="542" t="str">
        <f>'FY22 Draft Workplan'!C13</f>
        <v xml:space="preserve">The Director and Manager will work with the Tribal Accountant 2 times a month to review general ledgers, compare actual expenditures to projected expenditures, determine whether budget modifications are necessary, etc. The Manager will track all expenditures in a cuff-account spreadsheet and compare cuff-account data with the Tribe's offical ledger to help ensure charges to the GAP grant are correct. </v>
      </c>
      <c r="D11" s="229" t="str">
        <f>'FY22 Draft Workplan'!D13</f>
        <v xml:space="preserve">4 line item expenditure reports will be submitted along with EPA progress reports quarterly. </v>
      </c>
      <c r="E11" s="11"/>
      <c r="F11" s="103">
        <v>1.3</v>
      </c>
      <c r="G11" s="158" t="s">
        <v>326</v>
      </c>
      <c r="H11" s="159" t="s">
        <v>327</v>
      </c>
      <c r="I11" s="77" t="s">
        <v>309</v>
      </c>
      <c r="J11" s="208">
        <v>0.5</v>
      </c>
      <c r="K11" s="159" t="s">
        <v>317</v>
      </c>
      <c r="L11" s="162" t="s">
        <v>328</v>
      </c>
      <c r="M11" s="11"/>
      <c r="N11" s="103">
        <v>1.3</v>
      </c>
      <c r="O11" s="25" t="s">
        <v>329</v>
      </c>
      <c r="P11" s="26" t="s">
        <v>330</v>
      </c>
      <c r="Q11" s="77" t="s">
        <v>314</v>
      </c>
      <c r="R11" s="27">
        <v>0.25</v>
      </c>
      <c r="S11" s="159" t="s">
        <v>317</v>
      </c>
      <c r="T11" s="66" t="s">
        <v>331</v>
      </c>
      <c r="U11" s="11"/>
      <c r="V11" s="24">
        <v>1.3</v>
      </c>
      <c r="W11" s="25" t="s">
        <v>332</v>
      </c>
      <c r="X11" s="26" t="s">
        <v>330</v>
      </c>
      <c r="Y11" s="77" t="s">
        <v>316</v>
      </c>
      <c r="Z11" s="27">
        <v>0.5</v>
      </c>
      <c r="AA11" s="26" t="s">
        <v>317</v>
      </c>
      <c r="AB11" s="66" t="s">
        <v>331</v>
      </c>
      <c r="AC11" s="11"/>
      <c r="AD11" s="24">
        <v>1.3</v>
      </c>
      <c r="AE11" s="25"/>
      <c r="AF11" s="26"/>
      <c r="AG11" s="77"/>
      <c r="AH11" s="27"/>
      <c r="AI11" s="26"/>
      <c r="AJ11" s="66"/>
      <c r="AK11" s="11"/>
      <c r="AL11" s="24">
        <v>1.3</v>
      </c>
      <c r="AM11" s="25"/>
      <c r="AN11" s="26"/>
      <c r="AO11" s="26"/>
      <c r="AP11" s="27"/>
      <c r="AQ11" s="26"/>
      <c r="AR11" s="66"/>
      <c r="AS11" s="11"/>
      <c r="AT11" s="24">
        <v>1.3</v>
      </c>
      <c r="AU11" s="72"/>
      <c r="AV11" s="73"/>
      <c r="AW11" s="73"/>
      <c r="AX11" s="78"/>
      <c r="AY11" s="70">
        <f t="shared" si="0"/>
        <v>0.5</v>
      </c>
      <c r="AZ11" s="76">
        <f>AY11*'FY22 Draft Workplan'!H13</f>
        <v>1889.5</v>
      </c>
      <c r="BA11" s="75">
        <f>'Deliverable Status'!I7*'FY22 Draft Workplan'!H13</f>
        <v>1889.5</v>
      </c>
      <c r="BB11" s="76"/>
      <c r="BC11" s="71"/>
      <c r="BD11" s="231">
        <f>'Deliverable Status'!I9</f>
        <v>0.5</v>
      </c>
      <c r="BE11" s="232">
        <f>BD11*'FY22 Draft Workplan'!H13</f>
        <v>1889.5</v>
      </c>
      <c r="BF11" s="82"/>
    </row>
    <row r="12" spans="1:63" ht="93.75" customHeight="1">
      <c r="B12" s="20">
        <v>1.4</v>
      </c>
      <c r="C12" s="21" t="str">
        <f>'FY22 Draft Workplan'!C14</f>
        <v>The Director and Manager will develop a calendar of upcoming training and events. The NRD and REPA Manager will share a Google Calender of trainings  and  events.  This will help the program run effectively and efficiently and keep the program on track with workplan commitments and deliverables.</v>
      </c>
      <c r="D12" s="229" t="str">
        <f>'FY22 Draft Workplan'!D14</f>
        <v>4 samples of monthly calendars</v>
      </c>
      <c r="E12" s="11"/>
      <c r="F12" s="103">
        <v>1.4</v>
      </c>
      <c r="G12" s="158" t="s">
        <v>333</v>
      </c>
      <c r="H12" s="159" t="s">
        <v>334</v>
      </c>
      <c r="I12" s="77" t="s">
        <v>335</v>
      </c>
      <c r="J12" s="208">
        <v>0</v>
      </c>
      <c r="K12" s="26" t="s">
        <v>336</v>
      </c>
      <c r="L12" s="162" t="s">
        <v>337</v>
      </c>
      <c r="M12" s="11"/>
      <c r="N12" s="103">
        <v>1.4</v>
      </c>
      <c r="O12" s="25" t="s">
        <v>338</v>
      </c>
      <c r="P12" s="26" t="s">
        <v>339</v>
      </c>
      <c r="Q12" s="77" t="s">
        <v>335</v>
      </c>
      <c r="R12" s="27"/>
      <c r="S12" s="159" t="s">
        <v>317</v>
      </c>
      <c r="T12" s="66" t="s">
        <v>340</v>
      </c>
      <c r="U12" s="11"/>
      <c r="V12" s="24">
        <v>1.4</v>
      </c>
      <c r="W12" s="25" t="s">
        <v>338</v>
      </c>
      <c r="X12" s="26" t="s">
        <v>339</v>
      </c>
      <c r="Y12" s="77" t="s">
        <v>335</v>
      </c>
      <c r="Z12" s="27"/>
      <c r="AA12" s="26" t="s">
        <v>336</v>
      </c>
      <c r="AB12" s="66" t="s">
        <v>341</v>
      </c>
      <c r="AC12" s="11"/>
      <c r="AD12" s="24">
        <v>1.4</v>
      </c>
      <c r="AE12" s="25"/>
      <c r="AF12" s="26"/>
      <c r="AG12" s="77"/>
      <c r="AH12" s="27"/>
      <c r="AI12" s="26"/>
      <c r="AJ12" s="66"/>
      <c r="AK12" s="11"/>
      <c r="AL12" s="24">
        <v>1.4</v>
      </c>
      <c r="AM12" s="25"/>
      <c r="AN12" s="26"/>
      <c r="AO12" s="26"/>
      <c r="AP12" s="27"/>
      <c r="AQ12" s="26"/>
      <c r="AR12" s="66"/>
      <c r="AS12" s="11"/>
      <c r="AT12" s="24">
        <v>1.4</v>
      </c>
      <c r="AU12" s="72"/>
      <c r="AV12" s="73"/>
      <c r="AW12" s="73"/>
      <c r="AX12" s="78"/>
      <c r="AY12" s="70">
        <f t="shared" si="0"/>
        <v>0</v>
      </c>
      <c r="AZ12" s="76">
        <f>AY12*'FY22 Draft Workplan'!H14</f>
        <v>0</v>
      </c>
      <c r="BA12" s="75">
        <f>'Deliverable Status'!I8*'FY22 Draft Workplan'!H14</f>
        <v>809.5</v>
      </c>
      <c r="BB12" s="76"/>
      <c r="BC12" s="71"/>
      <c r="BD12" s="231">
        <f>'Deliverable Status'!I11</f>
        <v>0</v>
      </c>
      <c r="BE12" s="232">
        <f>BD12*'FY22 Draft Workplan'!H14</f>
        <v>0</v>
      </c>
      <c r="BF12" s="82"/>
    </row>
    <row r="13" spans="1:63" ht="142.5" customHeight="1">
      <c r="B13" s="20">
        <v>1.5</v>
      </c>
      <c r="C13" s="542" t="str">
        <f>'FY22 Draft Workplan'!C15</f>
        <v xml:space="preserve">The Director and Manager will attend monthly Council meetings on the 2nd Wednesday of each month to inform them of grant progress and environmental issues, and to seek approval of grant budgets, work plans, proposals, applications, purchases, travel, consultation correspondence, etc. </v>
      </c>
      <c r="D13" s="229" t="str">
        <f>'FY22 Draft Workplan'!D15</f>
        <v>3 monthly sign-in sheets and meeting notes</v>
      </c>
      <c r="E13" s="11"/>
      <c r="F13" s="103">
        <v>1.5</v>
      </c>
      <c r="G13" s="158" t="s">
        <v>342</v>
      </c>
      <c r="H13" s="159" t="s">
        <v>343</v>
      </c>
      <c r="I13" s="77" t="s">
        <v>309</v>
      </c>
      <c r="J13" s="208">
        <v>0.5</v>
      </c>
      <c r="K13" s="26" t="s">
        <v>317</v>
      </c>
      <c r="L13" s="162" t="s">
        <v>344</v>
      </c>
      <c r="M13" s="11"/>
      <c r="N13" s="103">
        <v>1.5</v>
      </c>
      <c r="O13" s="25" t="s">
        <v>345</v>
      </c>
      <c r="P13" s="26" t="s">
        <v>346</v>
      </c>
      <c r="Q13" s="77" t="s">
        <v>314</v>
      </c>
      <c r="R13" s="27">
        <v>0.25</v>
      </c>
      <c r="S13" s="159" t="s">
        <v>317</v>
      </c>
      <c r="T13" s="66" t="s">
        <v>347</v>
      </c>
      <c r="U13" s="11"/>
      <c r="V13" s="24">
        <v>1.5</v>
      </c>
      <c r="W13" s="25" t="s">
        <v>348</v>
      </c>
      <c r="X13" s="26" t="s">
        <v>349</v>
      </c>
      <c r="Y13" s="77" t="s">
        <v>316</v>
      </c>
      <c r="Z13" s="27">
        <v>0.5</v>
      </c>
      <c r="AA13" s="26" t="s">
        <v>317</v>
      </c>
      <c r="AB13" s="66" t="s">
        <v>347</v>
      </c>
      <c r="AC13" s="11"/>
      <c r="AD13" s="24">
        <v>1.5</v>
      </c>
      <c r="AE13" s="25"/>
      <c r="AF13" s="26"/>
      <c r="AG13" s="77"/>
      <c r="AH13" s="27"/>
      <c r="AI13" s="26"/>
      <c r="AJ13" s="66"/>
      <c r="AK13" s="11"/>
      <c r="AL13" s="24">
        <v>1.5</v>
      </c>
      <c r="AM13" s="25"/>
      <c r="AN13" s="26"/>
      <c r="AO13" s="26"/>
      <c r="AP13" s="27"/>
      <c r="AQ13" s="26"/>
      <c r="AR13" s="66"/>
      <c r="AS13" s="11"/>
      <c r="AT13" s="24">
        <v>1.5</v>
      </c>
      <c r="AU13" s="72"/>
      <c r="AV13" s="73"/>
      <c r="AW13" s="73"/>
      <c r="AX13" s="78"/>
      <c r="AY13" s="70">
        <f t="shared" si="0"/>
        <v>0.5</v>
      </c>
      <c r="AZ13" s="76">
        <f>AY13*'FY22 Draft Workplan'!H15</f>
        <v>1123.5</v>
      </c>
      <c r="BA13" s="75">
        <f>'Deliverable Status'!I9*'FY22 Draft Workplan'!H15</f>
        <v>1123.5</v>
      </c>
      <c r="BB13" s="76"/>
      <c r="BC13" s="71"/>
      <c r="BD13" s="231">
        <f>'Deliverable Status'!I13</f>
        <v>0.4</v>
      </c>
      <c r="BE13" s="232">
        <f>BD13*'FY22 Draft Workplan'!H15</f>
        <v>898.80000000000007</v>
      </c>
      <c r="BF13" s="82"/>
    </row>
    <row r="14" spans="1:63" ht="118.5" customHeight="1">
      <c r="B14" s="20">
        <v>1.6</v>
      </c>
      <c r="C14" s="21" t="str">
        <f>'FY22 Draft Workplan'!C16</f>
        <v>The Manager and Director will continue to store and manage environmental and grant documents on the Triba/EPA OneDrive. They will update contacts information and email lists on as additional contacts are  developed.</v>
      </c>
      <c r="D14" s="229" t="str">
        <f>'FY22 Draft Workplan'!D16</f>
        <v xml:space="preserve">A copy of the contact list and two screen shots of OneDrive directories showing grants and directory structures. </v>
      </c>
      <c r="E14" s="11"/>
      <c r="F14" s="103">
        <v>1.6</v>
      </c>
      <c r="G14" s="158" t="s">
        <v>350</v>
      </c>
      <c r="H14" s="159" t="s">
        <v>351</v>
      </c>
      <c r="I14" s="77" t="s">
        <v>309</v>
      </c>
      <c r="J14" s="208">
        <v>0.5</v>
      </c>
      <c r="K14" s="26" t="s">
        <v>317</v>
      </c>
      <c r="L14" s="162" t="s">
        <v>352</v>
      </c>
      <c r="M14" s="11"/>
      <c r="N14" s="103">
        <v>1.6</v>
      </c>
      <c r="O14" s="25" t="s">
        <v>338</v>
      </c>
      <c r="P14" s="26" t="s">
        <v>339</v>
      </c>
      <c r="Q14" s="77" t="s">
        <v>314</v>
      </c>
      <c r="R14" s="27"/>
      <c r="S14" s="159" t="s">
        <v>317</v>
      </c>
      <c r="T14" s="66" t="s">
        <v>353</v>
      </c>
      <c r="U14" s="11"/>
      <c r="V14" s="24">
        <v>1.6</v>
      </c>
      <c r="W14" s="25" t="s">
        <v>354</v>
      </c>
      <c r="X14" s="26" t="s">
        <v>355</v>
      </c>
      <c r="Y14" s="77" t="s">
        <v>316</v>
      </c>
      <c r="Z14" s="27">
        <v>0.5</v>
      </c>
      <c r="AA14" s="26" t="s">
        <v>317</v>
      </c>
      <c r="AB14" s="66" t="s">
        <v>356</v>
      </c>
      <c r="AC14" s="11"/>
      <c r="AD14" s="24">
        <v>1.6</v>
      </c>
      <c r="AE14" s="25"/>
      <c r="AF14" s="26"/>
      <c r="AG14" s="77"/>
      <c r="AH14" s="27"/>
      <c r="AI14" s="26"/>
      <c r="AJ14" s="66"/>
      <c r="AK14" s="11"/>
      <c r="AL14" s="24">
        <v>1.6</v>
      </c>
      <c r="AM14" s="25"/>
      <c r="AN14" s="26"/>
      <c r="AO14" s="26"/>
      <c r="AP14" s="27"/>
      <c r="AQ14" s="26"/>
      <c r="AR14" s="66"/>
      <c r="AS14" s="11"/>
      <c r="AT14" s="24">
        <v>1.6</v>
      </c>
      <c r="AU14" s="72"/>
      <c r="AV14" s="73"/>
      <c r="AW14" s="73"/>
      <c r="AX14" s="78"/>
      <c r="AY14" s="70">
        <f t="shared" si="0"/>
        <v>0.5</v>
      </c>
      <c r="AZ14" s="76">
        <f>AY14*'FY22 Draft Workplan'!H16</f>
        <v>796</v>
      </c>
      <c r="BA14" s="75">
        <f>'Deliverable Status'!I10*'FY22 Draft Workplan'!H16</f>
        <v>796</v>
      </c>
      <c r="BB14" s="76"/>
      <c r="BC14" s="71"/>
      <c r="BD14" s="231">
        <f>'Deliverable Status'!I16</f>
        <v>0.25</v>
      </c>
      <c r="BE14" s="232">
        <f>BD14*'FY22 Draft Workplan'!H16</f>
        <v>398</v>
      </c>
      <c r="BF14" s="82"/>
    </row>
    <row r="15" spans="1:63" ht="95.25" hidden="1" customHeight="1">
      <c r="B15" s="20">
        <v>1.7</v>
      </c>
      <c r="C15" s="21" t="e">
        <f>#REF!</f>
        <v>#REF!</v>
      </c>
      <c r="D15" s="229" t="e">
        <f>#REF!</f>
        <v>#REF!</v>
      </c>
      <c r="E15" s="11"/>
      <c r="F15" s="103">
        <v>1.7</v>
      </c>
      <c r="G15" s="158" t="s">
        <v>357</v>
      </c>
      <c r="H15" s="159" t="s">
        <v>357</v>
      </c>
      <c r="I15" s="77"/>
      <c r="J15" s="208"/>
      <c r="K15" s="26"/>
      <c r="L15" s="162" t="s">
        <v>357</v>
      </c>
      <c r="M15" s="11"/>
      <c r="N15" s="103">
        <v>1.7</v>
      </c>
      <c r="O15" s="25"/>
      <c r="P15" s="26"/>
      <c r="Q15" s="77"/>
      <c r="R15" s="27"/>
      <c r="S15" s="26"/>
      <c r="T15" s="66"/>
      <c r="U15" s="11"/>
      <c r="V15" s="24">
        <v>1.7</v>
      </c>
      <c r="W15" s="25"/>
      <c r="X15" s="26"/>
      <c r="Y15" s="77"/>
      <c r="Z15" s="27"/>
      <c r="AA15" s="26"/>
      <c r="AB15" s="66"/>
      <c r="AC15" s="11"/>
      <c r="AD15" s="24">
        <v>1.7</v>
      </c>
      <c r="AE15" s="25"/>
      <c r="AF15" s="26"/>
      <c r="AG15" s="77"/>
      <c r="AH15" s="27"/>
      <c r="AI15" s="26"/>
      <c r="AJ15" s="66"/>
      <c r="AK15" s="11"/>
      <c r="AL15" s="24">
        <v>1.7</v>
      </c>
      <c r="AM15" s="25"/>
      <c r="AN15" s="26"/>
      <c r="AO15" s="26"/>
      <c r="AP15" s="27"/>
      <c r="AQ15" s="26"/>
      <c r="AR15" s="66"/>
      <c r="AS15" s="11"/>
      <c r="AT15" s="24">
        <v>1.7</v>
      </c>
      <c r="AU15" s="72"/>
      <c r="AV15" s="73"/>
      <c r="AW15" s="73"/>
      <c r="AX15" s="78"/>
      <c r="AY15" s="74">
        <v>0</v>
      </c>
      <c r="AZ15" s="76" t="e">
        <f>AY15*#REF!</f>
        <v>#REF!</v>
      </c>
      <c r="BA15" s="75" t="e">
        <f>#REF!</f>
        <v>#REF!</v>
      </c>
      <c r="BB15" s="76"/>
      <c r="BC15" s="71"/>
      <c r="BD15" s="231" t="e">
        <f>#REF!</f>
        <v>#REF!</v>
      </c>
      <c r="BE15" s="232" t="e">
        <f>BD15*#REF!</f>
        <v>#REF!</v>
      </c>
      <c r="BF15" s="82"/>
    </row>
    <row r="16" spans="1:63" ht="75.75" hidden="1" customHeight="1">
      <c r="B16" s="20">
        <v>1.8</v>
      </c>
      <c r="C16" s="21" t="e">
        <f>#REF!</f>
        <v>#REF!</v>
      </c>
      <c r="D16" s="229" t="e">
        <f>#REF!</f>
        <v>#REF!</v>
      </c>
      <c r="E16" s="11"/>
      <c r="F16" s="103">
        <v>1.8</v>
      </c>
      <c r="G16" s="158" t="s">
        <v>357</v>
      </c>
      <c r="H16" s="159" t="s">
        <v>357</v>
      </c>
      <c r="I16" s="77"/>
      <c r="J16" s="208"/>
      <c r="K16" s="26"/>
      <c r="L16" s="162" t="s">
        <v>357</v>
      </c>
      <c r="M16" s="11"/>
      <c r="N16" s="103">
        <v>1.8</v>
      </c>
      <c r="O16" s="25"/>
      <c r="P16" s="26"/>
      <c r="Q16" s="77"/>
      <c r="R16" s="27"/>
      <c r="S16" s="26"/>
      <c r="T16" s="66"/>
      <c r="U16" s="11"/>
      <c r="V16" s="24">
        <v>1.8</v>
      </c>
      <c r="W16" s="25"/>
      <c r="X16" s="26"/>
      <c r="Y16" s="77"/>
      <c r="Z16" s="27"/>
      <c r="AA16" s="26"/>
      <c r="AB16" s="66"/>
      <c r="AC16" s="11"/>
      <c r="AD16" s="24">
        <v>1.8</v>
      </c>
      <c r="AE16" s="25"/>
      <c r="AF16" s="26"/>
      <c r="AG16" s="77"/>
      <c r="AH16" s="27"/>
      <c r="AI16" s="26"/>
      <c r="AJ16" s="66"/>
      <c r="AK16" s="11"/>
      <c r="AL16" s="24">
        <v>1.8</v>
      </c>
      <c r="AM16" s="25"/>
      <c r="AN16" s="26"/>
      <c r="AO16" s="26"/>
      <c r="AP16" s="27"/>
      <c r="AQ16" s="26"/>
      <c r="AR16" s="66"/>
      <c r="AS16" s="11"/>
      <c r="AT16" s="24">
        <v>1.8</v>
      </c>
      <c r="AU16" s="72"/>
      <c r="AV16" s="73"/>
      <c r="AW16" s="73"/>
      <c r="AX16" s="78"/>
      <c r="AY16" s="74">
        <v>0</v>
      </c>
      <c r="AZ16" s="76" t="e">
        <f>AY16*#REF!</f>
        <v>#REF!</v>
      </c>
      <c r="BA16" s="75" t="e">
        <f>#REF!</f>
        <v>#REF!</v>
      </c>
      <c r="BB16" s="76"/>
      <c r="BC16" s="71"/>
      <c r="BD16" s="231" t="e">
        <f>#REF!</f>
        <v>#REF!</v>
      </c>
      <c r="BE16" s="232" t="e">
        <f>BD16*#REF!</f>
        <v>#REF!</v>
      </c>
      <c r="BF16" s="82"/>
    </row>
    <row r="17" spans="2:58" ht="85.5" hidden="1" customHeight="1">
      <c r="B17" s="20">
        <v>1.9</v>
      </c>
      <c r="C17" s="21" t="e">
        <f>#REF!</f>
        <v>#REF!</v>
      </c>
      <c r="D17" s="229" t="e">
        <f>#REF!</f>
        <v>#REF!</v>
      </c>
      <c r="E17" s="11"/>
      <c r="F17" s="103">
        <v>1.9</v>
      </c>
      <c r="G17" s="158" t="s">
        <v>357</v>
      </c>
      <c r="H17" s="159" t="s">
        <v>357</v>
      </c>
      <c r="I17" s="77"/>
      <c r="J17" s="208"/>
      <c r="K17" s="26"/>
      <c r="L17" s="162" t="s">
        <v>357</v>
      </c>
      <c r="M17" s="11"/>
      <c r="N17" s="103">
        <v>1.9</v>
      </c>
      <c r="O17" s="25"/>
      <c r="P17" s="26"/>
      <c r="Q17" s="77"/>
      <c r="R17" s="27"/>
      <c r="S17" s="26"/>
      <c r="T17" s="66"/>
      <c r="U17" s="11"/>
      <c r="V17" s="24">
        <v>1.9</v>
      </c>
      <c r="W17" s="25"/>
      <c r="X17" s="26"/>
      <c r="Y17" s="77"/>
      <c r="Z17" s="27"/>
      <c r="AA17" s="26"/>
      <c r="AB17" s="66"/>
      <c r="AC17" s="11"/>
      <c r="AD17" s="24">
        <v>1.9</v>
      </c>
      <c r="AE17" s="25"/>
      <c r="AF17" s="26"/>
      <c r="AG17" s="77"/>
      <c r="AH17" s="27"/>
      <c r="AI17" s="26"/>
      <c r="AJ17" s="66"/>
      <c r="AK17" s="11"/>
      <c r="AL17" s="24">
        <v>1.9</v>
      </c>
      <c r="AM17" s="25"/>
      <c r="AN17" s="26"/>
      <c r="AO17" s="26"/>
      <c r="AP17" s="27"/>
      <c r="AQ17" s="26"/>
      <c r="AR17" s="66"/>
      <c r="AS17" s="11"/>
      <c r="AT17" s="24">
        <v>1.9</v>
      </c>
      <c r="AU17" s="72"/>
      <c r="AV17" s="73"/>
      <c r="AW17" s="73"/>
      <c r="AX17" s="78"/>
      <c r="AY17" s="74">
        <v>0</v>
      </c>
      <c r="AZ17" s="76" t="e">
        <f>AY17*#REF!</f>
        <v>#REF!</v>
      </c>
      <c r="BA17" s="75" t="e">
        <f>#REF!</f>
        <v>#REF!</v>
      </c>
      <c r="BB17" s="76"/>
      <c r="BC17" s="71"/>
      <c r="BD17" s="231" t="e">
        <f>#REF!</f>
        <v>#REF!</v>
      </c>
      <c r="BE17" s="232" t="e">
        <f>BD17*#REF!</f>
        <v>#REF!</v>
      </c>
      <c r="BF17" s="82"/>
    </row>
    <row r="18" spans="2:58" ht="18.75">
      <c r="B18" s="23">
        <v>2</v>
      </c>
      <c r="C18" s="227" t="str">
        <f>'FY22 Draft Workplan'!C17</f>
        <v>Travel and Training</v>
      </c>
      <c r="D18" s="228" t="str">
        <f>'FY22 Draft Workplan'!D17</f>
        <v>Increased knowledge of environmental issues &amp; technical skills.</v>
      </c>
      <c r="E18" s="11"/>
      <c r="F18" s="104">
        <v>2</v>
      </c>
      <c r="G18" s="35"/>
      <c r="H18" s="29"/>
      <c r="I18" s="30"/>
      <c r="J18" s="31"/>
      <c r="K18" s="36"/>
      <c r="L18" s="62"/>
      <c r="M18" s="11"/>
      <c r="N18" s="104">
        <v>2</v>
      </c>
      <c r="O18" s="35"/>
      <c r="P18" s="36"/>
      <c r="Q18" s="36"/>
      <c r="R18" s="37"/>
      <c r="S18" s="36"/>
      <c r="T18" s="63"/>
      <c r="U18" s="11"/>
      <c r="V18" s="34">
        <v>2</v>
      </c>
      <c r="W18" s="35"/>
      <c r="X18" s="36"/>
      <c r="Y18" s="36"/>
      <c r="Z18" s="37"/>
      <c r="AA18" s="36"/>
      <c r="AB18" s="66"/>
      <c r="AC18" s="11"/>
      <c r="AD18" s="34">
        <v>2</v>
      </c>
      <c r="AE18" s="35"/>
      <c r="AF18" s="36"/>
      <c r="AG18" s="36"/>
      <c r="AH18" s="37"/>
      <c r="AI18" s="36"/>
      <c r="AJ18" s="63"/>
      <c r="AK18" s="11"/>
      <c r="AL18" s="34">
        <v>2</v>
      </c>
      <c r="AM18" s="35"/>
      <c r="AN18" s="36"/>
      <c r="AO18" s="36"/>
      <c r="AP18" s="37"/>
      <c r="AQ18" s="36"/>
      <c r="AR18" s="63"/>
      <c r="AS18" s="11"/>
      <c r="AT18" s="34">
        <v>2</v>
      </c>
      <c r="AU18" s="83"/>
      <c r="AV18" s="84"/>
      <c r="AW18" s="84"/>
      <c r="AX18" s="85"/>
      <c r="AY18" s="258">
        <f>AVERAGE(AY19:AY20)</f>
        <v>0.5</v>
      </c>
      <c r="AZ18" s="87">
        <f>AY18*'FY22 Draft Workplan'!H17</f>
        <v>7091</v>
      </c>
      <c r="BA18" s="87">
        <f>SUM(BA19:BA20)</f>
        <v>5156.5</v>
      </c>
      <c r="BB18" s="86">
        <v>7000</v>
      </c>
      <c r="BC18" s="88"/>
      <c r="BD18" s="233">
        <f>AVERAGE(BD19:BD20)</f>
        <v>0.5</v>
      </c>
      <c r="BE18" s="234">
        <f>BD18*'FY22 Draft Workplan'!H17</f>
        <v>7091</v>
      </c>
      <c r="BF18" s="235"/>
    </row>
    <row r="19" spans="2:58" ht="111">
      <c r="B19" s="20">
        <v>2.1</v>
      </c>
      <c r="C19" s="21" t="str">
        <f>'FY22 Draft Workplan'!C18</f>
        <v xml:space="preserve">The Manager and Director will drive (one vehicle) to San Francisco to attend the 2021 Annual tribal/EPA Conference and companion RTOC meeting in October. </v>
      </c>
      <c r="D19" s="229" t="str">
        <f>'FY22 Draft Workplan'!D18</f>
        <v>Copies of any conference or RTOC presentations staff may develop and a summary of presentations or events attended.</v>
      </c>
      <c r="E19" s="11"/>
      <c r="F19" s="103">
        <v>2.1</v>
      </c>
      <c r="G19" s="158" t="s">
        <v>358</v>
      </c>
      <c r="H19" s="159" t="s">
        <v>359</v>
      </c>
      <c r="I19" s="77" t="s">
        <v>360</v>
      </c>
      <c r="J19" s="208">
        <v>1</v>
      </c>
      <c r="K19" s="26" t="s">
        <v>317</v>
      </c>
      <c r="L19" s="162" t="s">
        <v>361</v>
      </c>
      <c r="M19" s="11"/>
      <c r="N19" s="103">
        <v>2.1</v>
      </c>
      <c r="O19" s="25" t="s">
        <v>362</v>
      </c>
      <c r="P19" s="26" t="s">
        <v>363</v>
      </c>
      <c r="Q19" s="77" t="s">
        <v>360</v>
      </c>
      <c r="R19" s="27">
        <v>1</v>
      </c>
      <c r="S19" s="159" t="s">
        <v>317</v>
      </c>
      <c r="T19" s="66" t="s">
        <v>364</v>
      </c>
      <c r="U19" s="11"/>
      <c r="V19" s="24">
        <v>2.1</v>
      </c>
      <c r="W19" s="25" t="s">
        <v>365</v>
      </c>
      <c r="X19" s="26" t="s">
        <v>317</v>
      </c>
      <c r="Y19" s="77" t="s">
        <v>360</v>
      </c>
      <c r="Z19" s="27">
        <v>1</v>
      </c>
      <c r="AA19" s="26" t="s">
        <v>317</v>
      </c>
      <c r="AB19" s="66" t="s">
        <v>317</v>
      </c>
      <c r="AC19" s="11"/>
      <c r="AD19" s="24">
        <v>2.1</v>
      </c>
      <c r="AE19" s="25"/>
      <c r="AF19" s="26"/>
      <c r="AG19" s="77"/>
      <c r="AH19" s="27"/>
      <c r="AI19" s="26"/>
      <c r="AJ19" s="66"/>
      <c r="AK19" s="11"/>
      <c r="AL19" s="24">
        <v>2.1</v>
      </c>
      <c r="AM19" s="25"/>
      <c r="AN19" s="26"/>
      <c r="AO19" s="26"/>
      <c r="AP19" s="27"/>
      <c r="AQ19" s="26"/>
      <c r="AR19" s="66"/>
      <c r="AS19" s="11"/>
      <c r="AT19" s="24">
        <v>2.1</v>
      </c>
      <c r="AU19" s="72"/>
      <c r="AV19" s="73"/>
      <c r="AW19" s="73"/>
      <c r="AX19" s="78"/>
      <c r="AY19" s="74">
        <f>J19</f>
        <v>1</v>
      </c>
      <c r="AZ19" s="76">
        <f>AY19*'FY22 Draft Workplan'!H18</f>
        <v>10740</v>
      </c>
      <c r="BA19" s="75">
        <f>'Deliverable Status'!I15*'FY22 Draft Workplan'!H18</f>
        <v>4296</v>
      </c>
      <c r="BB19" s="76"/>
      <c r="BC19" s="71"/>
      <c r="BD19" s="231">
        <f>'Deliverable Status'!I19</f>
        <v>1</v>
      </c>
      <c r="BE19" s="232">
        <f>BD19*'FY22 Draft Workplan'!H18</f>
        <v>10740</v>
      </c>
      <c r="BF19" s="82"/>
    </row>
    <row r="20" spans="2:58" ht="63.75">
      <c r="B20" s="20">
        <v>2.2000000000000002</v>
      </c>
      <c r="C20" s="21" t="str">
        <f>'FY22 Draft Workplan'!C19</f>
        <v>The Manager will fly to Reno to attend the 2021 Spring RTOC meeting, which is slated for 03/15/2022.</v>
      </c>
      <c r="D20" s="229" t="str">
        <f>'FY22 Draft Workplan'!D19</f>
        <v xml:space="preserve">Copies of any meeting materials the Manager may develop and a summary of sessions attended if applicable.  </v>
      </c>
      <c r="E20" s="11"/>
      <c r="F20" s="103">
        <v>2.2000000000000002</v>
      </c>
      <c r="G20" s="158" t="s">
        <v>366</v>
      </c>
      <c r="H20" s="159" t="s">
        <v>367</v>
      </c>
      <c r="I20" s="77" t="s">
        <v>309</v>
      </c>
      <c r="J20" s="208">
        <v>0</v>
      </c>
      <c r="K20" s="26" t="s">
        <v>317</v>
      </c>
      <c r="L20" s="162" t="s">
        <v>367</v>
      </c>
      <c r="M20" s="11"/>
      <c r="N20" s="103">
        <v>2.2000000000000002</v>
      </c>
      <c r="O20" s="25" t="s">
        <v>368</v>
      </c>
      <c r="P20" s="26" t="s">
        <v>317</v>
      </c>
      <c r="Q20" s="77" t="s">
        <v>314</v>
      </c>
      <c r="R20" s="27"/>
      <c r="S20" s="159" t="s">
        <v>317</v>
      </c>
      <c r="T20" s="66" t="s">
        <v>317</v>
      </c>
      <c r="U20" s="11"/>
      <c r="V20" s="24">
        <v>2.2000000000000002</v>
      </c>
      <c r="W20" s="25" t="s">
        <v>368</v>
      </c>
      <c r="X20" s="26" t="s">
        <v>317</v>
      </c>
      <c r="Y20" s="77" t="s">
        <v>369</v>
      </c>
      <c r="Z20" s="27"/>
      <c r="AA20" s="26" t="s">
        <v>317</v>
      </c>
      <c r="AB20" s="66" t="s">
        <v>317</v>
      </c>
      <c r="AC20" s="11"/>
      <c r="AD20" s="24">
        <v>2.2000000000000002</v>
      </c>
      <c r="AE20" s="25"/>
      <c r="AF20" s="26"/>
      <c r="AG20" s="77"/>
      <c r="AH20" s="27"/>
      <c r="AI20" s="26"/>
      <c r="AJ20" s="66"/>
      <c r="AK20" s="11"/>
      <c r="AL20" s="24">
        <v>2.2000000000000002</v>
      </c>
      <c r="AM20" s="25"/>
      <c r="AN20" s="26"/>
      <c r="AO20" s="26"/>
      <c r="AP20" s="27"/>
      <c r="AQ20" s="26"/>
      <c r="AR20" s="66"/>
      <c r="AS20" s="11"/>
      <c r="AT20" s="24">
        <v>2.2000000000000002</v>
      </c>
      <c r="AU20" s="72"/>
      <c r="AV20" s="73"/>
      <c r="AW20" s="73"/>
      <c r="AX20" s="78"/>
      <c r="AY20" s="74">
        <f>J20</f>
        <v>0</v>
      </c>
      <c r="AZ20" s="76">
        <f>AY20*'FY22 Draft Workplan'!H19</f>
        <v>0</v>
      </c>
      <c r="BA20" s="75">
        <f>'Deliverable Status'!I16*'FY22 Draft Workplan'!H19</f>
        <v>860.5</v>
      </c>
      <c r="BB20" s="76"/>
      <c r="BC20" s="71"/>
      <c r="BD20" s="231">
        <f>'Deliverable Status'!I21</f>
        <v>0</v>
      </c>
      <c r="BE20" s="232">
        <f>BD20*'FY22 Draft Workplan'!H19</f>
        <v>0</v>
      </c>
      <c r="BF20" s="82"/>
    </row>
    <row r="21" spans="2:58" ht="63.75" hidden="1">
      <c r="B21" s="20">
        <v>2.2999999999999998</v>
      </c>
      <c r="C21" s="21" t="e">
        <f>#REF!</f>
        <v>#REF!</v>
      </c>
      <c r="D21" s="229" t="e">
        <f>#REF!</f>
        <v>#REF!</v>
      </c>
      <c r="E21" s="11"/>
      <c r="F21" s="103">
        <v>2.2999999999999998</v>
      </c>
      <c r="G21" s="158" t="s">
        <v>357</v>
      </c>
      <c r="H21" s="159" t="s">
        <v>357</v>
      </c>
      <c r="I21" s="77"/>
      <c r="J21" s="208"/>
      <c r="K21" s="26"/>
      <c r="L21" s="162" t="s">
        <v>357</v>
      </c>
      <c r="M21" s="11"/>
      <c r="N21" s="103">
        <v>2.2999999999999998</v>
      </c>
      <c r="O21" s="25"/>
      <c r="P21" s="26"/>
      <c r="Q21" s="77"/>
      <c r="R21" s="27"/>
      <c r="S21" s="26"/>
      <c r="T21" s="66"/>
      <c r="U21" s="11"/>
      <c r="V21" s="24">
        <v>2.2999999999999998</v>
      </c>
      <c r="W21" s="25"/>
      <c r="X21" s="26"/>
      <c r="Y21" s="77"/>
      <c r="Z21" s="27"/>
      <c r="AA21" s="26"/>
      <c r="AB21" s="66"/>
      <c r="AC21" s="11"/>
      <c r="AD21" s="24">
        <v>2.2999999999999998</v>
      </c>
      <c r="AE21" s="25"/>
      <c r="AF21" s="26"/>
      <c r="AG21" s="77"/>
      <c r="AH21" s="27"/>
      <c r="AI21" s="26"/>
      <c r="AJ21" s="66"/>
      <c r="AK21" s="11"/>
      <c r="AL21" s="24">
        <v>2.2999999999999998</v>
      </c>
      <c r="AM21" s="25"/>
      <c r="AN21" s="26"/>
      <c r="AO21" s="26"/>
      <c r="AP21" s="27"/>
      <c r="AQ21" s="26"/>
      <c r="AR21" s="66"/>
      <c r="AS21" s="11"/>
      <c r="AT21" s="24">
        <v>2.2999999999999998</v>
      </c>
      <c r="AU21" s="72"/>
      <c r="AV21" s="73"/>
      <c r="AW21" s="73"/>
      <c r="AX21" s="78"/>
      <c r="AY21" s="74">
        <v>0</v>
      </c>
      <c r="AZ21" s="76" t="e">
        <f>AY21*#REF!</f>
        <v>#REF!</v>
      </c>
      <c r="BA21" s="75" t="e">
        <f t="shared" ref="BA21:BA72" si="1">AZ21*AY21</f>
        <v>#REF!</v>
      </c>
      <c r="BB21" s="76"/>
      <c r="BC21" s="71"/>
      <c r="BD21" s="231" t="e">
        <f>#REF!</f>
        <v>#REF!</v>
      </c>
      <c r="BE21" s="232" t="e">
        <f>BD21*#REF!</f>
        <v>#REF!</v>
      </c>
      <c r="BF21" s="82"/>
    </row>
    <row r="22" spans="2:58" ht="63.75" hidden="1">
      <c r="B22" s="20">
        <v>2.4</v>
      </c>
      <c r="C22" s="21" t="e">
        <f>#REF!</f>
        <v>#REF!</v>
      </c>
      <c r="D22" s="229" t="e">
        <f>#REF!</f>
        <v>#REF!</v>
      </c>
      <c r="E22" s="11"/>
      <c r="F22" s="103">
        <v>2.4</v>
      </c>
      <c r="G22" s="158" t="s">
        <v>357</v>
      </c>
      <c r="H22" s="159" t="s">
        <v>357</v>
      </c>
      <c r="I22" s="77"/>
      <c r="J22" s="208"/>
      <c r="K22" s="26"/>
      <c r="L22" s="162" t="s">
        <v>357</v>
      </c>
      <c r="M22" s="11"/>
      <c r="N22" s="103">
        <v>2.4</v>
      </c>
      <c r="O22" s="25"/>
      <c r="P22" s="26"/>
      <c r="Q22" s="77"/>
      <c r="R22" s="27"/>
      <c r="S22" s="26"/>
      <c r="T22" s="66"/>
      <c r="U22" s="11"/>
      <c r="V22" s="24">
        <v>2.4</v>
      </c>
      <c r="W22" s="25"/>
      <c r="X22" s="26"/>
      <c r="Y22" s="77"/>
      <c r="Z22" s="27"/>
      <c r="AA22" s="26"/>
      <c r="AB22" s="66"/>
      <c r="AC22" s="11"/>
      <c r="AD22" s="24">
        <v>2.4</v>
      </c>
      <c r="AE22" s="25"/>
      <c r="AF22" s="26"/>
      <c r="AG22" s="77"/>
      <c r="AH22" s="27"/>
      <c r="AI22" s="26"/>
      <c r="AJ22" s="66"/>
      <c r="AK22" s="11"/>
      <c r="AL22" s="24">
        <v>2.4</v>
      </c>
      <c r="AM22" s="25"/>
      <c r="AN22" s="26"/>
      <c r="AO22" s="26"/>
      <c r="AP22" s="27"/>
      <c r="AQ22" s="26"/>
      <c r="AR22" s="66"/>
      <c r="AS22" s="11"/>
      <c r="AT22" s="24">
        <v>2.4</v>
      </c>
      <c r="AU22" s="72"/>
      <c r="AV22" s="73"/>
      <c r="AW22" s="73"/>
      <c r="AX22" s="78"/>
      <c r="AY22" s="74">
        <v>0</v>
      </c>
      <c r="AZ22" s="76" t="e">
        <f>AY22*#REF!</f>
        <v>#REF!</v>
      </c>
      <c r="BA22" s="75" t="e">
        <f t="shared" si="1"/>
        <v>#REF!</v>
      </c>
      <c r="BB22" s="76"/>
      <c r="BC22" s="71"/>
      <c r="BD22" s="231" t="e">
        <f>#REF!</f>
        <v>#REF!</v>
      </c>
      <c r="BE22" s="232" t="e">
        <f>BD22*#REF!</f>
        <v>#REF!</v>
      </c>
      <c r="BF22" s="82"/>
    </row>
    <row r="23" spans="2:58" ht="63.75" hidden="1">
      <c r="B23" s="20">
        <v>2.5</v>
      </c>
      <c r="C23" s="21" t="e">
        <f>#REF!</f>
        <v>#REF!</v>
      </c>
      <c r="D23" s="229" t="e">
        <f>#REF!</f>
        <v>#REF!</v>
      </c>
      <c r="E23" s="11"/>
      <c r="F23" s="103">
        <v>2.5</v>
      </c>
      <c r="G23" s="158" t="s">
        <v>357</v>
      </c>
      <c r="H23" s="159" t="s">
        <v>357</v>
      </c>
      <c r="I23" s="77"/>
      <c r="J23" s="208"/>
      <c r="K23" s="26"/>
      <c r="L23" s="162" t="s">
        <v>357</v>
      </c>
      <c r="M23" s="11"/>
      <c r="N23" s="103">
        <v>2.5</v>
      </c>
      <c r="O23" s="25"/>
      <c r="P23" s="26"/>
      <c r="Q23" s="77"/>
      <c r="R23" s="27"/>
      <c r="S23" s="26"/>
      <c r="T23" s="66"/>
      <c r="U23" s="11"/>
      <c r="V23" s="24">
        <v>2.5</v>
      </c>
      <c r="W23" s="25"/>
      <c r="X23" s="26"/>
      <c r="Y23" s="77"/>
      <c r="Z23" s="27"/>
      <c r="AA23" s="26"/>
      <c r="AB23" s="66"/>
      <c r="AC23" s="11"/>
      <c r="AD23" s="24">
        <v>2.5</v>
      </c>
      <c r="AE23" s="25"/>
      <c r="AF23" s="26"/>
      <c r="AG23" s="77"/>
      <c r="AH23" s="27"/>
      <c r="AI23" s="26"/>
      <c r="AJ23" s="66"/>
      <c r="AK23" s="11"/>
      <c r="AL23" s="24">
        <v>2.5</v>
      </c>
      <c r="AM23" s="25"/>
      <c r="AN23" s="26"/>
      <c r="AO23" s="26"/>
      <c r="AP23" s="27"/>
      <c r="AQ23" s="26"/>
      <c r="AR23" s="66"/>
      <c r="AS23" s="11"/>
      <c r="AT23" s="24">
        <v>2.5</v>
      </c>
      <c r="AU23" s="72"/>
      <c r="AV23" s="73"/>
      <c r="AW23" s="73"/>
      <c r="AX23" s="78"/>
      <c r="AY23" s="74">
        <v>0</v>
      </c>
      <c r="AZ23" s="76" t="e">
        <f>AY23*#REF!</f>
        <v>#REF!</v>
      </c>
      <c r="BA23" s="75" t="e">
        <f t="shared" si="1"/>
        <v>#REF!</v>
      </c>
      <c r="BB23" s="76"/>
      <c r="BC23" s="71"/>
      <c r="BD23" s="231" t="e">
        <f>#REF!</f>
        <v>#REF!</v>
      </c>
      <c r="BE23" s="232" t="e">
        <f>BD23*#REF!</f>
        <v>#REF!</v>
      </c>
      <c r="BF23" s="82"/>
    </row>
    <row r="24" spans="2:58" ht="63.75" hidden="1">
      <c r="B24" s="20">
        <v>2.6</v>
      </c>
      <c r="C24" s="21" t="e">
        <f>#REF!</f>
        <v>#REF!</v>
      </c>
      <c r="D24" s="229" t="e">
        <f>#REF!</f>
        <v>#REF!</v>
      </c>
      <c r="E24" s="11"/>
      <c r="F24" s="103">
        <v>2.6</v>
      </c>
      <c r="G24" s="158" t="s">
        <v>357</v>
      </c>
      <c r="H24" s="159" t="s">
        <v>357</v>
      </c>
      <c r="I24" s="77"/>
      <c r="J24" s="208"/>
      <c r="K24" s="26"/>
      <c r="L24" s="162" t="s">
        <v>357</v>
      </c>
      <c r="M24" s="11"/>
      <c r="N24" s="103">
        <v>2.6</v>
      </c>
      <c r="O24" s="25"/>
      <c r="P24" s="26"/>
      <c r="Q24" s="77"/>
      <c r="R24" s="27"/>
      <c r="S24" s="26"/>
      <c r="T24" s="66"/>
      <c r="U24" s="11"/>
      <c r="V24" s="24">
        <v>2.6</v>
      </c>
      <c r="W24" s="25"/>
      <c r="X24" s="26"/>
      <c r="Y24" s="77"/>
      <c r="Z24" s="27"/>
      <c r="AA24" s="26"/>
      <c r="AB24" s="66"/>
      <c r="AC24" s="11"/>
      <c r="AD24" s="24">
        <v>2.6</v>
      </c>
      <c r="AE24" s="25"/>
      <c r="AF24" s="26"/>
      <c r="AG24" s="77"/>
      <c r="AH24" s="27"/>
      <c r="AI24" s="26"/>
      <c r="AJ24" s="66"/>
      <c r="AK24" s="11"/>
      <c r="AL24" s="24">
        <v>2.6</v>
      </c>
      <c r="AM24" s="25"/>
      <c r="AN24" s="26"/>
      <c r="AO24" s="26"/>
      <c r="AP24" s="27"/>
      <c r="AQ24" s="26"/>
      <c r="AR24" s="66"/>
      <c r="AS24" s="11"/>
      <c r="AT24" s="24">
        <v>2.6</v>
      </c>
      <c r="AU24" s="72"/>
      <c r="AV24" s="73"/>
      <c r="AW24" s="73"/>
      <c r="AX24" s="78"/>
      <c r="AY24" s="74">
        <v>0</v>
      </c>
      <c r="AZ24" s="76" t="e">
        <f>AY24*#REF!</f>
        <v>#REF!</v>
      </c>
      <c r="BA24" s="75" t="e">
        <f t="shared" si="1"/>
        <v>#REF!</v>
      </c>
      <c r="BB24" s="76"/>
      <c r="BC24" s="71"/>
      <c r="BD24" s="231" t="e">
        <f>#REF!</f>
        <v>#REF!</v>
      </c>
      <c r="BE24" s="232" t="e">
        <f>BD24*#REF!</f>
        <v>#REF!</v>
      </c>
      <c r="BF24" s="82"/>
    </row>
    <row r="25" spans="2:58" ht="63.75" hidden="1">
      <c r="B25" s="20">
        <v>2.7</v>
      </c>
      <c r="C25" s="21" t="e">
        <f>#REF!</f>
        <v>#REF!</v>
      </c>
      <c r="D25" s="229" t="e">
        <f>#REF!</f>
        <v>#REF!</v>
      </c>
      <c r="E25" s="11"/>
      <c r="F25" s="103">
        <v>2.7</v>
      </c>
      <c r="G25" s="158" t="s">
        <v>357</v>
      </c>
      <c r="H25" s="159" t="s">
        <v>357</v>
      </c>
      <c r="I25" s="77"/>
      <c r="J25" s="208"/>
      <c r="K25" s="26"/>
      <c r="L25" s="162" t="s">
        <v>357</v>
      </c>
      <c r="M25" s="11"/>
      <c r="N25" s="103">
        <v>2.7</v>
      </c>
      <c r="O25" s="25"/>
      <c r="P25" s="26"/>
      <c r="Q25" s="77"/>
      <c r="R25" s="27"/>
      <c r="S25" s="26"/>
      <c r="T25" s="66"/>
      <c r="U25" s="11"/>
      <c r="V25" s="24">
        <v>2.7</v>
      </c>
      <c r="W25" s="25"/>
      <c r="X25" s="26"/>
      <c r="Y25" s="77"/>
      <c r="Z25" s="27"/>
      <c r="AA25" s="26"/>
      <c r="AB25" s="66"/>
      <c r="AC25" s="11"/>
      <c r="AD25" s="24">
        <v>2.7</v>
      </c>
      <c r="AE25" s="25"/>
      <c r="AF25" s="26"/>
      <c r="AG25" s="77"/>
      <c r="AH25" s="27"/>
      <c r="AI25" s="26"/>
      <c r="AJ25" s="66"/>
      <c r="AK25" s="11"/>
      <c r="AL25" s="24">
        <v>2.7</v>
      </c>
      <c r="AM25" s="25"/>
      <c r="AN25" s="26"/>
      <c r="AO25" s="26"/>
      <c r="AP25" s="27"/>
      <c r="AQ25" s="26"/>
      <c r="AR25" s="66"/>
      <c r="AS25" s="11"/>
      <c r="AT25" s="24">
        <v>2.7</v>
      </c>
      <c r="AU25" s="72"/>
      <c r="AV25" s="73"/>
      <c r="AW25" s="73"/>
      <c r="AX25" s="78"/>
      <c r="AY25" s="74">
        <v>0</v>
      </c>
      <c r="AZ25" s="76" t="e">
        <f>AY25*#REF!</f>
        <v>#REF!</v>
      </c>
      <c r="BA25" s="75" t="e">
        <f t="shared" si="1"/>
        <v>#REF!</v>
      </c>
      <c r="BB25" s="76"/>
      <c r="BC25" s="71"/>
      <c r="BD25" s="231" t="e">
        <f>#REF!</f>
        <v>#REF!</v>
      </c>
      <c r="BE25" s="232" t="e">
        <f>BD25*#REF!</f>
        <v>#REF!</v>
      </c>
      <c r="BF25" s="82"/>
    </row>
    <row r="26" spans="2:58" ht="63.75" hidden="1">
      <c r="B26" s="20">
        <v>2.8</v>
      </c>
      <c r="C26" s="21" t="e">
        <f>#REF!</f>
        <v>#REF!</v>
      </c>
      <c r="D26" s="229" t="e">
        <f>#REF!</f>
        <v>#REF!</v>
      </c>
      <c r="E26" s="11"/>
      <c r="F26" s="103">
        <v>2.8</v>
      </c>
      <c r="G26" s="158" t="s">
        <v>357</v>
      </c>
      <c r="H26" s="159" t="s">
        <v>357</v>
      </c>
      <c r="I26" s="77"/>
      <c r="J26" s="208"/>
      <c r="K26" s="26"/>
      <c r="L26" s="162" t="s">
        <v>357</v>
      </c>
      <c r="M26" s="11"/>
      <c r="N26" s="103">
        <v>2.8</v>
      </c>
      <c r="O26" s="25"/>
      <c r="P26" s="26"/>
      <c r="Q26" s="77"/>
      <c r="R26" s="27"/>
      <c r="S26" s="26"/>
      <c r="T26" s="66"/>
      <c r="U26" s="11"/>
      <c r="V26" s="24">
        <v>2.8</v>
      </c>
      <c r="W26" s="25"/>
      <c r="X26" s="26"/>
      <c r="Y26" s="77"/>
      <c r="Z26" s="27"/>
      <c r="AA26" s="26"/>
      <c r="AB26" s="66"/>
      <c r="AC26" s="11"/>
      <c r="AD26" s="24">
        <v>2.8</v>
      </c>
      <c r="AE26" s="25"/>
      <c r="AF26" s="26"/>
      <c r="AG26" s="77"/>
      <c r="AH26" s="27"/>
      <c r="AI26" s="26"/>
      <c r="AJ26" s="66"/>
      <c r="AK26" s="11"/>
      <c r="AL26" s="24">
        <v>2.8</v>
      </c>
      <c r="AM26" s="25"/>
      <c r="AN26" s="26"/>
      <c r="AO26" s="26"/>
      <c r="AP26" s="27"/>
      <c r="AQ26" s="26"/>
      <c r="AR26" s="66"/>
      <c r="AS26" s="11"/>
      <c r="AT26" s="24">
        <v>2.8</v>
      </c>
      <c r="AU26" s="72"/>
      <c r="AV26" s="73"/>
      <c r="AW26" s="73"/>
      <c r="AX26" s="78"/>
      <c r="AY26" s="74">
        <v>0</v>
      </c>
      <c r="AZ26" s="76" t="e">
        <f>AY26*#REF!</f>
        <v>#REF!</v>
      </c>
      <c r="BA26" s="75" t="e">
        <f t="shared" si="1"/>
        <v>#REF!</v>
      </c>
      <c r="BB26" s="76"/>
      <c r="BC26" s="71"/>
      <c r="BD26" s="231" t="e">
        <f>#REF!</f>
        <v>#REF!</v>
      </c>
      <c r="BE26" s="232" t="e">
        <f>BD26*#REF!</f>
        <v>#REF!</v>
      </c>
      <c r="BF26" s="82"/>
    </row>
    <row r="27" spans="2:58" ht="63.75" hidden="1">
      <c r="B27" s="20">
        <v>2.9</v>
      </c>
      <c r="C27" s="21" t="e">
        <f>#REF!</f>
        <v>#REF!</v>
      </c>
      <c r="D27" s="229" t="e">
        <f>#REF!</f>
        <v>#REF!</v>
      </c>
      <c r="E27" s="11"/>
      <c r="F27" s="103">
        <v>2.9</v>
      </c>
      <c r="G27" s="158" t="s">
        <v>357</v>
      </c>
      <c r="H27" s="159" t="s">
        <v>357</v>
      </c>
      <c r="I27" s="77"/>
      <c r="J27" s="208"/>
      <c r="K27" s="26"/>
      <c r="L27" s="162" t="s">
        <v>357</v>
      </c>
      <c r="M27" s="11"/>
      <c r="N27" s="103">
        <v>2.9</v>
      </c>
      <c r="O27" s="25"/>
      <c r="P27" s="26"/>
      <c r="Q27" s="77"/>
      <c r="R27" s="27"/>
      <c r="S27" s="26"/>
      <c r="T27" s="66"/>
      <c r="U27" s="11"/>
      <c r="V27" s="24">
        <v>2.9</v>
      </c>
      <c r="W27" s="25"/>
      <c r="X27" s="26"/>
      <c r="Y27" s="77"/>
      <c r="Z27" s="27"/>
      <c r="AA27" s="26"/>
      <c r="AB27" s="66"/>
      <c r="AC27" s="11"/>
      <c r="AD27" s="24">
        <v>2.9</v>
      </c>
      <c r="AE27" s="25"/>
      <c r="AF27" s="26"/>
      <c r="AG27" s="77"/>
      <c r="AH27" s="27"/>
      <c r="AI27" s="26"/>
      <c r="AJ27" s="66"/>
      <c r="AK27" s="11"/>
      <c r="AL27" s="24">
        <v>2.9</v>
      </c>
      <c r="AM27" s="25"/>
      <c r="AN27" s="26"/>
      <c r="AO27" s="26"/>
      <c r="AP27" s="27"/>
      <c r="AQ27" s="26"/>
      <c r="AR27" s="66"/>
      <c r="AS27" s="11"/>
      <c r="AT27" s="24">
        <v>2.9</v>
      </c>
      <c r="AU27" s="72"/>
      <c r="AV27" s="73"/>
      <c r="AW27" s="73"/>
      <c r="AX27" s="78"/>
      <c r="AY27" s="74">
        <v>0</v>
      </c>
      <c r="AZ27" s="76" t="e">
        <f>AY27*#REF!</f>
        <v>#REF!</v>
      </c>
      <c r="BA27" s="75" t="e">
        <f t="shared" si="1"/>
        <v>#REF!</v>
      </c>
      <c r="BB27" s="76"/>
      <c r="BC27" s="71"/>
      <c r="BD27" s="231" t="e">
        <f>#REF!</f>
        <v>#REF!</v>
      </c>
      <c r="BE27" s="232" t="e">
        <f>BD27*#REF!</f>
        <v>#REF!</v>
      </c>
      <c r="BF27" s="82"/>
    </row>
    <row r="28" spans="2:58" ht="18.75">
      <c r="B28" s="23">
        <v>3</v>
      </c>
      <c r="C28" s="227" t="str">
        <f>'FY22 Draft Workplan'!C20</f>
        <v>Outreach and Education</v>
      </c>
      <c r="D28" s="228">
        <f>'FY22 Draft Workplan'!D20</f>
        <v>0</v>
      </c>
      <c r="E28" s="11"/>
      <c r="F28" s="104">
        <v>3</v>
      </c>
      <c r="G28" s="35"/>
      <c r="H28" s="29"/>
      <c r="I28" s="30"/>
      <c r="J28" s="31"/>
      <c r="K28" s="36"/>
      <c r="L28" s="62"/>
      <c r="M28" s="11"/>
      <c r="N28" s="104">
        <v>3</v>
      </c>
      <c r="O28" s="35"/>
      <c r="P28" s="36"/>
      <c r="Q28" s="36"/>
      <c r="R28" s="37"/>
      <c r="S28" s="36"/>
      <c r="T28" s="63"/>
      <c r="U28" s="11"/>
      <c r="V28" s="34">
        <v>3</v>
      </c>
      <c r="W28" s="35"/>
      <c r="X28" s="36"/>
      <c r="Y28" s="36"/>
      <c r="Z28" s="37"/>
      <c r="AA28" s="36"/>
      <c r="AB28" s="66"/>
      <c r="AC28" s="11"/>
      <c r="AD28" s="34">
        <v>3</v>
      </c>
      <c r="AE28" s="35"/>
      <c r="AF28" s="36"/>
      <c r="AG28" s="36"/>
      <c r="AH28" s="37"/>
      <c r="AI28" s="36"/>
      <c r="AJ28" s="63"/>
      <c r="AK28" s="11"/>
      <c r="AL28" s="34">
        <v>3</v>
      </c>
      <c r="AM28" s="35"/>
      <c r="AN28" s="36"/>
      <c r="AO28" s="36"/>
      <c r="AP28" s="37"/>
      <c r="AQ28" s="36"/>
      <c r="AR28" s="63"/>
      <c r="AS28" s="11"/>
      <c r="AT28" s="34">
        <v>3</v>
      </c>
      <c r="AU28" s="83"/>
      <c r="AV28" s="84"/>
      <c r="AW28" s="84"/>
      <c r="AX28" s="85"/>
      <c r="AY28" s="259">
        <f>AVERAGE(AY29:AY29)</f>
        <v>0.1</v>
      </c>
      <c r="AZ28" s="87">
        <f>AY28*'FY22 Draft Workplan'!H20</f>
        <v>842.1</v>
      </c>
      <c r="BA28" s="87">
        <f>SUM(BA29:BA29)</f>
        <v>0</v>
      </c>
      <c r="BB28" s="86">
        <v>240</v>
      </c>
      <c r="BC28" s="88"/>
      <c r="BD28" s="233">
        <f>AVERAGE(BD29:BD29)</f>
        <v>0</v>
      </c>
      <c r="BE28" s="234">
        <f>BD28*'FY22 Draft Workplan'!H20</f>
        <v>0</v>
      </c>
      <c r="BF28" s="235"/>
    </row>
    <row r="29" spans="2:58" ht="171" customHeight="1">
      <c r="B29" s="20">
        <v>3.1</v>
      </c>
      <c r="C29" s="21" t="str">
        <f>'FY22 Draft Workplan'!C21</f>
        <v xml:space="preserve">Staff will plan, conduct and follow-up on one Rancheria cleanup day to celebrate earth day and improve awareness of solid waste issues and solutions. Cleanup activities will be distributed based on the age and physical condtion of participants. Children, elders and other physically compromised individuals will not be exposed to any heavy lifting or unsafe terrain. The goals of the event are to make people aware of illegal dumping and related environmental consequences, demonstrate how individuals can recycle and divert materials from their waste streams, and encourage people to recycle more and refrain from illegal dumping. Staff will develop a safety plan and conduct a safety meeting prior to participants starting the cleanup. All participants will be issued personal protective equipment such as gloves, goggles, hard hats, and face masks. To provide incentives and thank participants, each will be provided a t-shirt advertising the event and earth day. </v>
      </c>
      <c r="D29" s="229" t="str">
        <f>'FY22 Draft Workplan'!D21</f>
        <v xml:space="preserve">A table showing the types and amounts of waste cleaned up and where they were hauled to, two photographs of the event, and an event sign-in sheet. </v>
      </c>
      <c r="E29" s="11"/>
      <c r="F29" s="103">
        <v>3.1</v>
      </c>
      <c r="G29" s="158" t="s">
        <v>370</v>
      </c>
      <c r="H29" s="159" t="s">
        <v>371</v>
      </c>
      <c r="I29" s="77" t="s">
        <v>309</v>
      </c>
      <c r="J29" s="208">
        <v>0.1</v>
      </c>
      <c r="K29" s="26" t="s">
        <v>317</v>
      </c>
      <c r="L29" s="162" t="s">
        <v>372</v>
      </c>
      <c r="M29" s="11"/>
      <c r="N29" s="103">
        <v>3.1</v>
      </c>
      <c r="O29" s="25" t="s">
        <v>368</v>
      </c>
      <c r="P29" s="26" t="s">
        <v>317</v>
      </c>
      <c r="Q29" s="77" t="s">
        <v>314</v>
      </c>
      <c r="R29" s="27"/>
      <c r="S29" s="159" t="s">
        <v>317</v>
      </c>
      <c r="T29" s="66" t="s">
        <v>353</v>
      </c>
      <c r="U29" s="11"/>
      <c r="V29" s="24">
        <v>3.1</v>
      </c>
      <c r="W29" s="25" t="s">
        <v>373</v>
      </c>
      <c r="X29" s="26" t="s">
        <v>374</v>
      </c>
      <c r="Y29" s="77" t="s">
        <v>369</v>
      </c>
      <c r="Z29" s="27">
        <v>0.1</v>
      </c>
      <c r="AA29" s="26" t="s">
        <v>317</v>
      </c>
      <c r="AB29" s="66" t="s">
        <v>375</v>
      </c>
      <c r="AC29" s="11"/>
      <c r="AD29" s="24">
        <v>3.1</v>
      </c>
      <c r="AE29" s="25"/>
      <c r="AF29" s="26"/>
      <c r="AG29" s="77"/>
      <c r="AH29" s="27"/>
      <c r="AI29" s="26"/>
      <c r="AJ29" s="66"/>
      <c r="AK29" s="11"/>
      <c r="AL29" s="24">
        <v>3.1</v>
      </c>
      <c r="AM29" s="25"/>
      <c r="AN29" s="26"/>
      <c r="AO29" s="26"/>
      <c r="AP29" s="27"/>
      <c r="AQ29" s="26"/>
      <c r="AR29" s="66"/>
      <c r="AS29" s="11"/>
      <c r="AT29" s="24">
        <v>3.1</v>
      </c>
      <c r="AU29" s="72"/>
      <c r="AV29" s="73"/>
      <c r="AW29" s="73"/>
      <c r="AX29" s="78"/>
      <c r="AY29" s="74">
        <f>J29</f>
        <v>0.1</v>
      </c>
      <c r="AZ29" s="76">
        <f>AY29*'FY22 Draft Workplan'!H21</f>
        <v>842.1</v>
      </c>
      <c r="BA29" s="75">
        <f>'Deliverable Status'!I25*'FY22 Draft Workplan'!H21</f>
        <v>0</v>
      </c>
      <c r="BB29" s="76"/>
      <c r="BC29" s="71"/>
      <c r="BD29" s="231">
        <f>'Deliverable Status'!I23</f>
        <v>0</v>
      </c>
      <c r="BE29" s="232">
        <f>BD29*'FY22 Draft Workplan'!H21</f>
        <v>0</v>
      </c>
      <c r="BF29" s="82"/>
    </row>
    <row r="30" spans="2:58" ht="63.75" hidden="1">
      <c r="B30" s="20">
        <v>3.2</v>
      </c>
      <c r="C30" s="21" t="e">
        <f>#REF!</f>
        <v>#REF!</v>
      </c>
      <c r="D30" s="229" t="e">
        <f>#REF!</f>
        <v>#REF!</v>
      </c>
      <c r="E30" s="11"/>
      <c r="F30" s="103">
        <v>3.2</v>
      </c>
      <c r="G30" s="158" t="s">
        <v>357</v>
      </c>
      <c r="H30" s="159" t="s">
        <v>357</v>
      </c>
      <c r="I30" s="77"/>
      <c r="J30" s="208"/>
      <c r="K30" s="26"/>
      <c r="L30" s="162" t="s">
        <v>357</v>
      </c>
      <c r="M30" s="11"/>
      <c r="N30" s="103">
        <v>3.2</v>
      </c>
      <c r="O30" s="25"/>
      <c r="P30" s="26"/>
      <c r="Q30" s="77"/>
      <c r="R30" s="27"/>
      <c r="S30" s="26"/>
      <c r="T30" s="66"/>
      <c r="U30" s="11"/>
      <c r="V30" s="24">
        <v>3.2</v>
      </c>
      <c r="W30" s="25"/>
      <c r="X30" s="26"/>
      <c r="Y30" s="77"/>
      <c r="Z30" s="27"/>
      <c r="AA30" s="26"/>
      <c r="AB30" s="66"/>
      <c r="AC30" s="11"/>
      <c r="AD30" s="24">
        <v>3.2</v>
      </c>
      <c r="AE30" s="25"/>
      <c r="AF30" s="26"/>
      <c r="AG30" s="77"/>
      <c r="AH30" s="27"/>
      <c r="AI30" s="26"/>
      <c r="AJ30" s="66"/>
      <c r="AK30" s="11"/>
      <c r="AL30" s="24">
        <v>3.2</v>
      </c>
      <c r="AM30" s="25"/>
      <c r="AN30" s="26"/>
      <c r="AO30" s="26"/>
      <c r="AP30" s="27"/>
      <c r="AQ30" s="26"/>
      <c r="AR30" s="66"/>
      <c r="AS30" s="11"/>
      <c r="AT30" s="24">
        <v>3.2</v>
      </c>
      <c r="AU30" s="72"/>
      <c r="AV30" s="73"/>
      <c r="AW30" s="73"/>
      <c r="AX30" s="78"/>
      <c r="AY30" s="74">
        <v>0</v>
      </c>
      <c r="AZ30" s="76" t="e">
        <f>AY30*#REF!</f>
        <v>#REF!</v>
      </c>
      <c r="BA30" s="75" t="e">
        <f t="shared" si="1"/>
        <v>#REF!</v>
      </c>
      <c r="BB30" s="76"/>
      <c r="BC30" s="71"/>
      <c r="BD30" s="231" t="e">
        <f>#REF!</f>
        <v>#REF!</v>
      </c>
      <c r="BE30" s="232" t="e">
        <f>BD30*#REF!</f>
        <v>#REF!</v>
      </c>
      <c r="BF30" s="82"/>
    </row>
    <row r="31" spans="2:58" ht="63.75" hidden="1">
      <c r="B31" s="20">
        <v>3.3</v>
      </c>
      <c r="C31" s="21" t="e">
        <f>#REF!</f>
        <v>#REF!</v>
      </c>
      <c r="D31" s="229" t="e">
        <f>#REF!</f>
        <v>#REF!</v>
      </c>
      <c r="E31" s="11"/>
      <c r="F31" s="103">
        <v>3.3</v>
      </c>
      <c r="G31" s="158" t="s">
        <v>357</v>
      </c>
      <c r="H31" s="159" t="s">
        <v>357</v>
      </c>
      <c r="I31" s="77"/>
      <c r="J31" s="208"/>
      <c r="K31" s="26"/>
      <c r="L31" s="162" t="s">
        <v>357</v>
      </c>
      <c r="M31" s="11"/>
      <c r="N31" s="103">
        <v>3.3</v>
      </c>
      <c r="O31" s="25"/>
      <c r="P31" s="26"/>
      <c r="Q31" s="77"/>
      <c r="R31" s="27"/>
      <c r="S31" s="26"/>
      <c r="T31" s="66"/>
      <c r="U31" s="11"/>
      <c r="V31" s="24">
        <v>3.3</v>
      </c>
      <c r="W31" s="25"/>
      <c r="X31" s="26"/>
      <c r="Y31" s="77"/>
      <c r="Z31" s="27"/>
      <c r="AA31" s="26"/>
      <c r="AB31" s="66"/>
      <c r="AC31" s="11"/>
      <c r="AD31" s="24">
        <v>3.3</v>
      </c>
      <c r="AE31" s="25"/>
      <c r="AF31" s="26"/>
      <c r="AG31" s="77"/>
      <c r="AH31" s="27"/>
      <c r="AI31" s="26"/>
      <c r="AJ31" s="66"/>
      <c r="AK31" s="11"/>
      <c r="AL31" s="24">
        <v>3.3</v>
      </c>
      <c r="AM31" s="25"/>
      <c r="AN31" s="26"/>
      <c r="AO31" s="26"/>
      <c r="AP31" s="27"/>
      <c r="AQ31" s="26"/>
      <c r="AR31" s="66"/>
      <c r="AS31" s="11"/>
      <c r="AT31" s="24">
        <v>3.3</v>
      </c>
      <c r="AU31" s="72"/>
      <c r="AV31" s="73"/>
      <c r="AW31" s="73"/>
      <c r="AX31" s="78"/>
      <c r="AY31" s="74">
        <v>0</v>
      </c>
      <c r="AZ31" s="76" t="e">
        <f>AY31*#REF!</f>
        <v>#REF!</v>
      </c>
      <c r="BA31" s="75" t="e">
        <f t="shared" si="1"/>
        <v>#REF!</v>
      </c>
      <c r="BB31" s="76"/>
      <c r="BC31" s="71"/>
      <c r="BD31" s="231" t="e">
        <f>#REF!</f>
        <v>#REF!</v>
      </c>
      <c r="BE31" s="232" t="e">
        <f>BD31*#REF!</f>
        <v>#REF!</v>
      </c>
      <c r="BF31" s="82"/>
    </row>
    <row r="32" spans="2:58" ht="63.75" hidden="1">
      <c r="B32" s="20">
        <v>3.4</v>
      </c>
      <c r="C32" s="21" t="e">
        <f>#REF!</f>
        <v>#REF!</v>
      </c>
      <c r="D32" s="229" t="e">
        <f>#REF!</f>
        <v>#REF!</v>
      </c>
      <c r="E32" s="11"/>
      <c r="F32" s="103">
        <v>3.4</v>
      </c>
      <c r="G32" s="158" t="s">
        <v>357</v>
      </c>
      <c r="H32" s="159" t="s">
        <v>357</v>
      </c>
      <c r="I32" s="77"/>
      <c r="J32" s="208"/>
      <c r="K32" s="26"/>
      <c r="L32" s="162" t="s">
        <v>357</v>
      </c>
      <c r="M32" s="11"/>
      <c r="N32" s="103">
        <v>3.4</v>
      </c>
      <c r="O32" s="25"/>
      <c r="P32" s="26"/>
      <c r="Q32" s="77"/>
      <c r="R32" s="27"/>
      <c r="S32" s="26"/>
      <c r="T32" s="66"/>
      <c r="U32" s="11"/>
      <c r="V32" s="24">
        <v>3.4</v>
      </c>
      <c r="W32" s="25"/>
      <c r="X32" s="26"/>
      <c r="Y32" s="77"/>
      <c r="Z32" s="27"/>
      <c r="AA32" s="26"/>
      <c r="AB32" s="66"/>
      <c r="AC32" s="11"/>
      <c r="AD32" s="24">
        <v>3.4</v>
      </c>
      <c r="AE32" s="25"/>
      <c r="AF32" s="26"/>
      <c r="AG32" s="77"/>
      <c r="AH32" s="27"/>
      <c r="AI32" s="26"/>
      <c r="AJ32" s="66"/>
      <c r="AK32" s="11"/>
      <c r="AL32" s="24">
        <v>3.4</v>
      </c>
      <c r="AM32" s="25"/>
      <c r="AN32" s="26"/>
      <c r="AO32" s="26"/>
      <c r="AP32" s="27"/>
      <c r="AQ32" s="26"/>
      <c r="AR32" s="66"/>
      <c r="AS32" s="11"/>
      <c r="AT32" s="24">
        <v>3.4</v>
      </c>
      <c r="AU32" s="72"/>
      <c r="AV32" s="73"/>
      <c r="AW32" s="73"/>
      <c r="AX32" s="78"/>
      <c r="AY32" s="74">
        <v>0</v>
      </c>
      <c r="AZ32" s="76" t="e">
        <f>AY32*#REF!</f>
        <v>#REF!</v>
      </c>
      <c r="BA32" s="75" t="e">
        <f t="shared" si="1"/>
        <v>#REF!</v>
      </c>
      <c r="BB32" s="76"/>
      <c r="BC32" s="71"/>
      <c r="BD32" s="231" t="e">
        <f>#REF!</f>
        <v>#REF!</v>
      </c>
      <c r="BE32" s="232" t="e">
        <f>BD32*#REF!</f>
        <v>#REF!</v>
      </c>
      <c r="BF32" s="82"/>
    </row>
    <row r="33" spans="2:58" ht="63.75" hidden="1">
      <c r="B33" s="20">
        <v>3.5</v>
      </c>
      <c r="C33" s="21" t="e">
        <f>#REF!</f>
        <v>#REF!</v>
      </c>
      <c r="D33" s="229" t="e">
        <f>#REF!</f>
        <v>#REF!</v>
      </c>
      <c r="E33" s="11"/>
      <c r="F33" s="103">
        <v>3.5</v>
      </c>
      <c r="G33" s="158" t="s">
        <v>357</v>
      </c>
      <c r="H33" s="159" t="s">
        <v>357</v>
      </c>
      <c r="I33" s="77"/>
      <c r="J33" s="208"/>
      <c r="K33" s="26"/>
      <c r="L33" s="162" t="s">
        <v>357</v>
      </c>
      <c r="M33" s="11"/>
      <c r="N33" s="103">
        <v>3.5</v>
      </c>
      <c r="O33" s="25"/>
      <c r="P33" s="26"/>
      <c r="Q33" s="77"/>
      <c r="R33" s="27"/>
      <c r="S33" s="26"/>
      <c r="T33" s="66"/>
      <c r="U33" s="11"/>
      <c r="V33" s="24">
        <v>3.5</v>
      </c>
      <c r="W33" s="25"/>
      <c r="X33" s="26"/>
      <c r="Y33" s="77"/>
      <c r="Z33" s="27"/>
      <c r="AA33" s="26"/>
      <c r="AB33" s="66"/>
      <c r="AC33" s="11"/>
      <c r="AD33" s="24">
        <v>3.5</v>
      </c>
      <c r="AE33" s="25"/>
      <c r="AF33" s="26"/>
      <c r="AG33" s="77"/>
      <c r="AH33" s="27"/>
      <c r="AI33" s="26"/>
      <c r="AJ33" s="66"/>
      <c r="AK33" s="11"/>
      <c r="AL33" s="24">
        <v>3.5</v>
      </c>
      <c r="AM33" s="25"/>
      <c r="AN33" s="26"/>
      <c r="AO33" s="26"/>
      <c r="AP33" s="27"/>
      <c r="AQ33" s="26"/>
      <c r="AR33" s="66"/>
      <c r="AS33" s="11"/>
      <c r="AT33" s="24">
        <v>3.5</v>
      </c>
      <c r="AU33" s="72"/>
      <c r="AV33" s="73"/>
      <c r="AW33" s="73"/>
      <c r="AX33" s="78"/>
      <c r="AY33" s="74">
        <v>0</v>
      </c>
      <c r="AZ33" s="76" t="e">
        <f>AY33*#REF!</f>
        <v>#REF!</v>
      </c>
      <c r="BA33" s="75" t="e">
        <f t="shared" si="1"/>
        <v>#REF!</v>
      </c>
      <c r="BB33" s="76"/>
      <c r="BC33" s="71"/>
      <c r="BD33" s="231" t="e">
        <f>#REF!</f>
        <v>#REF!</v>
      </c>
      <c r="BE33" s="232" t="e">
        <f>BD33*#REF!</f>
        <v>#REF!</v>
      </c>
      <c r="BF33" s="82"/>
    </row>
    <row r="34" spans="2:58" ht="63.75" hidden="1">
      <c r="B34" s="20">
        <v>3.6</v>
      </c>
      <c r="C34" s="21" t="e">
        <f>#REF!</f>
        <v>#REF!</v>
      </c>
      <c r="D34" s="229" t="e">
        <f>#REF!</f>
        <v>#REF!</v>
      </c>
      <c r="E34" s="11"/>
      <c r="F34" s="103">
        <v>3.6</v>
      </c>
      <c r="G34" s="158" t="s">
        <v>357</v>
      </c>
      <c r="H34" s="159" t="s">
        <v>357</v>
      </c>
      <c r="I34" s="77"/>
      <c r="J34" s="208"/>
      <c r="K34" s="26"/>
      <c r="L34" s="162" t="s">
        <v>357</v>
      </c>
      <c r="M34" s="11"/>
      <c r="N34" s="103">
        <v>3.6</v>
      </c>
      <c r="O34" s="25"/>
      <c r="P34" s="26"/>
      <c r="Q34" s="77"/>
      <c r="R34" s="27"/>
      <c r="S34" s="26"/>
      <c r="T34" s="66"/>
      <c r="U34" s="11"/>
      <c r="V34" s="24">
        <v>3.6</v>
      </c>
      <c r="W34" s="25"/>
      <c r="X34" s="26"/>
      <c r="Y34" s="77"/>
      <c r="Z34" s="27"/>
      <c r="AA34" s="26"/>
      <c r="AB34" s="66"/>
      <c r="AC34" s="11"/>
      <c r="AD34" s="24">
        <v>3.6</v>
      </c>
      <c r="AE34" s="25"/>
      <c r="AF34" s="26"/>
      <c r="AG34" s="77"/>
      <c r="AH34" s="27"/>
      <c r="AI34" s="26"/>
      <c r="AJ34" s="66"/>
      <c r="AK34" s="11"/>
      <c r="AL34" s="24">
        <v>3.6</v>
      </c>
      <c r="AM34" s="25"/>
      <c r="AN34" s="26"/>
      <c r="AO34" s="26"/>
      <c r="AP34" s="27"/>
      <c r="AQ34" s="26"/>
      <c r="AR34" s="66"/>
      <c r="AS34" s="11"/>
      <c r="AT34" s="24">
        <v>3.6</v>
      </c>
      <c r="AU34" s="72"/>
      <c r="AV34" s="73"/>
      <c r="AW34" s="73"/>
      <c r="AX34" s="78"/>
      <c r="AY34" s="74">
        <v>0</v>
      </c>
      <c r="AZ34" s="76" t="e">
        <f>AY34*#REF!</f>
        <v>#REF!</v>
      </c>
      <c r="BA34" s="75" t="e">
        <f t="shared" si="1"/>
        <v>#REF!</v>
      </c>
      <c r="BB34" s="76"/>
      <c r="BC34" s="71"/>
      <c r="BD34" s="231" t="e">
        <f>#REF!</f>
        <v>#REF!</v>
      </c>
      <c r="BE34" s="232" t="e">
        <f>BD34*#REF!</f>
        <v>#REF!</v>
      </c>
      <c r="BF34" s="82"/>
    </row>
    <row r="35" spans="2:58" ht="63.75" hidden="1">
      <c r="B35" s="20">
        <v>3.7</v>
      </c>
      <c r="C35" s="21" t="e">
        <f>#REF!</f>
        <v>#REF!</v>
      </c>
      <c r="D35" s="229" t="e">
        <f>#REF!</f>
        <v>#REF!</v>
      </c>
      <c r="E35" s="11"/>
      <c r="F35" s="103">
        <v>3.7</v>
      </c>
      <c r="G35" s="158" t="s">
        <v>357</v>
      </c>
      <c r="H35" s="159" t="s">
        <v>357</v>
      </c>
      <c r="I35" s="77"/>
      <c r="J35" s="208"/>
      <c r="K35" s="26"/>
      <c r="L35" s="162" t="s">
        <v>357</v>
      </c>
      <c r="M35" s="11"/>
      <c r="N35" s="103">
        <v>3.7</v>
      </c>
      <c r="O35" s="25"/>
      <c r="P35" s="26"/>
      <c r="Q35" s="77"/>
      <c r="R35" s="27"/>
      <c r="S35" s="26"/>
      <c r="T35" s="66"/>
      <c r="U35" s="11"/>
      <c r="V35" s="24">
        <v>3.7</v>
      </c>
      <c r="W35" s="25"/>
      <c r="X35" s="26"/>
      <c r="Y35" s="77"/>
      <c r="Z35" s="27"/>
      <c r="AA35" s="26"/>
      <c r="AB35" s="66"/>
      <c r="AC35" s="11"/>
      <c r="AD35" s="24">
        <v>3.7</v>
      </c>
      <c r="AE35" s="25"/>
      <c r="AF35" s="26"/>
      <c r="AG35" s="77"/>
      <c r="AH35" s="27"/>
      <c r="AI35" s="26"/>
      <c r="AJ35" s="66"/>
      <c r="AK35" s="11"/>
      <c r="AL35" s="24">
        <v>3.7</v>
      </c>
      <c r="AM35" s="25"/>
      <c r="AN35" s="26"/>
      <c r="AO35" s="26"/>
      <c r="AP35" s="27"/>
      <c r="AQ35" s="26"/>
      <c r="AR35" s="66"/>
      <c r="AS35" s="11"/>
      <c r="AT35" s="24">
        <v>3.7</v>
      </c>
      <c r="AU35" s="72"/>
      <c r="AV35" s="73"/>
      <c r="AW35" s="73"/>
      <c r="AX35" s="78"/>
      <c r="AY35" s="74">
        <v>0</v>
      </c>
      <c r="AZ35" s="76" t="e">
        <f>AY35*#REF!</f>
        <v>#REF!</v>
      </c>
      <c r="BA35" s="75" t="e">
        <f t="shared" si="1"/>
        <v>#REF!</v>
      </c>
      <c r="BB35" s="76"/>
      <c r="BC35" s="71"/>
      <c r="BD35" s="231" t="e">
        <f>#REF!</f>
        <v>#REF!</v>
      </c>
      <c r="BE35" s="232" t="e">
        <f>BD35*#REF!</f>
        <v>#REF!</v>
      </c>
      <c r="BF35" s="82"/>
    </row>
    <row r="36" spans="2:58" ht="63.75" hidden="1">
      <c r="B36" s="20">
        <v>3.8</v>
      </c>
      <c r="C36" s="21" t="e">
        <f>#REF!</f>
        <v>#REF!</v>
      </c>
      <c r="D36" s="229" t="e">
        <f>#REF!</f>
        <v>#REF!</v>
      </c>
      <c r="E36" s="11"/>
      <c r="F36" s="103">
        <v>3.8</v>
      </c>
      <c r="G36" s="158" t="s">
        <v>357</v>
      </c>
      <c r="H36" s="159" t="s">
        <v>357</v>
      </c>
      <c r="I36" s="77"/>
      <c r="J36" s="208"/>
      <c r="K36" s="26"/>
      <c r="L36" s="162" t="s">
        <v>357</v>
      </c>
      <c r="M36" s="11"/>
      <c r="N36" s="103">
        <v>3.8</v>
      </c>
      <c r="O36" s="25"/>
      <c r="P36" s="26"/>
      <c r="Q36" s="77"/>
      <c r="R36" s="27"/>
      <c r="S36" s="26"/>
      <c r="T36" s="66"/>
      <c r="U36" s="11"/>
      <c r="V36" s="24">
        <v>3.8</v>
      </c>
      <c r="W36" s="25"/>
      <c r="X36" s="26"/>
      <c r="Y36" s="77"/>
      <c r="Z36" s="27"/>
      <c r="AA36" s="26"/>
      <c r="AB36" s="66"/>
      <c r="AC36" s="11"/>
      <c r="AD36" s="24">
        <v>3.8</v>
      </c>
      <c r="AE36" s="25"/>
      <c r="AF36" s="26"/>
      <c r="AG36" s="77"/>
      <c r="AH36" s="27"/>
      <c r="AI36" s="26"/>
      <c r="AJ36" s="66"/>
      <c r="AK36" s="11"/>
      <c r="AL36" s="24">
        <v>3.8</v>
      </c>
      <c r="AM36" s="25"/>
      <c r="AN36" s="26"/>
      <c r="AO36" s="26"/>
      <c r="AP36" s="27"/>
      <c r="AQ36" s="26"/>
      <c r="AR36" s="66"/>
      <c r="AS36" s="11"/>
      <c r="AT36" s="24">
        <v>3.8</v>
      </c>
      <c r="AU36" s="72"/>
      <c r="AV36" s="73"/>
      <c r="AW36" s="73"/>
      <c r="AX36" s="78"/>
      <c r="AY36" s="74">
        <v>0</v>
      </c>
      <c r="AZ36" s="76" t="e">
        <f>AY36*#REF!</f>
        <v>#REF!</v>
      </c>
      <c r="BA36" s="75" t="e">
        <f t="shared" si="1"/>
        <v>#REF!</v>
      </c>
      <c r="BB36" s="76"/>
      <c r="BC36" s="71"/>
      <c r="BD36" s="231" t="e">
        <f>#REF!</f>
        <v>#REF!</v>
      </c>
      <c r="BE36" s="232" t="e">
        <f>BD36*#REF!</f>
        <v>#REF!</v>
      </c>
      <c r="BF36" s="82"/>
    </row>
    <row r="37" spans="2:58" ht="63.75" hidden="1">
      <c r="B37" s="20">
        <v>3.9</v>
      </c>
      <c r="C37" s="21" t="e">
        <f>#REF!</f>
        <v>#REF!</v>
      </c>
      <c r="D37" s="229" t="e">
        <f>#REF!</f>
        <v>#REF!</v>
      </c>
      <c r="E37" s="11"/>
      <c r="F37" s="103">
        <v>3.9</v>
      </c>
      <c r="G37" s="158" t="s">
        <v>357</v>
      </c>
      <c r="H37" s="159" t="s">
        <v>357</v>
      </c>
      <c r="I37" s="77"/>
      <c r="J37" s="208"/>
      <c r="K37" s="26"/>
      <c r="L37" s="162" t="s">
        <v>357</v>
      </c>
      <c r="M37" s="11"/>
      <c r="N37" s="103">
        <v>3.9</v>
      </c>
      <c r="O37" s="25"/>
      <c r="P37" s="26"/>
      <c r="Q37" s="77"/>
      <c r="R37" s="27"/>
      <c r="S37" s="26"/>
      <c r="T37" s="66"/>
      <c r="U37" s="11"/>
      <c r="V37" s="24">
        <v>3.9</v>
      </c>
      <c r="W37" s="25"/>
      <c r="X37" s="26"/>
      <c r="Y37" s="77"/>
      <c r="Z37" s="27"/>
      <c r="AA37" s="26"/>
      <c r="AB37" s="66"/>
      <c r="AC37" s="11"/>
      <c r="AD37" s="24">
        <v>3.9</v>
      </c>
      <c r="AE37" s="25"/>
      <c r="AF37" s="26"/>
      <c r="AG37" s="77"/>
      <c r="AH37" s="27"/>
      <c r="AI37" s="26"/>
      <c r="AJ37" s="66"/>
      <c r="AK37" s="11"/>
      <c r="AL37" s="24">
        <v>3.9</v>
      </c>
      <c r="AM37" s="25"/>
      <c r="AN37" s="26"/>
      <c r="AO37" s="26"/>
      <c r="AP37" s="27"/>
      <c r="AQ37" s="26"/>
      <c r="AR37" s="66"/>
      <c r="AS37" s="11"/>
      <c r="AT37" s="24">
        <v>3.9</v>
      </c>
      <c r="AU37" s="72"/>
      <c r="AV37" s="73"/>
      <c r="AW37" s="73"/>
      <c r="AX37" s="78"/>
      <c r="AY37" s="74">
        <v>0</v>
      </c>
      <c r="AZ37" s="76" t="e">
        <f>AY37*#REF!</f>
        <v>#REF!</v>
      </c>
      <c r="BA37" s="75" t="e">
        <f t="shared" si="1"/>
        <v>#REF!</v>
      </c>
      <c r="BB37" s="76"/>
      <c r="BC37" s="71"/>
      <c r="BD37" s="231" t="e">
        <f>#REF!</f>
        <v>#REF!</v>
      </c>
      <c r="BE37" s="232" t="e">
        <f>BD37*#REF!</f>
        <v>#REF!</v>
      </c>
      <c r="BF37" s="82"/>
    </row>
    <row r="38" spans="2:58" ht="18.75" hidden="1">
      <c r="B38" s="23">
        <v>4</v>
      </c>
      <c r="C38" s="227" t="e">
        <f>#REF!</f>
        <v>#REF!</v>
      </c>
      <c r="D38" s="228" t="e">
        <f>#REF!</f>
        <v>#REF!</v>
      </c>
      <c r="E38" s="11"/>
      <c r="F38" s="34">
        <v>4</v>
      </c>
      <c r="G38" s="35"/>
      <c r="H38" s="29"/>
      <c r="I38" s="30"/>
      <c r="J38" s="31"/>
      <c r="K38" s="36"/>
      <c r="L38" s="62"/>
      <c r="M38" s="11"/>
      <c r="N38" s="34">
        <v>4</v>
      </c>
      <c r="O38" s="35"/>
      <c r="P38" s="36"/>
      <c r="Q38" s="36"/>
      <c r="R38" s="37"/>
      <c r="S38" s="36"/>
      <c r="T38" s="63"/>
      <c r="U38" s="11"/>
      <c r="V38" s="34">
        <v>4</v>
      </c>
      <c r="W38" s="35"/>
      <c r="X38" s="36"/>
      <c r="Y38" s="36"/>
      <c r="Z38" s="37"/>
      <c r="AA38" s="36"/>
      <c r="AB38" s="66"/>
      <c r="AC38" s="11"/>
      <c r="AD38" s="34">
        <v>4</v>
      </c>
      <c r="AE38" s="35"/>
      <c r="AF38" s="36"/>
      <c r="AG38" s="36"/>
      <c r="AH38" s="37"/>
      <c r="AI38" s="36"/>
      <c r="AJ38" s="63"/>
      <c r="AK38" s="11"/>
      <c r="AL38" s="34">
        <v>4</v>
      </c>
      <c r="AM38" s="35"/>
      <c r="AN38" s="36"/>
      <c r="AO38" s="36"/>
      <c r="AP38" s="37"/>
      <c r="AQ38" s="36"/>
      <c r="AR38" s="63"/>
      <c r="AS38" s="11"/>
      <c r="AT38" s="34">
        <v>4</v>
      </c>
      <c r="AU38" s="83"/>
      <c r="AV38" s="84"/>
      <c r="AW38" s="84"/>
      <c r="AX38" s="85"/>
      <c r="AY38" s="259">
        <f>AVERAGE(AY39:AY47)</f>
        <v>0</v>
      </c>
      <c r="AZ38" s="87" t="e">
        <f>AY38*#REF!</f>
        <v>#REF!</v>
      </c>
      <c r="BA38" s="87" t="e">
        <f t="shared" si="1"/>
        <v>#REF!</v>
      </c>
      <c r="BB38" s="86"/>
      <c r="BC38" s="88"/>
      <c r="BD38" s="233" t="e">
        <f>AVERAGE(BD39:BD47)</f>
        <v>#REF!</v>
      </c>
      <c r="BE38" s="234" t="e">
        <f>BD38*#REF!</f>
        <v>#REF!</v>
      </c>
      <c r="BF38" s="235"/>
    </row>
    <row r="39" spans="2:58" ht="63.75" hidden="1">
      <c r="B39" s="20">
        <v>4.0999999999999996</v>
      </c>
      <c r="C39" s="21" t="e">
        <f>#REF!</f>
        <v>#REF!</v>
      </c>
      <c r="D39" s="229" t="e">
        <f>#REF!</f>
        <v>#REF!</v>
      </c>
      <c r="E39" s="11"/>
      <c r="F39" s="24">
        <v>4.0999999999999996</v>
      </c>
      <c r="G39" s="158" t="s">
        <v>357</v>
      </c>
      <c r="H39" s="159" t="s">
        <v>357</v>
      </c>
      <c r="I39" s="77"/>
      <c r="J39" s="208"/>
      <c r="K39" s="26"/>
      <c r="L39" s="162" t="s">
        <v>357</v>
      </c>
      <c r="M39" s="11"/>
      <c r="N39" s="24">
        <v>4.0999999999999996</v>
      </c>
      <c r="O39" s="25"/>
      <c r="P39" s="26"/>
      <c r="Q39" s="77"/>
      <c r="R39" s="27"/>
      <c r="S39" s="26"/>
      <c r="T39" s="66"/>
      <c r="U39" s="11"/>
      <c r="V39" s="24">
        <v>4.0999999999999996</v>
      </c>
      <c r="W39" s="25"/>
      <c r="X39" s="26"/>
      <c r="Y39" s="77"/>
      <c r="Z39" s="27"/>
      <c r="AA39" s="26"/>
      <c r="AB39" s="66"/>
      <c r="AC39" s="11"/>
      <c r="AD39" s="24">
        <v>4.0999999999999996</v>
      </c>
      <c r="AE39" s="25"/>
      <c r="AF39" s="26"/>
      <c r="AG39" s="77"/>
      <c r="AH39" s="27"/>
      <c r="AI39" s="26"/>
      <c r="AJ39" s="66"/>
      <c r="AK39" s="11"/>
      <c r="AL39" s="24">
        <v>4.0999999999999996</v>
      </c>
      <c r="AM39" s="25"/>
      <c r="AN39" s="26"/>
      <c r="AO39" s="26"/>
      <c r="AP39" s="27"/>
      <c r="AQ39" s="26"/>
      <c r="AR39" s="66"/>
      <c r="AS39" s="11"/>
      <c r="AT39" s="24">
        <v>4.0999999999999996</v>
      </c>
      <c r="AU39" s="72"/>
      <c r="AV39" s="73"/>
      <c r="AW39" s="73"/>
      <c r="AX39" s="78"/>
      <c r="AY39" s="74">
        <v>0</v>
      </c>
      <c r="AZ39" s="76" t="e">
        <f>AY39*#REF!</f>
        <v>#REF!</v>
      </c>
      <c r="BA39" s="75" t="e">
        <f t="shared" si="1"/>
        <v>#REF!</v>
      </c>
      <c r="BB39" s="76"/>
      <c r="BC39" s="71"/>
      <c r="BD39" s="231" t="e">
        <f>#REF!</f>
        <v>#REF!</v>
      </c>
      <c r="BE39" s="232" t="e">
        <f>BD39*#REF!</f>
        <v>#REF!</v>
      </c>
      <c r="BF39" s="82"/>
    </row>
    <row r="40" spans="2:58" ht="63.75" hidden="1">
      <c r="B40" s="20">
        <v>4.2</v>
      </c>
      <c r="C40" s="21" t="e">
        <f>#REF!</f>
        <v>#REF!</v>
      </c>
      <c r="D40" s="229" t="e">
        <f>#REF!</f>
        <v>#REF!</v>
      </c>
      <c r="E40" s="11"/>
      <c r="F40" s="24">
        <v>4.2</v>
      </c>
      <c r="G40" s="158" t="s">
        <v>357</v>
      </c>
      <c r="H40" s="159" t="s">
        <v>357</v>
      </c>
      <c r="I40" s="77"/>
      <c r="J40" s="208"/>
      <c r="K40" s="26"/>
      <c r="L40" s="162" t="s">
        <v>357</v>
      </c>
      <c r="M40" s="11"/>
      <c r="N40" s="24">
        <v>4.2</v>
      </c>
      <c r="O40" s="25"/>
      <c r="P40" s="26"/>
      <c r="Q40" s="77"/>
      <c r="R40" s="27"/>
      <c r="S40" s="26"/>
      <c r="T40" s="66"/>
      <c r="U40" s="11"/>
      <c r="V40" s="24">
        <v>4.2</v>
      </c>
      <c r="W40" s="25"/>
      <c r="X40" s="26"/>
      <c r="Y40" s="77"/>
      <c r="Z40" s="27"/>
      <c r="AA40" s="26"/>
      <c r="AB40" s="66"/>
      <c r="AC40" s="11"/>
      <c r="AD40" s="24">
        <v>4.2</v>
      </c>
      <c r="AE40" s="25"/>
      <c r="AF40" s="26"/>
      <c r="AG40" s="77"/>
      <c r="AH40" s="27"/>
      <c r="AI40" s="26"/>
      <c r="AJ40" s="66"/>
      <c r="AK40" s="11"/>
      <c r="AL40" s="24">
        <v>4.2</v>
      </c>
      <c r="AM40" s="25"/>
      <c r="AN40" s="26"/>
      <c r="AO40" s="26"/>
      <c r="AP40" s="27"/>
      <c r="AQ40" s="26"/>
      <c r="AR40" s="66"/>
      <c r="AS40" s="11"/>
      <c r="AT40" s="24">
        <v>4.2</v>
      </c>
      <c r="AU40" s="72"/>
      <c r="AV40" s="73"/>
      <c r="AW40" s="73"/>
      <c r="AX40" s="78"/>
      <c r="AY40" s="74">
        <v>0</v>
      </c>
      <c r="AZ40" s="76" t="e">
        <f>AY40*#REF!</f>
        <v>#REF!</v>
      </c>
      <c r="BA40" s="75" t="e">
        <f t="shared" si="1"/>
        <v>#REF!</v>
      </c>
      <c r="BB40" s="76"/>
      <c r="BC40" s="71"/>
      <c r="BD40" s="231" t="e">
        <f>#REF!</f>
        <v>#REF!</v>
      </c>
      <c r="BE40" s="232" t="e">
        <f>BD40*#REF!</f>
        <v>#REF!</v>
      </c>
      <c r="BF40" s="82"/>
    </row>
    <row r="41" spans="2:58" ht="63.75" hidden="1">
      <c r="B41" s="20">
        <v>4.3</v>
      </c>
      <c r="C41" s="21" t="e">
        <f>#REF!</f>
        <v>#REF!</v>
      </c>
      <c r="D41" s="229" t="e">
        <f>#REF!</f>
        <v>#REF!</v>
      </c>
      <c r="E41" s="11"/>
      <c r="F41" s="24">
        <v>4.3</v>
      </c>
      <c r="G41" s="158" t="s">
        <v>357</v>
      </c>
      <c r="H41" s="159" t="s">
        <v>357</v>
      </c>
      <c r="I41" s="77"/>
      <c r="J41" s="208"/>
      <c r="K41" s="26"/>
      <c r="L41" s="162" t="s">
        <v>357</v>
      </c>
      <c r="M41" s="11"/>
      <c r="N41" s="24">
        <v>4.3</v>
      </c>
      <c r="O41" s="25"/>
      <c r="P41" s="26"/>
      <c r="Q41" s="77"/>
      <c r="R41" s="27"/>
      <c r="S41" s="26"/>
      <c r="T41" s="66"/>
      <c r="U41" s="11"/>
      <c r="V41" s="24">
        <v>4.3</v>
      </c>
      <c r="W41" s="25"/>
      <c r="X41" s="26"/>
      <c r="Y41" s="77"/>
      <c r="Z41" s="27"/>
      <c r="AA41" s="26"/>
      <c r="AB41" s="66"/>
      <c r="AC41" s="11"/>
      <c r="AD41" s="24">
        <v>4.3</v>
      </c>
      <c r="AE41" s="25"/>
      <c r="AF41" s="26"/>
      <c r="AG41" s="77"/>
      <c r="AH41" s="27"/>
      <c r="AI41" s="26"/>
      <c r="AJ41" s="66"/>
      <c r="AK41" s="11"/>
      <c r="AL41" s="24">
        <v>4.3</v>
      </c>
      <c r="AM41" s="25"/>
      <c r="AN41" s="26"/>
      <c r="AO41" s="26"/>
      <c r="AP41" s="27"/>
      <c r="AQ41" s="26"/>
      <c r="AR41" s="66"/>
      <c r="AS41" s="11"/>
      <c r="AT41" s="24">
        <v>4.3</v>
      </c>
      <c r="AU41" s="72"/>
      <c r="AV41" s="73"/>
      <c r="AW41" s="73"/>
      <c r="AX41" s="78"/>
      <c r="AY41" s="74">
        <v>0</v>
      </c>
      <c r="AZ41" s="76" t="e">
        <f>AY41*#REF!</f>
        <v>#REF!</v>
      </c>
      <c r="BA41" s="75" t="e">
        <f t="shared" si="1"/>
        <v>#REF!</v>
      </c>
      <c r="BB41" s="76"/>
      <c r="BC41" s="71"/>
      <c r="BD41" s="231" t="e">
        <f>#REF!</f>
        <v>#REF!</v>
      </c>
      <c r="BE41" s="232" t="e">
        <f>BD41*#REF!</f>
        <v>#REF!</v>
      </c>
      <c r="BF41" s="82"/>
    </row>
    <row r="42" spans="2:58" ht="63.75" hidden="1">
      <c r="B42" s="20">
        <v>4.4000000000000004</v>
      </c>
      <c r="C42" s="21" t="e">
        <f>#REF!</f>
        <v>#REF!</v>
      </c>
      <c r="D42" s="229" t="e">
        <f>#REF!</f>
        <v>#REF!</v>
      </c>
      <c r="E42" s="11"/>
      <c r="F42" s="24">
        <v>4.4000000000000004</v>
      </c>
      <c r="G42" s="158" t="s">
        <v>357</v>
      </c>
      <c r="H42" s="159" t="s">
        <v>357</v>
      </c>
      <c r="I42" s="77"/>
      <c r="J42" s="208"/>
      <c r="K42" s="26"/>
      <c r="L42" s="162" t="s">
        <v>357</v>
      </c>
      <c r="M42" s="11"/>
      <c r="N42" s="24">
        <v>4.4000000000000004</v>
      </c>
      <c r="O42" s="25"/>
      <c r="P42" s="26"/>
      <c r="Q42" s="77"/>
      <c r="R42" s="27"/>
      <c r="S42" s="26"/>
      <c r="T42" s="66"/>
      <c r="U42" s="11"/>
      <c r="V42" s="24">
        <v>4.4000000000000004</v>
      </c>
      <c r="W42" s="25"/>
      <c r="X42" s="26"/>
      <c r="Y42" s="77"/>
      <c r="Z42" s="27"/>
      <c r="AA42" s="26"/>
      <c r="AB42" s="66"/>
      <c r="AC42" s="11"/>
      <c r="AD42" s="24">
        <v>4.4000000000000004</v>
      </c>
      <c r="AE42" s="25"/>
      <c r="AF42" s="26"/>
      <c r="AG42" s="77"/>
      <c r="AH42" s="27"/>
      <c r="AI42" s="26"/>
      <c r="AJ42" s="66"/>
      <c r="AK42" s="11"/>
      <c r="AL42" s="24">
        <v>4.4000000000000004</v>
      </c>
      <c r="AM42" s="25"/>
      <c r="AN42" s="26"/>
      <c r="AO42" s="26"/>
      <c r="AP42" s="27"/>
      <c r="AQ42" s="26"/>
      <c r="AR42" s="66"/>
      <c r="AS42" s="11"/>
      <c r="AT42" s="24">
        <v>4.4000000000000004</v>
      </c>
      <c r="AU42" s="72"/>
      <c r="AV42" s="73"/>
      <c r="AW42" s="73"/>
      <c r="AX42" s="78"/>
      <c r="AY42" s="74">
        <v>0</v>
      </c>
      <c r="AZ42" s="76" t="e">
        <f>AY42*#REF!</f>
        <v>#REF!</v>
      </c>
      <c r="BA42" s="75" t="e">
        <f t="shared" si="1"/>
        <v>#REF!</v>
      </c>
      <c r="BB42" s="76"/>
      <c r="BC42" s="71"/>
      <c r="BD42" s="231" t="e">
        <f>#REF!</f>
        <v>#REF!</v>
      </c>
      <c r="BE42" s="232" t="e">
        <f>BD42*#REF!</f>
        <v>#REF!</v>
      </c>
      <c r="BF42" s="82"/>
    </row>
    <row r="43" spans="2:58" ht="63.75" hidden="1">
      <c r="B43" s="20">
        <v>4.5</v>
      </c>
      <c r="C43" s="21" t="e">
        <f>#REF!</f>
        <v>#REF!</v>
      </c>
      <c r="D43" s="229" t="e">
        <f>#REF!</f>
        <v>#REF!</v>
      </c>
      <c r="E43" s="11"/>
      <c r="F43" s="24">
        <v>4.5</v>
      </c>
      <c r="G43" s="158" t="s">
        <v>357</v>
      </c>
      <c r="H43" s="159" t="s">
        <v>357</v>
      </c>
      <c r="I43" s="77"/>
      <c r="J43" s="208"/>
      <c r="K43" s="26"/>
      <c r="L43" s="162" t="s">
        <v>357</v>
      </c>
      <c r="M43" s="11"/>
      <c r="N43" s="24">
        <v>4.5</v>
      </c>
      <c r="O43" s="25"/>
      <c r="P43" s="26"/>
      <c r="Q43" s="77"/>
      <c r="R43" s="27"/>
      <c r="S43" s="26"/>
      <c r="T43" s="66"/>
      <c r="U43" s="11"/>
      <c r="V43" s="24">
        <v>4.5</v>
      </c>
      <c r="W43" s="25"/>
      <c r="X43" s="26"/>
      <c r="Y43" s="77"/>
      <c r="Z43" s="27"/>
      <c r="AA43" s="26"/>
      <c r="AB43" s="66"/>
      <c r="AC43" s="11"/>
      <c r="AD43" s="24">
        <v>4.5</v>
      </c>
      <c r="AE43" s="25"/>
      <c r="AF43" s="26"/>
      <c r="AG43" s="77"/>
      <c r="AH43" s="27"/>
      <c r="AI43" s="26"/>
      <c r="AJ43" s="66"/>
      <c r="AK43" s="11"/>
      <c r="AL43" s="24">
        <v>4.5</v>
      </c>
      <c r="AM43" s="25"/>
      <c r="AN43" s="26"/>
      <c r="AO43" s="26"/>
      <c r="AP43" s="27"/>
      <c r="AQ43" s="26"/>
      <c r="AR43" s="66"/>
      <c r="AS43" s="11"/>
      <c r="AT43" s="24">
        <v>4.5</v>
      </c>
      <c r="AU43" s="72"/>
      <c r="AV43" s="73"/>
      <c r="AW43" s="73"/>
      <c r="AX43" s="78"/>
      <c r="AY43" s="74">
        <v>0</v>
      </c>
      <c r="AZ43" s="76" t="e">
        <f>AY43*#REF!</f>
        <v>#REF!</v>
      </c>
      <c r="BA43" s="75" t="e">
        <f t="shared" si="1"/>
        <v>#REF!</v>
      </c>
      <c r="BB43" s="76"/>
      <c r="BC43" s="71"/>
      <c r="BD43" s="231" t="e">
        <f>#REF!</f>
        <v>#REF!</v>
      </c>
      <c r="BE43" s="232" t="e">
        <f>BD43*#REF!</f>
        <v>#REF!</v>
      </c>
      <c r="BF43" s="82"/>
    </row>
    <row r="44" spans="2:58" ht="63.75" hidden="1">
      <c r="B44" s="20">
        <v>4.5999999999999996</v>
      </c>
      <c r="C44" s="21" t="e">
        <f>#REF!</f>
        <v>#REF!</v>
      </c>
      <c r="D44" s="229" t="e">
        <f>#REF!</f>
        <v>#REF!</v>
      </c>
      <c r="E44" s="11"/>
      <c r="F44" s="24">
        <v>4.5999999999999996</v>
      </c>
      <c r="G44" s="158" t="s">
        <v>357</v>
      </c>
      <c r="H44" s="159" t="s">
        <v>357</v>
      </c>
      <c r="I44" s="77"/>
      <c r="J44" s="208"/>
      <c r="K44" s="26"/>
      <c r="L44" s="162" t="s">
        <v>357</v>
      </c>
      <c r="M44" s="11"/>
      <c r="N44" s="24">
        <v>4.5999999999999996</v>
      </c>
      <c r="O44" s="25"/>
      <c r="P44" s="26"/>
      <c r="Q44" s="77"/>
      <c r="R44" s="27"/>
      <c r="S44" s="26"/>
      <c r="T44" s="66"/>
      <c r="U44" s="11"/>
      <c r="V44" s="24">
        <v>4.5999999999999996</v>
      </c>
      <c r="W44" s="25"/>
      <c r="X44" s="26"/>
      <c r="Y44" s="77"/>
      <c r="Z44" s="27"/>
      <c r="AA44" s="26"/>
      <c r="AB44" s="66"/>
      <c r="AC44" s="11"/>
      <c r="AD44" s="24">
        <v>4.5999999999999996</v>
      </c>
      <c r="AE44" s="25"/>
      <c r="AF44" s="26"/>
      <c r="AG44" s="77"/>
      <c r="AH44" s="27"/>
      <c r="AI44" s="26"/>
      <c r="AJ44" s="66"/>
      <c r="AK44" s="11"/>
      <c r="AL44" s="24">
        <v>4.5999999999999996</v>
      </c>
      <c r="AM44" s="25"/>
      <c r="AN44" s="26"/>
      <c r="AO44" s="26"/>
      <c r="AP44" s="27"/>
      <c r="AQ44" s="26"/>
      <c r="AR44" s="66"/>
      <c r="AS44" s="11"/>
      <c r="AT44" s="24">
        <v>4.5999999999999996</v>
      </c>
      <c r="AU44" s="72"/>
      <c r="AV44" s="73"/>
      <c r="AW44" s="73"/>
      <c r="AX44" s="78"/>
      <c r="AY44" s="74">
        <v>0</v>
      </c>
      <c r="AZ44" s="76" t="e">
        <f>AY44*#REF!</f>
        <v>#REF!</v>
      </c>
      <c r="BA44" s="75" t="e">
        <f t="shared" si="1"/>
        <v>#REF!</v>
      </c>
      <c r="BB44" s="76"/>
      <c r="BC44" s="71"/>
      <c r="BD44" s="231" t="e">
        <f>#REF!</f>
        <v>#REF!</v>
      </c>
      <c r="BE44" s="232" t="e">
        <f>BD44*#REF!</f>
        <v>#REF!</v>
      </c>
      <c r="BF44" s="82"/>
    </row>
    <row r="45" spans="2:58" ht="63.75" hidden="1">
      <c r="B45" s="20">
        <v>4.7</v>
      </c>
      <c r="C45" s="21" t="e">
        <f>#REF!</f>
        <v>#REF!</v>
      </c>
      <c r="D45" s="229" t="e">
        <f>#REF!</f>
        <v>#REF!</v>
      </c>
      <c r="E45" s="11"/>
      <c r="F45" s="24">
        <v>4.7</v>
      </c>
      <c r="G45" s="158" t="s">
        <v>357</v>
      </c>
      <c r="H45" s="159" t="s">
        <v>357</v>
      </c>
      <c r="I45" s="77"/>
      <c r="J45" s="208"/>
      <c r="K45" s="26"/>
      <c r="L45" s="162" t="s">
        <v>357</v>
      </c>
      <c r="M45" s="11"/>
      <c r="N45" s="24">
        <v>4.7</v>
      </c>
      <c r="O45" s="25"/>
      <c r="P45" s="26"/>
      <c r="Q45" s="77"/>
      <c r="R45" s="27"/>
      <c r="S45" s="26"/>
      <c r="T45" s="66"/>
      <c r="U45" s="11"/>
      <c r="V45" s="24">
        <v>4.7</v>
      </c>
      <c r="W45" s="25"/>
      <c r="X45" s="26"/>
      <c r="Y45" s="77"/>
      <c r="Z45" s="27"/>
      <c r="AA45" s="26"/>
      <c r="AB45" s="66"/>
      <c r="AC45" s="11"/>
      <c r="AD45" s="24">
        <v>4.7</v>
      </c>
      <c r="AE45" s="25"/>
      <c r="AF45" s="26"/>
      <c r="AG45" s="77"/>
      <c r="AH45" s="27"/>
      <c r="AI45" s="26"/>
      <c r="AJ45" s="66"/>
      <c r="AK45" s="11"/>
      <c r="AL45" s="24">
        <v>4.7</v>
      </c>
      <c r="AM45" s="25"/>
      <c r="AN45" s="26"/>
      <c r="AO45" s="26"/>
      <c r="AP45" s="27"/>
      <c r="AQ45" s="26"/>
      <c r="AR45" s="66"/>
      <c r="AS45" s="11"/>
      <c r="AT45" s="24">
        <v>4.7</v>
      </c>
      <c r="AU45" s="72"/>
      <c r="AV45" s="73"/>
      <c r="AW45" s="73"/>
      <c r="AX45" s="78"/>
      <c r="AY45" s="74">
        <v>0</v>
      </c>
      <c r="AZ45" s="76" t="e">
        <f>AY45*#REF!</f>
        <v>#REF!</v>
      </c>
      <c r="BA45" s="75" t="e">
        <f t="shared" si="1"/>
        <v>#REF!</v>
      </c>
      <c r="BB45" s="76"/>
      <c r="BC45" s="71"/>
      <c r="BD45" s="231" t="e">
        <f>#REF!</f>
        <v>#REF!</v>
      </c>
      <c r="BE45" s="232" t="e">
        <f>BD45*#REF!</f>
        <v>#REF!</v>
      </c>
      <c r="BF45" s="82"/>
    </row>
    <row r="46" spans="2:58" ht="63.75" hidden="1">
      <c r="B46" s="20">
        <v>4.8</v>
      </c>
      <c r="C46" s="21" t="e">
        <f>#REF!</f>
        <v>#REF!</v>
      </c>
      <c r="D46" s="229" t="e">
        <f>#REF!</f>
        <v>#REF!</v>
      </c>
      <c r="E46" s="11"/>
      <c r="F46" s="24">
        <v>4.8</v>
      </c>
      <c r="G46" s="158" t="s">
        <v>357</v>
      </c>
      <c r="H46" s="159" t="s">
        <v>357</v>
      </c>
      <c r="I46" s="77"/>
      <c r="J46" s="208"/>
      <c r="K46" s="26"/>
      <c r="L46" s="162" t="s">
        <v>357</v>
      </c>
      <c r="M46" s="11"/>
      <c r="N46" s="24">
        <v>4.8</v>
      </c>
      <c r="O46" s="25"/>
      <c r="P46" s="26"/>
      <c r="Q46" s="77"/>
      <c r="R46" s="27"/>
      <c r="S46" s="26"/>
      <c r="T46" s="66"/>
      <c r="U46" s="11"/>
      <c r="V46" s="24">
        <v>4.8</v>
      </c>
      <c r="W46" s="25"/>
      <c r="X46" s="26"/>
      <c r="Y46" s="77"/>
      <c r="Z46" s="27"/>
      <c r="AA46" s="26"/>
      <c r="AB46" s="66"/>
      <c r="AC46" s="11"/>
      <c r="AD46" s="24">
        <v>4.8</v>
      </c>
      <c r="AE46" s="25"/>
      <c r="AF46" s="26"/>
      <c r="AG46" s="77"/>
      <c r="AH46" s="27"/>
      <c r="AI46" s="26"/>
      <c r="AJ46" s="66"/>
      <c r="AK46" s="11"/>
      <c r="AL46" s="24">
        <v>4.8</v>
      </c>
      <c r="AM46" s="25"/>
      <c r="AN46" s="26"/>
      <c r="AO46" s="26"/>
      <c r="AP46" s="27"/>
      <c r="AQ46" s="26"/>
      <c r="AR46" s="66"/>
      <c r="AS46" s="11"/>
      <c r="AT46" s="24">
        <v>4.8</v>
      </c>
      <c r="AU46" s="72"/>
      <c r="AV46" s="73"/>
      <c r="AW46" s="73"/>
      <c r="AX46" s="78"/>
      <c r="AY46" s="74">
        <v>0</v>
      </c>
      <c r="AZ46" s="76" t="e">
        <f>AY46*#REF!</f>
        <v>#REF!</v>
      </c>
      <c r="BA46" s="75" t="e">
        <f t="shared" si="1"/>
        <v>#REF!</v>
      </c>
      <c r="BB46" s="76"/>
      <c r="BC46" s="71"/>
      <c r="BD46" s="231" t="e">
        <f>#REF!</f>
        <v>#REF!</v>
      </c>
      <c r="BE46" s="232" t="e">
        <f>BD46*#REF!</f>
        <v>#REF!</v>
      </c>
      <c r="BF46" s="82"/>
    </row>
    <row r="47" spans="2:58" ht="63.75" hidden="1">
      <c r="B47" s="20">
        <v>4.9000000000000004</v>
      </c>
      <c r="C47" s="21" t="e">
        <f>#REF!</f>
        <v>#REF!</v>
      </c>
      <c r="D47" s="229" t="e">
        <f>#REF!</f>
        <v>#REF!</v>
      </c>
      <c r="E47" s="11"/>
      <c r="F47" s="24">
        <v>4.9000000000000004</v>
      </c>
      <c r="G47" s="158" t="s">
        <v>357</v>
      </c>
      <c r="H47" s="159" t="s">
        <v>357</v>
      </c>
      <c r="I47" s="77"/>
      <c r="J47" s="208"/>
      <c r="K47" s="26"/>
      <c r="L47" s="162" t="s">
        <v>357</v>
      </c>
      <c r="M47" s="11"/>
      <c r="N47" s="24">
        <v>4.9000000000000004</v>
      </c>
      <c r="O47" s="28"/>
      <c r="P47" s="26"/>
      <c r="Q47" s="77"/>
      <c r="R47" s="27"/>
      <c r="S47" s="26"/>
      <c r="T47" s="66"/>
      <c r="U47" s="11"/>
      <c r="V47" s="24">
        <v>4.9000000000000004</v>
      </c>
      <c r="W47" s="28"/>
      <c r="X47" s="26"/>
      <c r="Y47" s="77"/>
      <c r="Z47" s="27"/>
      <c r="AA47" s="26"/>
      <c r="AB47" s="66"/>
      <c r="AC47" s="11"/>
      <c r="AD47" s="24">
        <v>4.9000000000000004</v>
      </c>
      <c r="AE47" s="28"/>
      <c r="AF47" s="26"/>
      <c r="AG47" s="77"/>
      <c r="AH47" s="27"/>
      <c r="AI47" s="26"/>
      <c r="AJ47" s="66"/>
      <c r="AK47" s="11"/>
      <c r="AL47" s="24">
        <v>4.9000000000000004</v>
      </c>
      <c r="AM47" s="28"/>
      <c r="AN47" s="26"/>
      <c r="AO47" s="26"/>
      <c r="AP47" s="27"/>
      <c r="AQ47" s="26"/>
      <c r="AR47" s="66"/>
      <c r="AS47" s="11"/>
      <c r="AT47" s="24">
        <v>4.9000000000000004</v>
      </c>
      <c r="AU47" s="72"/>
      <c r="AV47" s="73"/>
      <c r="AW47" s="73"/>
      <c r="AX47" s="78"/>
      <c r="AY47" s="74">
        <v>0</v>
      </c>
      <c r="AZ47" s="76" t="e">
        <f>AY47*#REF!</f>
        <v>#REF!</v>
      </c>
      <c r="BA47" s="75" t="e">
        <f t="shared" si="1"/>
        <v>#REF!</v>
      </c>
      <c r="BB47" s="76"/>
      <c r="BC47" s="71"/>
      <c r="BD47" s="231" t="e">
        <f>#REF!</f>
        <v>#REF!</v>
      </c>
      <c r="BE47" s="232" t="e">
        <f>BD47*#REF!</f>
        <v>#REF!</v>
      </c>
      <c r="BF47" s="82"/>
    </row>
    <row r="48" spans="2:58" ht="18.75" hidden="1">
      <c r="B48" s="23">
        <v>5</v>
      </c>
      <c r="C48" s="227" t="e">
        <f>#REF!</f>
        <v>#REF!</v>
      </c>
      <c r="D48" s="228" t="e">
        <f>#REF!</f>
        <v>#REF!</v>
      </c>
      <c r="E48" s="11"/>
      <c r="F48" s="34">
        <v>5</v>
      </c>
      <c r="G48" s="35"/>
      <c r="H48" s="29"/>
      <c r="I48" s="30"/>
      <c r="J48" s="31"/>
      <c r="K48" s="36"/>
      <c r="L48" s="62"/>
      <c r="M48" s="11"/>
      <c r="N48" s="34">
        <v>5</v>
      </c>
      <c r="O48" s="35"/>
      <c r="P48" s="36"/>
      <c r="Q48" s="36"/>
      <c r="R48" s="37"/>
      <c r="S48" s="36"/>
      <c r="T48" s="63"/>
      <c r="U48" s="11"/>
      <c r="V48" s="34">
        <v>5</v>
      </c>
      <c r="W48" s="35"/>
      <c r="X48" s="36"/>
      <c r="Y48" s="36"/>
      <c r="Z48" s="37"/>
      <c r="AA48" s="36"/>
      <c r="AB48" s="66"/>
      <c r="AC48" s="11"/>
      <c r="AD48" s="34">
        <v>5</v>
      </c>
      <c r="AE48" s="35"/>
      <c r="AF48" s="36"/>
      <c r="AG48" s="36"/>
      <c r="AH48" s="37"/>
      <c r="AI48" s="36"/>
      <c r="AJ48" s="63"/>
      <c r="AK48" s="11"/>
      <c r="AL48" s="34">
        <v>5</v>
      </c>
      <c r="AM48" s="35"/>
      <c r="AN48" s="36"/>
      <c r="AO48" s="36"/>
      <c r="AP48" s="37"/>
      <c r="AQ48" s="36"/>
      <c r="AR48" s="63"/>
      <c r="AS48" s="11"/>
      <c r="AT48" s="34">
        <v>5</v>
      </c>
      <c r="AU48" s="83"/>
      <c r="AV48" s="84"/>
      <c r="AW48" s="84"/>
      <c r="AX48" s="85"/>
      <c r="AY48" s="259">
        <f>AVERAGE(AY49:AY57)</f>
        <v>0</v>
      </c>
      <c r="AZ48" s="87" t="e">
        <f>AY48*#REF!</f>
        <v>#REF!</v>
      </c>
      <c r="BA48" s="87" t="e">
        <f t="shared" si="1"/>
        <v>#REF!</v>
      </c>
      <c r="BB48" s="86"/>
      <c r="BC48" s="88"/>
      <c r="BD48" s="233" t="e">
        <f>AVERAGE(BD49:BD57)</f>
        <v>#REF!</v>
      </c>
      <c r="BE48" s="234" t="e">
        <f>BD48*#REF!</f>
        <v>#REF!</v>
      </c>
      <c r="BF48" s="235"/>
    </row>
    <row r="49" spans="2:58" ht="63.75" hidden="1">
      <c r="B49" s="20">
        <v>5.0999999999999996</v>
      </c>
      <c r="C49" s="21" t="e">
        <f>#REF!</f>
        <v>#REF!</v>
      </c>
      <c r="D49" s="229" t="e">
        <f>#REF!</f>
        <v>#REF!</v>
      </c>
      <c r="E49" s="11"/>
      <c r="F49" s="24">
        <v>5.0999999999999996</v>
      </c>
      <c r="G49" s="158" t="s">
        <v>357</v>
      </c>
      <c r="H49" s="159" t="s">
        <v>357</v>
      </c>
      <c r="I49" s="77"/>
      <c r="J49" s="208"/>
      <c r="K49" s="26"/>
      <c r="L49" s="162" t="s">
        <v>357</v>
      </c>
      <c r="M49" s="11"/>
      <c r="N49" s="24">
        <v>5.0999999999999996</v>
      </c>
      <c r="O49" s="25"/>
      <c r="P49" s="26"/>
      <c r="Q49" s="77"/>
      <c r="R49" s="27"/>
      <c r="S49" s="26"/>
      <c r="T49" s="66"/>
      <c r="U49" s="11"/>
      <c r="V49" s="24">
        <v>5.0999999999999996</v>
      </c>
      <c r="W49" s="25"/>
      <c r="X49" s="26"/>
      <c r="Y49" s="77"/>
      <c r="Z49" s="27"/>
      <c r="AA49" s="26"/>
      <c r="AB49" s="66"/>
      <c r="AC49" s="11"/>
      <c r="AD49" s="24">
        <v>5.0999999999999996</v>
      </c>
      <c r="AE49" s="25"/>
      <c r="AF49" s="26"/>
      <c r="AG49" s="77"/>
      <c r="AH49" s="27"/>
      <c r="AI49" s="26"/>
      <c r="AJ49" s="66"/>
      <c r="AK49" s="11"/>
      <c r="AL49" s="24">
        <v>5.0999999999999996</v>
      </c>
      <c r="AM49" s="25"/>
      <c r="AN49" s="26"/>
      <c r="AO49" s="26"/>
      <c r="AP49" s="27"/>
      <c r="AQ49" s="26"/>
      <c r="AR49" s="66"/>
      <c r="AS49" s="11"/>
      <c r="AT49" s="24">
        <v>5.0999999999999996</v>
      </c>
      <c r="AU49" s="72"/>
      <c r="AV49" s="73"/>
      <c r="AW49" s="73"/>
      <c r="AX49" s="78"/>
      <c r="AY49" s="74">
        <v>0</v>
      </c>
      <c r="AZ49" s="76" t="e">
        <f>AY49*#REF!</f>
        <v>#REF!</v>
      </c>
      <c r="BA49" s="75" t="e">
        <f t="shared" si="1"/>
        <v>#REF!</v>
      </c>
      <c r="BB49" s="76"/>
      <c r="BC49" s="71"/>
      <c r="BD49" s="231" t="e">
        <f>#REF!</f>
        <v>#REF!</v>
      </c>
      <c r="BE49" s="232" t="e">
        <f>BD49*#REF!</f>
        <v>#REF!</v>
      </c>
      <c r="BF49" s="82"/>
    </row>
    <row r="50" spans="2:58" ht="63.75" hidden="1">
      <c r="B50" s="20">
        <v>5.2</v>
      </c>
      <c r="C50" s="21" t="e">
        <f>#REF!</f>
        <v>#REF!</v>
      </c>
      <c r="D50" s="229" t="e">
        <f>#REF!</f>
        <v>#REF!</v>
      </c>
      <c r="E50" s="11"/>
      <c r="F50" s="24">
        <v>5.2</v>
      </c>
      <c r="G50" s="158" t="s">
        <v>357</v>
      </c>
      <c r="H50" s="159" t="s">
        <v>357</v>
      </c>
      <c r="I50" s="77"/>
      <c r="J50" s="208"/>
      <c r="K50" s="26"/>
      <c r="L50" s="162" t="s">
        <v>357</v>
      </c>
      <c r="M50" s="11"/>
      <c r="N50" s="24">
        <v>5.2</v>
      </c>
      <c r="O50" s="25"/>
      <c r="P50" s="26"/>
      <c r="Q50" s="77"/>
      <c r="R50" s="27"/>
      <c r="S50" s="26"/>
      <c r="T50" s="66"/>
      <c r="U50" s="11"/>
      <c r="V50" s="24">
        <v>5.2</v>
      </c>
      <c r="W50" s="25"/>
      <c r="X50" s="26"/>
      <c r="Y50" s="77"/>
      <c r="Z50" s="27"/>
      <c r="AA50" s="26"/>
      <c r="AB50" s="66"/>
      <c r="AC50" s="11"/>
      <c r="AD50" s="24">
        <v>5.2</v>
      </c>
      <c r="AE50" s="25"/>
      <c r="AF50" s="26"/>
      <c r="AG50" s="77"/>
      <c r="AH50" s="27"/>
      <c r="AI50" s="26"/>
      <c r="AJ50" s="66"/>
      <c r="AK50" s="11"/>
      <c r="AL50" s="24">
        <v>5.2</v>
      </c>
      <c r="AM50" s="25"/>
      <c r="AN50" s="26"/>
      <c r="AO50" s="26"/>
      <c r="AP50" s="27"/>
      <c r="AQ50" s="26"/>
      <c r="AR50" s="66"/>
      <c r="AS50" s="11"/>
      <c r="AT50" s="24">
        <v>5.2</v>
      </c>
      <c r="AU50" s="72"/>
      <c r="AV50" s="73"/>
      <c r="AW50" s="73"/>
      <c r="AX50" s="78"/>
      <c r="AY50" s="74">
        <v>0</v>
      </c>
      <c r="AZ50" s="76" t="e">
        <f>AY50*#REF!</f>
        <v>#REF!</v>
      </c>
      <c r="BA50" s="75" t="e">
        <f t="shared" si="1"/>
        <v>#REF!</v>
      </c>
      <c r="BB50" s="76"/>
      <c r="BC50" s="71"/>
      <c r="BD50" s="231" t="e">
        <f>#REF!</f>
        <v>#REF!</v>
      </c>
      <c r="BE50" s="232" t="e">
        <f>BD50*#REF!</f>
        <v>#REF!</v>
      </c>
      <c r="BF50" s="82"/>
    </row>
    <row r="51" spans="2:58" ht="63.75" hidden="1">
      <c r="B51" s="20">
        <v>5.3</v>
      </c>
      <c r="C51" s="21" t="e">
        <f>#REF!</f>
        <v>#REF!</v>
      </c>
      <c r="D51" s="229" t="e">
        <f>#REF!</f>
        <v>#REF!</v>
      </c>
      <c r="E51" s="11"/>
      <c r="F51" s="24">
        <v>5.3</v>
      </c>
      <c r="G51" s="158" t="s">
        <v>357</v>
      </c>
      <c r="H51" s="159" t="s">
        <v>357</v>
      </c>
      <c r="I51" s="77"/>
      <c r="J51" s="208"/>
      <c r="K51" s="26"/>
      <c r="L51" s="162" t="s">
        <v>357</v>
      </c>
      <c r="M51" s="11"/>
      <c r="N51" s="24">
        <v>5.3</v>
      </c>
      <c r="O51" s="25"/>
      <c r="P51" s="26"/>
      <c r="Q51" s="77"/>
      <c r="R51" s="27"/>
      <c r="S51" s="26"/>
      <c r="T51" s="66"/>
      <c r="U51" s="11"/>
      <c r="V51" s="24">
        <v>5.3</v>
      </c>
      <c r="W51" s="25"/>
      <c r="X51" s="26"/>
      <c r="Y51" s="77"/>
      <c r="Z51" s="27"/>
      <c r="AA51" s="26"/>
      <c r="AB51" s="66"/>
      <c r="AC51" s="11"/>
      <c r="AD51" s="24">
        <v>5.3</v>
      </c>
      <c r="AE51" s="25"/>
      <c r="AF51" s="26"/>
      <c r="AG51" s="77"/>
      <c r="AH51" s="27"/>
      <c r="AI51" s="26"/>
      <c r="AJ51" s="66"/>
      <c r="AK51" s="11"/>
      <c r="AL51" s="24">
        <v>5.3</v>
      </c>
      <c r="AM51" s="25"/>
      <c r="AN51" s="26"/>
      <c r="AO51" s="26"/>
      <c r="AP51" s="27"/>
      <c r="AQ51" s="26"/>
      <c r="AR51" s="66"/>
      <c r="AS51" s="11"/>
      <c r="AT51" s="24">
        <v>5.3</v>
      </c>
      <c r="AU51" s="72"/>
      <c r="AV51" s="73"/>
      <c r="AW51" s="73"/>
      <c r="AX51" s="78"/>
      <c r="AY51" s="74">
        <v>0</v>
      </c>
      <c r="AZ51" s="76" t="e">
        <f>AY51*#REF!</f>
        <v>#REF!</v>
      </c>
      <c r="BA51" s="75" t="e">
        <f t="shared" si="1"/>
        <v>#REF!</v>
      </c>
      <c r="BB51" s="76"/>
      <c r="BC51" s="71"/>
      <c r="BD51" s="231" t="e">
        <f>#REF!</f>
        <v>#REF!</v>
      </c>
      <c r="BE51" s="232" t="e">
        <f>BD51*#REF!</f>
        <v>#REF!</v>
      </c>
      <c r="BF51" s="82"/>
    </row>
    <row r="52" spans="2:58" ht="63.75" hidden="1">
      <c r="B52" s="20">
        <v>5.4</v>
      </c>
      <c r="C52" s="21" t="e">
        <f>#REF!</f>
        <v>#REF!</v>
      </c>
      <c r="D52" s="229" t="e">
        <f>#REF!</f>
        <v>#REF!</v>
      </c>
      <c r="E52" s="11"/>
      <c r="F52" s="24">
        <v>5.4</v>
      </c>
      <c r="G52" s="158" t="s">
        <v>357</v>
      </c>
      <c r="H52" s="159" t="s">
        <v>357</v>
      </c>
      <c r="I52" s="77"/>
      <c r="J52" s="208"/>
      <c r="K52" s="26"/>
      <c r="L52" s="162" t="s">
        <v>357</v>
      </c>
      <c r="M52" s="11"/>
      <c r="N52" s="24">
        <v>5.4</v>
      </c>
      <c r="O52" s="25"/>
      <c r="P52" s="26"/>
      <c r="Q52" s="77"/>
      <c r="R52" s="27"/>
      <c r="S52" s="26"/>
      <c r="T52" s="66"/>
      <c r="U52" s="11"/>
      <c r="V52" s="24">
        <v>5.4</v>
      </c>
      <c r="W52" s="25"/>
      <c r="X52" s="26"/>
      <c r="Y52" s="77"/>
      <c r="Z52" s="27"/>
      <c r="AA52" s="26"/>
      <c r="AB52" s="66"/>
      <c r="AC52" s="11"/>
      <c r="AD52" s="24">
        <v>5.4</v>
      </c>
      <c r="AE52" s="25"/>
      <c r="AF52" s="26"/>
      <c r="AG52" s="77"/>
      <c r="AH52" s="27"/>
      <c r="AI52" s="26"/>
      <c r="AJ52" s="66"/>
      <c r="AK52" s="11"/>
      <c r="AL52" s="24">
        <v>5.4</v>
      </c>
      <c r="AM52" s="25"/>
      <c r="AN52" s="26"/>
      <c r="AO52" s="26"/>
      <c r="AP52" s="27"/>
      <c r="AQ52" s="26"/>
      <c r="AR52" s="66"/>
      <c r="AS52" s="11"/>
      <c r="AT52" s="24">
        <v>5.4</v>
      </c>
      <c r="AU52" s="72"/>
      <c r="AV52" s="73"/>
      <c r="AW52" s="73"/>
      <c r="AX52" s="78"/>
      <c r="AY52" s="74">
        <v>0</v>
      </c>
      <c r="AZ52" s="76" t="e">
        <f>AY52*#REF!</f>
        <v>#REF!</v>
      </c>
      <c r="BA52" s="75" t="e">
        <f t="shared" si="1"/>
        <v>#REF!</v>
      </c>
      <c r="BB52" s="76"/>
      <c r="BC52" s="71"/>
      <c r="BD52" s="231" t="e">
        <f>#REF!</f>
        <v>#REF!</v>
      </c>
      <c r="BE52" s="232" t="e">
        <f>BD52*#REF!</f>
        <v>#REF!</v>
      </c>
      <c r="BF52" s="82"/>
    </row>
    <row r="53" spans="2:58" ht="63.75" hidden="1">
      <c r="B53" s="20">
        <v>5.5</v>
      </c>
      <c r="C53" s="21" t="e">
        <f>#REF!</f>
        <v>#REF!</v>
      </c>
      <c r="D53" s="229" t="e">
        <f>#REF!</f>
        <v>#REF!</v>
      </c>
      <c r="E53" s="11"/>
      <c r="F53" s="24">
        <v>5.5</v>
      </c>
      <c r="G53" s="158" t="s">
        <v>357</v>
      </c>
      <c r="H53" s="159" t="s">
        <v>357</v>
      </c>
      <c r="I53" s="77"/>
      <c r="J53" s="208"/>
      <c r="K53" s="26"/>
      <c r="L53" s="162" t="s">
        <v>357</v>
      </c>
      <c r="M53" s="11"/>
      <c r="N53" s="24">
        <v>5.5</v>
      </c>
      <c r="O53" s="25"/>
      <c r="P53" s="26"/>
      <c r="Q53" s="77"/>
      <c r="R53" s="27"/>
      <c r="S53" s="26"/>
      <c r="T53" s="66"/>
      <c r="U53" s="11"/>
      <c r="V53" s="24">
        <v>5.5</v>
      </c>
      <c r="W53" s="25"/>
      <c r="X53" s="26"/>
      <c r="Y53" s="77"/>
      <c r="Z53" s="27"/>
      <c r="AA53" s="26"/>
      <c r="AB53" s="66"/>
      <c r="AC53" s="11"/>
      <c r="AD53" s="24">
        <v>5.5</v>
      </c>
      <c r="AE53" s="25"/>
      <c r="AF53" s="26"/>
      <c r="AG53" s="77"/>
      <c r="AH53" s="27"/>
      <c r="AI53" s="26"/>
      <c r="AJ53" s="66"/>
      <c r="AK53" s="11"/>
      <c r="AL53" s="24">
        <v>5.5</v>
      </c>
      <c r="AM53" s="25"/>
      <c r="AN53" s="26"/>
      <c r="AO53" s="26"/>
      <c r="AP53" s="27"/>
      <c r="AQ53" s="26"/>
      <c r="AR53" s="66"/>
      <c r="AS53" s="11"/>
      <c r="AT53" s="24">
        <v>5.5</v>
      </c>
      <c r="AU53" s="72"/>
      <c r="AV53" s="73"/>
      <c r="AW53" s="73"/>
      <c r="AX53" s="78"/>
      <c r="AY53" s="74">
        <v>0</v>
      </c>
      <c r="AZ53" s="76" t="e">
        <f>AY53*#REF!</f>
        <v>#REF!</v>
      </c>
      <c r="BA53" s="75" t="e">
        <f t="shared" si="1"/>
        <v>#REF!</v>
      </c>
      <c r="BB53" s="76"/>
      <c r="BC53" s="71"/>
      <c r="BD53" s="231" t="e">
        <f>#REF!</f>
        <v>#REF!</v>
      </c>
      <c r="BE53" s="232" t="e">
        <f>BD53*#REF!</f>
        <v>#REF!</v>
      </c>
      <c r="BF53" s="82"/>
    </row>
    <row r="54" spans="2:58" ht="63.75" hidden="1">
      <c r="B54" s="20">
        <v>5.6</v>
      </c>
      <c r="C54" s="21" t="e">
        <f>#REF!</f>
        <v>#REF!</v>
      </c>
      <c r="D54" s="229" t="e">
        <f>#REF!</f>
        <v>#REF!</v>
      </c>
      <c r="E54" s="11"/>
      <c r="F54" s="24">
        <v>5.6</v>
      </c>
      <c r="G54" s="158" t="s">
        <v>357</v>
      </c>
      <c r="H54" s="159" t="s">
        <v>357</v>
      </c>
      <c r="I54" s="77"/>
      <c r="J54" s="208"/>
      <c r="K54" s="26"/>
      <c r="L54" s="162" t="s">
        <v>357</v>
      </c>
      <c r="M54" s="11"/>
      <c r="N54" s="24">
        <v>5.6</v>
      </c>
      <c r="O54" s="25"/>
      <c r="P54" s="26"/>
      <c r="Q54" s="77"/>
      <c r="R54" s="27"/>
      <c r="S54" s="26"/>
      <c r="T54" s="66"/>
      <c r="U54" s="11"/>
      <c r="V54" s="24">
        <v>5.6</v>
      </c>
      <c r="W54" s="25"/>
      <c r="X54" s="26"/>
      <c r="Y54" s="77"/>
      <c r="Z54" s="27"/>
      <c r="AA54" s="26"/>
      <c r="AB54" s="66"/>
      <c r="AC54" s="11"/>
      <c r="AD54" s="24">
        <v>5.6</v>
      </c>
      <c r="AE54" s="25"/>
      <c r="AF54" s="26"/>
      <c r="AG54" s="77"/>
      <c r="AH54" s="27"/>
      <c r="AI54" s="26"/>
      <c r="AJ54" s="66"/>
      <c r="AK54" s="11"/>
      <c r="AL54" s="24">
        <v>5.6</v>
      </c>
      <c r="AM54" s="25"/>
      <c r="AN54" s="26"/>
      <c r="AO54" s="26"/>
      <c r="AP54" s="27"/>
      <c r="AQ54" s="26"/>
      <c r="AR54" s="66"/>
      <c r="AS54" s="11"/>
      <c r="AT54" s="24">
        <v>5.6</v>
      </c>
      <c r="AU54" s="72"/>
      <c r="AV54" s="73"/>
      <c r="AW54" s="73"/>
      <c r="AX54" s="78"/>
      <c r="AY54" s="74">
        <v>0</v>
      </c>
      <c r="AZ54" s="76" t="e">
        <f>AY54*#REF!</f>
        <v>#REF!</v>
      </c>
      <c r="BA54" s="75" t="e">
        <f t="shared" si="1"/>
        <v>#REF!</v>
      </c>
      <c r="BB54" s="76"/>
      <c r="BC54" s="71"/>
      <c r="BD54" s="231" t="e">
        <f>#REF!</f>
        <v>#REF!</v>
      </c>
      <c r="BE54" s="232" t="e">
        <f>BD54*#REF!</f>
        <v>#REF!</v>
      </c>
      <c r="BF54" s="82"/>
    </row>
    <row r="55" spans="2:58" ht="63.75" hidden="1">
      <c r="B55" s="20">
        <v>5.7</v>
      </c>
      <c r="C55" s="21" t="e">
        <f>#REF!</f>
        <v>#REF!</v>
      </c>
      <c r="D55" s="229" t="e">
        <f>#REF!</f>
        <v>#REF!</v>
      </c>
      <c r="E55" s="11"/>
      <c r="F55" s="24">
        <v>5.7</v>
      </c>
      <c r="G55" s="158" t="s">
        <v>357</v>
      </c>
      <c r="H55" s="159" t="s">
        <v>357</v>
      </c>
      <c r="I55" s="77"/>
      <c r="J55" s="208"/>
      <c r="K55" s="26"/>
      <c r="L55" s="162" t="s">
        <v>357</v>
      </c>
      <c r="M55" s="11"/>
      <c r="N55" s="24">
        <v>5.7</v>
      </c>
      <c r="O55" s="25"/>
      <c r="P55" s="26"/>
      <c r="Q55" s="77"/>
      <c r="R55" s="27"/>
      <c r="S55" s="26"/>
      <c r="T55" s="66"/>
      <c r="U55" s="11"/>
      <c r="V55" s="24">
        <v>5.7</v>
      </c>
      <c r="W55" s="25"/>
      <c r="X55" s="26"/>
      <c r="Y55" s="77"/>
      <c r="Z55" s="27"/>
      <c r="AA55" s="26"/>
      <c r="AB55" s="66"/>
      <c r="AC55" s="11"/>
      <c r="AD55" s="24">
        <v>5.7</v>
      </c>
      <c r="AE55" s="25"/>
      <c r="AF55" s="26"/>
      <c r="AG55" s="77"/>
      <c r="AH55" s="27"/>
      <c r="AI55" s="26"/>
      <c r="AJ55" s="66"/>
      <c r="AK55" s="11"/>
      <c r="AL55" s="24">
        <v>5.7</v>
      </c>
      <c r="AM55" s="25"/>
      <c r="AN55" s="26"/>
      <c r="AO55" s="26"/>
      <c r="AP55" s="27"/>
      <c r="AQ55" s="26"/>
      <c r="AR55" s="66"/>
      <c r="AS55" s="11"/>
      <c r="AT55" s="24">
        <v>5.7</v>
      </c>
      <c r="AU55" s="72"/>
      <c r="AV55" s="73"/>
      <c r="AW55" s="73"/>
      <c r="AX55" s="78"/>
      <c r="AY55" s="74">
        <v>0</v>
      </c>
      <c r="AZ55" s="76" t="e">
        <f>AY55*#REF!</f>
        <v>#REF!</v>
      </c>
      <c r="BA55" s="75" t="e">
        <f t="shared" si="1"/>
        <v>#REF!</v>
      </c>
      <c r="BB55" s="76"/>
      <c r="BC55" s="71"/>
      <c r="BD55" s="231" t="e">
        <f>#REF!</f>
        <v>#REF!</v>
      </c>
      <c r="BE55" s="232" t="e">
        <f>BD55*#REF!</f>
        <v>#REF!</v>
      </c>
      <c r="BF55" s="82"/>
    </row>
    <row r="56" spans="2:58" ht="63.75" hidden="1">
      <c r="B56" s="20">
        <v>5.8</v>
      </c>
      <c r="C56" s="21" t="e">
        <f>#REF!</f>
        <v>#REF!</v>
      </c>
      <c r="D56" s="229" t="e">
        <f>#REF!</f>
        <v>#REF!</v>
      </c>
      <c r="E56" s="11"/>
      <c r="F56" s="24">
        <v>5.8</v>
      </c>
      <c r="G56" s="158" t="s">
        <v>357</v>
      </c>
      <c r="H56" s="159" t="s">
        <v>357</v>
      </c>
      <c r="I56" s="77"/>
      <c r="J56" s="208"/>
      <c r="K56" s="26"/>
      <c r="L56" s="162" t="s">
        <v>357</v>
      </c>
      <c r="M56" s="11"/>
      <c r="N56" s="24">
        <v>5.8</v>
      </c>
      <c r="O56" s="25"/>
      <c r="P56" s="26"/>
      <c r="Q56" s="77"/>
      <c r="R56" s="27"/>
      <c r="S56" s="26"/>
      <c r="T56" s="66"/>
      <c r="U56" s="11"/>
      <c r="V56" s="24">
        <v>5.8</v>
      </c>
      <c r="W56" s="25"/>
      <c r="X56" s="26"/>
      <c r="Y56" s="77"/>
      <c r="Z56" s="27"/>
      <c r="AA56" s="26"/>
      <c r="AB56" s="66"/>
      <c r="AC56" s="11"/>
      <c r="AD56" s="24">
        <v>5.8</v>
      </c>
      <c r="AE56" s="25"/>
      <c r="AF56" s="26"/>
      <c r="AG56" s="77"/>
      <c r="AH56" s="27"/>
      <c r="AI56" s="26"/>
      <c r="AJ56" s="66"/>
      <c r="AK56" s="11"/>
      <c r="AL56" s="24">
        <v>5.8</v>
      </c>
      <c r="AM56" s="25"/>
      <c r="AN56" s="26"/>
      <c r="AO56" s="26"/>
      <c r="AP56" s="27"/>
      <c r="AQ56" s="26"/>
      <c r="AR56" s="66"/>
      <c r="AS56" s="11"/>
      <c r="AT56" s="24">
        <v>5.8</v>
      </c>
      <c r="AU56" s="72"/>
      <c r="AV56" s="73"/>
      <c r="AW56" s="73"/>
      <c r="AX56" s="78"/>
      <c r="AY56" s="74">
        <v>0</v>
      </c>
      <c r="AZ56" s="76" t="e">
        <f>AY56*#REF!</f>
        <v>#REF!</v>
      </c>
      <c r="BA56" s="75" t="e">
        <f t="shared" si="1"/>
        <v>#REF!</v>
      </c>
      <c r="BB56" s="76"/>
      <c r="BC56" s="71"/>
      <c r="BD56" s="231" t="e">
        <f>#REF!</f>
        <v>#REF!</v>
      </c>
      <c r="BE56" s="232" t="e">
        <f>BD56*#REF!</f>
        <v>#REF!</v>
      </c>
      <c r="BF56" s="82"/>
    </row>
    <row r="57" spans="2:58" ht="63.75" hidden="1">
      <c r="B57" s="20">
        <v>5.9</v>
      </c>
      <c r="C57" s="21" t="e">
        <f>#REF!</f>
        <v>#REF!</v>
      </c>
      <c r="D57" s="229" t="e">
        <f>#REF!</f>
        <v>#REF!</v>
      </c>
      <c r="E57" s="11"/>
      <c r="F57" s="24">
        <v>5.9</v>
      </c>
      <c r="G57" s="158" t="s">
        <v>357</v>
      </c>
      <c r="H57" s="159" t="s">
        <v>357</v>
      </c>
      <c r="I57" s="77"/>
      <c r="J57" s="208"/>
      <c r="K57" s="26"/>
      <c r="L57" s="162" t="s">
        <v>357</v>
      </c>
      <c r="M57" s="11"/>
      <c r="N57" s="24">
        <v>5.9</v>
      </c>
      <c r="O57" s="25"/>
      <c r="P57" s="26"/>
      <c r="Q57" s="77"/>
      <c r="R57" s="27"/>
      <c r="S57" s="26"/>
      <c r="T57" s="66"/>
      <c r="U57" s="11"/>
      <c r="V57" s="24">
        <v>5.9</v>
      </c>
      <c r="W57" s="25"/>
      <c r="X57" s="26"/>
      <c r="Y57" s="77"/>
      <c r="Z57" s="27"/>
      <c r="AA57" s="26"/>
      <c r="AB57" s="66"/>
      <c r="AC57" s="11"/>
      <c r="AD57" s="24">
        <v>5.9</v>
      </c>
      <c r="AE57" s="25"/>
      <c r="AF57" s="26"/>
      <c r="AG57" s="77"/>
      <c r="AH57" s="27"/>
      <c r="AI57" s="26"/>
      <c r="AJ57" s="66"/>
      <c r="AK57" s="11"/>
      <c r="AL57" s="24">
        <v>5.9</v>
      </c>
      <c r="AM57" s="25"/>
      <c r="AN57" s="26"/>
      <c r="AO57" s="26"/>
      <c r="AP57" s="27"/>
      <c r="AQ57" s="26"/>
      <c r="AR57" s="66"/>
      <c r="AS57" s="11"/>
      <c r="AT57" s="24">
        <v>5.9</v>
      </c>
      <c r="AU57" s="72"/>
      <c r="AV57" s="73"/>
      <c r="AW57" s="73"/>
      <c r="AX57" s="78"/>
      <c r="AY57" s="74">
        <v>0</v>
      </c>
      <c r="AZ57" s="76" t="e">
        <f>AY57*#REF!</f>
        <v>#REF!</v>
      </c>
      <c r="BA57" s="75" t="e">
        <f t="shared" si="1"/>
        <v>#REF!</v>
      </c>
      <c r="BB57" s="76"/>
      <c r="BC57" s="71"/>
      <c r="BD57" s="231" t="e">
        <f>#REF!</f>
        <v>#REF!</v>
      </c>
      <c r="BE57" s="232" t="e">
        <f>BD57*#REF!</f>
        <v>#REF!</v>
      </c>
      <c r="BF57" s="82"/>
    </row>
    <row r="58" spans="2:58" ht="18.75" hidden="1">
      <c r="B58" s="23">
        <v>6</v>
      </c>
      <c r="C58" s="227" t="e">
        <f>#REF!</f>
        <v>#REF!</v>
      </c>
      <c r="D58" s="228" t="e">
        <f>#REF!</f>
        <v>#REF!</v>
      </c>
      <c r="E58" s="11"/>
      <c r="F58" s="34">
        <v>6</v>
      </c>
      <c r="G58" s="35"/>
      <c r="H58" s="29"/>
      <c r="I58" s="30"/>
      <c r="J58" s="31"/>
      <c r="K58" s="36"/>
      <c r="L58" s="62"/>
      <c r="M58" s="11"/>
      <c r="N58" s="34">
        <v>6</v>
      </c>
      <c r="O58" s="35"/>
      <c r="P58" s="36"/>
      <c r="Q58" s="36"/>
      <c r="R58" s="37"/>
      <c r="S58" s="36"/>
      <c r="T58" s="63"/>
      <c r="U58" s="11"/>
      <c r="V58" s="34">
        <v>6</v>
      </c>
      <c r="W58" s="35"/>
      <c r="X58" s="36"/>
      <c r="Y58" s="36"/>
      <c r="Z58" s="37"/>
      <c r="AA58" s="36"/>
      <c r="AB58" s="66"/>
      <c r="AC58" s="11"/>
      <c r="AD58" s="34">
        <v>6</v>
      </c>
      <c r="AE58" s="35"/>
      <c r="AF58" s="36"/>
      <c r="AG58" s="36"/>
      <c r="AH58" s="37"/>
      <c r="AI58" s="36"/>
      <c r="AJ58" s="63"/>
      <c r="AK58" s="11"/>
      <c r="AL58" s="34">
        <v>6</v>
      </c>
      <c r="AM58" s="35"/>
      <c r="AN58" s="36"/>
      <c r="AO58" s="36"/>
      <c r="AP58" s="37"/>
      <c r="AQ58" s="36"/>
      <c r="AR58" s="63"/>
      <c r="AS58" s="11"/>
      <c r="AT58" s="34">
        <v>6</v>
      </c>
      <c r="AU58" s="83"/>
      <c r="AV58" s="84"/>
      <c r="AW58" s="84"/>
      <c r="AX58" s="85"/>
      <c r="AY58" s="259">
        <f>AVERAGE(AY59:AY67)</f>
        <v>0</v>
      </c>
      <c r="AZ58" s="87" t="e">
        <f>AY58*#REF!</f>
        <v>#REF!</v>
      </c>
      <c r="BA58" s="87" t="e">
        <f t="shared" si="1"/>
        <v>#REF!</v>
      </c>
      <c r="BB58" s="86"/>
      <c r="BC58" s="88"/>
      <c r="BD58" s="233" t="e">
        <f>AVERAGE(BD59:BD67)</f>
        <v>#REF!</v>
      </c>
      <c r="BE58" s="234" t="e">
        <f>BD58*#REF!</f>
        <v>#REF!</v>
      </c>
      <c r="BF58" s="235"/>
    </row>
    <row r="59" spans="2:58" ht="63.75" hidden="1">
      <c r="B59" s="20">
        <v>6.1</v>
      </c>
      <c r="C59" s="21" t="e">
        <f>#REF!</f>
        <v>#REF!</v>
      </c>
      <c r="D59" s="229" t="e">
        <f>#REF!</f>
        <v>#REF!</v>
      </c>
      <c r="E59" s="11"/>
      <c r="F59" s="24">
        <v>6.1</v>
      </c>
      <c r="G59" s="158" t="s">
        <v>357</v>
      </c>
      <c r="H59" s="159" t="s">
        <v>357</v>
      </c>
      <c r="I59" s="77"/>
      <c r="J59" s="208"/>
      <c r="K59" s="26"/>
      <c r="L59" s="162" t="s">
        <v>357</v>
      </c>
      <c r="M59" s="11"/>
      <c r="N59" s="24">
        <v>6.1</v>
      </c>
      <c r="O59" s="25"/>
      <c r="P59" s="26"/>
      <c r="Q59" s="77"/>
      <c r="R59" s="27"/>
      <c r="S59" s="26"/>
      <c r="T59" s="66"/>
      <c r="U59" s="11"/>
      <c r="V59" s="24">
        <v>6.1</v>
      </c>
      <c r="W59" s="25"/>
      <c r="X59" s="26"/>
      <c r="Y59" s="77"/>
      <c r="Z59" s="27"/>
      <c r="AA59" s="26"/>
      <c r="AB59" s="66"/>
      <c r="AC59" s="11"/>
      <c r="AD59" s="24">
        <v>6.1</v>
      </c>
      <c r="AE59" s="25"/>
      <c r="AF59" s="26"/>
      <c r="AG59" s="77"/>
      <c r="AH59" s="27"/>
      <c r="AI59" s="26"/>
      <c r="AJ59" s="66"/>
      <c r="AK59" s="11"/>
      <c r="AL59" s="24">
        <v>6.1</v>
      </c>
      <c r="AM59" s="25"/>
      <c r="AN59" s="26"/>
      <c r="AO59" s="26"/>
      <c r="AP59" s="27"/>
      <c r="AQ59" s="26"/>
      <c r="AR59" s="66"/>
      <c r="AS59" s="11"/>
      <c r="AT59" s="24">
        <v>6.1</v>
      </c>
      <c r="AU59" s="72"/>
      <c r="AV59" s="73"/>
      <c r="AW59" s="73"/>
      <c r="AX59" s="78"/>
      <c r="AY59" s="74">
        <v>0</v>
      </c>
      <c r="AZ59" s="76" t="e">
        <f>AY59*#REF!</f>
        <v>#REF!</v>
      </c>
      <c r="BA59" s="75" t="e">
        <f t="shared" si="1"/>
        <v>#REF!</v>
      </c>
      <c r="BB59" s="76"/>
      <c r="BC59" s="71"/>
      <c r="BD59" s="231" t="e">
        <f>#REF!</f>
        <v>#REF!</v>
      </c>
      <c r="BE59" s="232" t="e">
        <f>BD59*#REF!</f>
        <v>#REF!</v>
      </c>
      <c r="BF59" s="82"/>
    </row>
    <row r="60" spans="2:58" ht="63.75" hidden="1">
      <c r="B60" s="20">
        <v>6.2</v>
      </c>
      <c r="C60" s="21" t="e">
        <f>#REF!</f>
        <v>#REF!</v>
      </c>
      <c r="D60" s="229" t="e">
        <f>#REF!</f>
        <v>#REF!</v>
      </c>
      <c r="E60" s="11"/>
      <c r="F60" s="24">
        <v>6.2</v>
      </c>
      <c r="G60" s="158" t="s">
        <v>357</v>
      </c>
      <c r="H60" s="159" t="s">
        <v>357</v>
      </c>
      <c r="I60" s="77"/>
      <c r="J60" s="208"/>
      <c r="K60" s="26"/>
      <c r="L60" s="162" t="s">
        <v>357</v>
      </c>
      <c r="M60" s="11"/>
      <c r="N60" s="24">
        <v>6.2</v>
      </c>
      <c r="O60" s="25"/>
      <c r="P60" s="26"/>
      <c r="Q60" s="77"/>
      <c r="R60" s="27"/>
      <c r="S60" s="26"/>
      <c r="T60" s="66"/>
      <c r="U60" s="11"/>
      <c r="V60" s="24">
        <v>6.2</v>
      </c>
      <c r="W60" s="25"/>
      <c r="X60" s="26"/>
      <c r="Y60" s="77"/>
      <c r="Z60" s="27"/>
      <c r="AA60" s="26"/>
      <c r="AB60" s="66"/>
      <c r="AC60" s="11"/>
      <c r="AD60" s="24">
        <v>6.2</v>
      </c>
      <c r="AE60" s="25"/>
      <c r="AF60" s="26"/>
      <c r="AG60" s="77"/>
      <c r="AH60" s="27"/>
      <c r="AI60" s="26"/>
      <c r="AJ60" s="66"/>
      <c r="AK60" s="11"/>
      <c r="AL60" s="24">
        <v>6.2</v>
      </c>
      <c r="AM60" s="25"/>
      <c r="AN60" s="26"/>
      <c r="AO60" s="26"/>
      <c r="AP60" s="27"/>
      <c r="AQ60" s="26"/>
      <c r="AR60" s="66"/>
      <c r="AS60" s="11"/>
      <c r="AT60" s="24">
        <v>6.2</v>
      </c>
      <c r="AU60" s="72"/>
      <c r="AV60" s="73"/>
      <c r="AW60" s="73"/>
      <c r="AX60" s="78"/>
      <c r="AY60" s="74">
        <v>0</v>
      </c>
      <c r="AZ60" s="76" t="e">
        <f>AY60*#REF!</f>
        <v>#REF!</v>
      </c>
      <c r="BA60" s="75" t="e">
        <f t="shared" si="1"/>
        <v>#REF!</v>
      </c>
      <c r="BB60" s="76"/>
      <c r="BC60" s="71"/>
      <c r="BD60" s="231" t="e">
        <f>#REF!</f>
        <v>#REF!</v>
      </c>
      <c r="BE60" s="232" t="e">
        <f>BD60*#REF!</f>
        <v>#REF!</v>
      </c>
      <c r="BF60" s="82"/>
    </row>
    <row r="61" spans="2:58" ht="63.75" hidden="1">
      <c r="B61" s="20">
        <v>6.3</v>
      </c>
      <c r="C61" s="21" t="e">
        <f>#REF!</f>
        <v>#REF!</v>
      </c>
      <c r="D61" s="229" t="e">
        <f>#REF!</f>
        <v>#REF!</v>
      </c>
      <c r="E61" s="11"/>
      <c r="F61" s="24">
        <v>6.3</v>
      </c>
      <c r="G61" s="158" t="s">
        <v>357</v>
      </c>
      <c r="H61" s="159" t="s">
        <v>357</v>
      </c>
      <c r="I61" s="77"/>
      <c r="J61" s="208"/>
      <c r="K61" s="26"/>
      <c r="L61" s="162" t="s">
        <v>357</v>
      </c>
      <c r="M61" s="11"/>
      <c r="N61" s="24">
        <v>6.3</v>
      </c>
      <c r="O61" s="25"/>
      <c r="P61" s="26"/>
      <c r="Q61" s="77"/>
      <c r="R61" s="27"/>
      <c r="S61" s="26"/>
      <c r="T61" s="66"/>
      <c r="U61" s="11"/>
      <c r="V61" s="24">
        <v>6.3</v>
      </c>
      <c r="W61" s="25"/>
      <c r="X61" s="26"/>
      <c r="Y61" s="77"/>
      <c r="Z61" s="27"/>
      <c r="AA61" s="26"/>
      <c r="AB61" s="66"/>
      <c r="AC61" s="11"/>
      <c r="AD61" s="24">
        <v>6.3</v>
      </c>
      <c r="AE61" s="25"/>
      <c r="AF61" s="26"/>
      <c r="AG61" s="77"/>
      <c r="AH61" s="27"/>
      <c r="AI61" s="26"/>
      <c r="AJ61" s="66"/>
      <c r="AK61" s="11"/>
      <c r="AL61" s="24">
        <v>6.3</v>
      </c>
      <c r="AM61" s="25"/>
      <c r="AN61" s="26"/>
      <c r="AO61" s="26"/>
      <c r="AP61" s="27"/>
      <c r="AQ61" s="26"/>
      <c r="AR61" s="66"/>
      <c r="AS61" s="11"/>
      <c r="AT61" s="24">
        <v>6.3</v>
      </c>
      <c r="AU61" s="72"/>
      <c r="AV61" s="73"/>
      <c r="AW61" s="73"/>
      <c r="AX61" s="78"/>
      <c r="AY61" s="74">
        <v>0</v>
      </c>
      <c r="AZ61" s="76" t="e">
        <f>AY61*#REF!</f>
        <v>#REF!</v>
      </c>
      <c r="BA61" s="75" t="e">
        <f t="shared" si="1"/>
        <v>#REF!</v>
      </c>
      <c r="BB61" s="76"/>
      <c r="BC61" s="71"/>
      <c r="BD61" s="231" t="e">
        <f>#REF!</f>
        <v>#REF!</v>
      </c>
      <c r="BE61" s="232" t="e">
        <f>BD61*#REF!</f>
        <v>#REF!</v>
      </c>
      <c r="BF61" s="82"/>
    </row>
    <row r="62" spans="2:58" ht="63.75" hidden="1">
      <c r="B62" s="20">
        <v>6.4</v>
      </c>
      <c r="C62" s="21" t="e">
        <f>#REF!</f>
        <v>#REF!</v>
      </c>
      <c r="D62" s="229" t="e">
        <f>#REF!</f>
        <v>#REF!</v>
      </c>
      <c r="E62" s="11"/>
      <c r="F62" s="24">
        <v>6.4</v>
      </c>
      <c r="G62" s="158" t="s">
        <v>357</v>
      </c>
      <c r="H62" s="159" t="s">
        <v>357</v>
      </c>
      <c r="I62" s="77"/>
      <c r="J62" s="208"/>
      <c r="K62" s="26"/>
      <c r="L62" s="162" t="s">
        <v>357</v>
      </c>
      <c r="M62" s="11"/>
      <c r="N62" s="24">
        <v>6.4</v>
      </c>
      <c r="O62" s="25"/>
      <c r="P62" s="26"/>
      <c r="Q62" s="77"/>
      <c r="R62" s="27"/>
      <c r="S62" s="26"/>
      <c r="T62" s="66"/>
      <c r="U62" s="11"/>
      <c r="V62" s="24">
        <v>6.4</v>
      </c>
      <c r="W62" s="25"/>
      <c r="X62" s="26"/>
      <c r="Y62" s="77"/>
      <c r="Z62" s="27"/>
      <c r="AA62" s="26"/>
      <c r="AB62" s="66"/>
      <c r="AC62" s="11"/>
      <c r="AD62" s="24">
        <v>6.4</v>
      </c>
      <c r="AE62" s="25"/>
      <c r="AF62" s="26"/>
      <c r="AG62" s="77"/>
      <c r="AH62" s="27"/>
      <c r="AI62" s="26"/>
      <c r="AJ62" s="66"/>
      <c r="AK62" s="11"/>
      <c r="AL62" s="24">
        <v>6.4</v>
      </c>
      <c r="AM62" s="25"/>
      <c r="AN62" s="26"/>
      <c r="AO62" s="26"/>
      <c r="AP62" s="27"/>
      <c r="AQ62" s="26"/>
      <c r="AR62" s="66"/>
      <c r="AS62" s="11"/>
      <c r="AT62" s="24">
        <v>6.4</v>
      </c>
      <c r="AU62" s="72"/>
      <c r="AV62" s="73"/>
      <c r="AW62" s="73"/>
      <c r="AX62" s="78"/>
      <c r="AY62" s="74">
        <v>0</v>
      </c>
      <c r="AZ62" s="76" t="e">
        <f>AY62*#REF!</f>
        <v>#REF!</v>
      </c>
      <c r="BA62" s="75" t="e">
        <f t="shared" si="1"/>
        <v>#REF!</v>
      </c>
      <c r="BB62" s="76"/>
      <c r="BC62" s="71"/>
      <c r="BD62" s="231" t="e">
        <f>#REF!</f>
        <v>#REF!</v>
      </c>
      <c r="BE62" s="232" t="e">
        <f>BD62*#REF!</f>
        <v>#REF!</v>
      </c>
      <c r="BF62" s="82"/>
    </row>
    <row r="63" spans="2:58" ht="63.75" hidden="1">
      <c r="B63" s="20">
        <v>6.5</v>
      </c>
      <c r="C63" s="21" t="e">
        <f>#REF!</f>
        <v>#REF!</v>
      </c>
      <c r="D63" s="229" t="e">
        <f>#REF!</f>
        <v>#REF!</v>
      </c>
      <c r="E63" s="11"/>
      <c r="F63" s="24">
        <v>6.5</v>
      </c>
      <c r="G63" s="158" t="s">
        <v>357</v>
      </c>
      <c r="H63" s="159" t="s">
        <v>357</v>
      </c>
      <c r="I63" s="77"/>
      <c r="J63" s="208"/>
      <c r="K63" s="26"/>
      <c r="L63" s="162" t="s">
        <v>357</v>
      </c>
      <c r="M63" s="11"/>
      <c r="N63" s="24">
        <v>6.5</v>
      </c>
      <c r="O63" s="25"/>
      <c r="P63" s="26"/>
      <c r="Q63" s="77"/>
      <c r="R63" s="27"/>
      <c r="S63" s="26"/>
      <c r="T63" s="66"/>
      <c r="U63" s="11"/>
      <c r="V63" s="24">
        <v>6.5</v>
      </c>
      <c r="W63" s="25"/>
      <c r="X63" s="26"/>
      <c r="Y63" s="77"/>
      <c r="Z63" s="27"/>
      <c r="AA63" s="26"/>
      <c r="AB63" s="66"/>
      <c r="AC63" s="11"/>
      <c r="AD63" s="24">
        <v>6.5</v>
      </c>
      <c r="AE63" s="25"/>
      <c r="AF63" s="26"/>
      <c r="AG63" s="77"/>
      <c r="AH63" s="27"/>
      <c r="AI63" s="26"/>
      <c r="AJ63" s="66"/>
      <c r="AK63" s="11"/>
      <c r="AL63" s="24">
        <v>6.5</v>
      </c>
      <c r="AM63" s="25"/>
      <c r="AN63" s="26"/>
      <c r="AO63" s="26"/>
      <c r="AP63" s="27"/>
      <c r="AQ63" s="26"/>
      <c r="AR63" s="66"/>
      <c r="AS63" s="11"/>
      <c r="AT63" s="24">
        <v>6.5</v>
      </c>
      <c r="AU63" s="72"/>
      <c r="AV63" s="73"/>
      <c r="AW63" s="73"/>
      <c r="AX63" s="78"/>
      <c r="AY63" s="74">
        <v>0</v>
      </c>
      <c r="AZ63" s="76" t="e">
        <f>AY63*#REF!</f>
        <v>#REF!</v>
      </c>
      <c r="BA63" s="75" t="e">
        <f t="shared" si="1"/>
        <v>#REF!</v>
      </c>
      <c r="BB63" s="76"/>
      <c r="BC63" s="71"/>
      <c r="BD63" s="231" t="e">
        <f>#REF!</f>
        <v>#REF!</v>
      </c>
      <c r="BE63" s="232" t="e">
        <f>BD63*#REF!</f>
        <v>#REF!</v>
      </c>
      <c r="BF63" s="82"/>
    </row>
    <row r="64" spans="2:58" ht="63.75" hidden="1">
      <c r="B64" s="20">
        <v>6.6</v>
      </c>
      <c r="C64" s="21" t="e">
        <f>#REF!</f>
        <v>#REF!</v>
      </c>
      <c r="D64" s="229" t="e">
        <f>#REF!</f>
        <v>#REF!</v>
      </c>
      <c r="E64" s="11"/>
      <c r="F64" s="24">
        <v>6.6</v>
      </c>
      <c r="G64" s="158" t="s">
        <v>357</v>
      </c>
      <c r="H64" s="159" t="s">
        <v>357</v>
      </c>
      <c r="I64" s="77"/>
      <c r="J64" s="208"/>
      <c r="K64" s="26"/>
      <c r="L64" s="162" t="s">
        <v>357</v>
      </c>
      <c r="M64" s="11"/>
      <c r="N64" s="24">
        <v>6.6</v>
      </c>
      <c r="O64" s="25"/>
      <c r="P64" s="26"/>
      <c r="Q64" s="77"/>
      <c r="R64" s="27"/>
      <c r="S64" s="26"/>
      <c r="T64" s="66"/>
      <c r="U64" s="11"/>
      <c r="V64" s="24">
        <v>6.6</v>
      </c>
      <c r="W64" s="25"/>
      <c r="X64" s="26"/>
      <c r="Y64" s="77"/>
      <c r="Z64" s="27"/>
      <c r="AA64" s="26"/>
      <c r="AB64" s="66"/>
      <c r="AC64" s="11"/>
      <c r="AD64" s="24">
        <v>6.6</v>
      </c>
      <c r="AE64" s="25"/>
      <c r="AF64" s="26"/>
      <c r="AG64" s="77"/>
      <c r="AH64" s="27"/>
      <c r="AI64" s="26"/>
      <c r="AJ64" s="66"/>
      <c r="AK64" s="11"/>
      <c r="AL64" s="24">
        <v>6.6</v>
      </c>
      <c r="AM64" s="25"/>
      <c r="AN64" s="26"/>
      <c r="AO64" s="26"/>
      <c r="AP64" s="27"/>
      <c r="AQ64" s="26"/>
      <c r="AR64" s="66"/>
      <c r="AS64" s="11"/>
      <c r="AT64" s="24">
        <v>6.6</v>
      </c>
      <c r="AU64" s="72"/>
      <c r="AV64" s="73"/>
      <c r="AW64" s="73"/>
      <c r="AX64" s="78"/>
      <c r="AY64" s="74">
        <v>0</v>
      </c>
      <c r="AZ64" s="76" t="e">
        <f>AY64*#REF!</f>
        <v>#REF!</v>
      </c>
      <c r="BA64" s="75" t="e">
        <f t="shared" si="1"/>
        <v>#REF!</v>
      </c>
      <c r="BB64" s="76"/>
      <c r="BC64" s="71"/>
      <c r="BD64" s="231" t="e">
        <f>#REF!</f>
        <v>#REF!</v>
      </c>
      <c r="BE64" s="232" t="e">
        <f>BD64*#REF!</f>
        <v>#REF!</v>
      </c>
      <c r="BF64" s="82"/>
    </row>
    <row r="65" spans="2:58" ht="63.75" hidden="1">
      <c r="B65" s="20">
        <v>6.7</v>
      </c>
      <c r="C65" s="21" t="e">
        <f>#REF!</f>
        <v>#REF!</v>
      </c>
      <c r="D65" s="229" t="e">
        <f>#REF!</f>
        <v>#REF!</v>
      </c>
      <c r="E65" s="11"/>
      <c r="F65" s="24">
        <v>6.7</v>
      </c>
      <c r="G65" s="158" t="s">
        <v>357</v>
      </c>
      <c r="H65" s="159" t="s">
        <v>357</v>
      </c>
      <c r="I65" s="77"/>
      <c r="J65" s="208"/>
      <c r="K65" s="26"/>
      <c r="L65" s="162" t="s">
        <v>357</v>
      </c>
      <c r="M65" s="11"/>
      <c r="N65" s="24">
        <v>6.7</v>
      </c>
      <c r="O65" s="25"/>
      <c r="P65" s="26"/>
      <c r="Q65" s="77"/>
      <c r="R65" s="27"/>
      <c r="S65" s="26"/>
      <c r="T65" s="66"/>
      <c r="U65" s="11"/>
      <c r="V65" s="24">
        <v>6.7</v>
      </c>
      <c r="W65" s="25"/>
      <c r="X65" s="26"/>
      <c r="Y65" s="77"/>
      <c r="Z65" s="27"/>
      <c r="AA65" s="26"/>
      <c r="AB65" s="66"/>
      <c r="AC65" s="11"/>
      <c r="AD65" s="24">
        <v>6.7</v>
      </c>
      <c r="AE65" s="25"/>
      <c r="AF65" s="26"/>
      <c r="AG65" s="77"/>
      <c r="AH65" s="27"/>
      <c r="AI65" s="26"/>
      <c r="AJ65" s="66"/>
      <c r="AK65" s="11"/>
      <c r="AL65" s="24">
        <v>6.7</v>
      </c>
      <c r="AM65" s="25"/>
      <c r="AN65" s="26"/>
      <c r="AO65" s="26"/>
      <c r="AP65" s="27"/>
      <c r="AQ65" s="26"/>
      <c r="AR65" s="66"/>
      <c r="AS65" s="11"/>
      <c r="AT65" s="24">
        <v>6.7</v>
      </c>
      <c r="AU65" s="72"/>
      <c r="AV65" s="73"/>
      <c r="AW65" s="73"/>
      <c r="AX65" s="78"/>
      <c r="AY65" s="74">
        <v>0</v>
      </c>
      <c r="AZ65" s="76" t="e">
        <f>AY65*#REF!</f>
        <v>#REF!</v>
      </c>
      <c r="BA65" s="75" t="e">
        <f t="shared" si="1"/>
        <v>#REF!</v>
      </c>
      <c r="BB65" s="76"/>
      <c r="BC65" s="71"/>
      <c r="BD65" s="231" t="e">
        <f>#REF!</f>
        <v>#REF!</v>
      </c>
      <c r="BE65" s="232" t="e">
        <f>BD65*#REF!</f>
        <v>#REF!</v>
      </c>
      <c r="BF65" s="82"/>
    </row>
    <row r="66" spans="2:58" ht="63.75" hidden="1">
      <c r="B66" s="20">
        <v>6.8</v>
      </c>
      <c r="C66" s="21" t="e">
        <f>#REF!</f>
        <v>#REF!</v>
      </c>
      <c r="D66" s="229" t="e">
        <f>#REF!</f>
        <v>#REF!</v>
      </c>
      <c r="E66" s="11"/>
      <c r="F66" s="24">
        <v>6.8</v>
      </c>
      <c r="G66" s="158" t="s">
        <v>357</v>
      </c>
      <c r="H66" s="159" t="s">
        <v>357</v>
      </c>
      <c r="I66" s="77"/>
      <c r="J66" s="208"/>
      <c r="K66" s="26"/>
      <c r="L66" s="162" t="s">
        <v>357</v>
      </c>
      <c r="M66" s="11"/>
      <c r="N66" s="24">
        <v>6.8</v>
      </c>
      <c r="O66" s="25"/>
      <c r="P66" s="26"/>
      <c r="Q66" s="77"/>
      <c r="R66" s="27"/>
      <c r="S66" s="26"/>
      <c r="T66" s="66"/>
      <c r="U66" s="11"/>
      <c r="V66" s="24">
        <v>6.8</v>
      </c>
      <c r="W66" s="25"/>
      <c r="X66" s="26"/>
      <c r="Y66" s="77"/>
      <c r="Z66" s="27"/>
      <c r="AA66" s="26"/>
      <c r="AB66" s="66"/>
      <c r="AC66" s="11"/>
      <c r="AD66" s="24">
        <v>6.8</v>
      </c>
      <c r="AE66" s="25"/>
      <c r="AF66" s="26"/>
      <c r="AG66" s="77"/>
      <c r="AH66" s="27"/>
      <c r="AI66" s="26"/>
      <c r="AJ66" s="66"/>
      <c r="AK66" s="11"/>
      <c r="AL66" s="24">
        <v>6.8</v>
      </c>
      <c r="AM66" s="25"/>
      <c r="AN66" s="26"/>
      <c r="AO66" s="26"/>
      <c r="AP66" s="27"/>
      <c r="AQ66" s="26"/>
      <c r="AR66" s="66"/>
      <c r="AS66" s="11"/>
      <c r="AT66" s="24">
        <v>6.8</v>
      </c>
      <c r="AU66" s="72"/>
      <c r="AV66" s="73"/>
      <c r="AW66" s="73"/>
      <c r="AX66" s="78"/>
      <c r="AY66" s="74">
        <v>0</v>
      </c>
      <c r="AZ66" s="76" t="e">
        <f>AY66*#REF!</f>
        <v>#REF!</v>
      </c>
      <c r="BA66" s="75" t="e">
        <f t="shared" si="1"/>
        <v>#REF!</v>
      </c>
      <c r="BB66" s="76"/>
      <c r="BC66" s="71"/>
      <c r="BD66" s="231" t="e">
        <f>#REF!</f>
        <v>#REF!</v>
      </c>
      <c r="BE66" s="232" t="e">
        <f>BD66*#REF!</f>
        <v>#REF!</v>
      </c>
      <c r="BF66" s="82"/>
    </row>
    <row r="67" spans="2:58" ht="63.75" hidden="1">
      <c r="B67" s="20">
        <v>6.9</v>
      </c>
      <c r="C67" s="21" t="e">
        <f>#REF!</f>
        <v>#REF!</v>
      </c>
      <c r="D67" s="229" t="e">
        <f>#REF!</f>
        <v>#REF!</v>
      </c>
      <c r="E67" s="11"/>
      <c r="F67" s="24">
        <v>6.9</v>
      </c>
      <c r="G67" s="158" t="s">
        <v>357</v>
      </c>
      <c r="H67" s="159" t="s">
        <v>357</v>
      </c>
      <c r="I67" s="77"/>
      <c r="J67" s="208"/>
      <c r="K67" s="26"/>
      <c r="L67" s="162" t="s">
        <v>357</v>
      </c>
      <c r="M67" s="11"/>
      <c r="N67" s="24">
        <v>6.9</v>
      </c>
      <c r="O67" s="25"/>
      <c r="P67" s="26"/>
      <c r="Q67" s="77"/>
      <c r="R67" s="27"/>
      <c r="S67" s="26"/>
      <c r="T67" s="66"/>
      <c r="U67" s="11"/>
      <c r="V67" s="24">
        <v>6.9</v>
      </c>
      <c r="W67" s="25"/>
      <c r="X67" s="26"/>
      <c r="Y67" s="77"/>
      <c r="Z67" s="27"/>
      <c r="AA67" s="26"/>
      <c r="AB67" s="66"/>
      <c r="AC67" s="11"/>
      <c r="AD67" s="24">
        <v>6.9</v>
      </c>
      <c r="AE67" s="25"/>
      <c r="AF67" s="26"/>
      <c r="AG67" s="77"/>
      <c r="AH67" s="27"/>
      <c r="AI67" s="26"/>
      <c r="AJ67" s="66"/>
      <c r="AK67" s="11"/>
      <c r="AL67" s="24">
        <v>6.9</v>
      </c>
      <c r="AM67" s="25"/>
      <c r="AN67" s="26"/>
      <c r="AO67" s="26"/>
      <c r="AP67" s="27"/>
      <c r="AQ67" s="26"/>
      <c r="AR67" s="66"/>
      <c r="AS67" s="11"/>
      <c r="AT67" s="24">
        <v>6.9</v>
      </c>
      <c r="AU67" s="72"/>
      <c r="AV67" s="73"/>
      <c r="AW67" s="73"/>
      <c r="AX67" s="78"/>
      <c r="AY67" s="74">
        <v>0</v>
      </c>
      <c r="AZ67" s="76" t="e">
        <f>AY67*#REF!</f>
        <v>#REF!</v>
      </c>
      <c r="BA67" s="75" t="e">
        <f t="shared" si="1"/>
        <v>#REF!</v>
      </c>
      <c r="BB67" s="76"/>
      <c r="BC67" s="71"/>
      <c r="BD67" s="231" t="e">
        <f>#REF!</f>
        <v>#REF!</v>
      </c>
      <c r="BE67" s="232" t="e">
        <f>BD67*#REF!</f>
        <v>#REF!</v>
      </c>
      <c r="BF67" s="82"/>
    </row>
    <row r="68" spans="2:58" ht="18.75" hidden="1">
      <c r="B68" s="23">
        <v>7</v>
      </c>
      <c r="C68" s="227" t="e">
        <f>#REF!</f>
        <v>#REF!</v>
      </c>
      <c r="D68" s="228" t="e">
        <f>#REF!</f>
        <v>#REF!</v>
      </c>
      <c r="E68" s="11"/>
      <c r="F68" s="34">
        <v>7</v>
      </c>
      <c r="G68" s="35"/>
      <c r="H68" s="29"/>
      <c r="I68" s="30"/>
      <c r="J68" s="31"/>
      <c r="K68" s="36"/>
      <c r="L68" s="62"/>
      <c r="M68" s="11"/>
      <c r="N68" s="34">
        <v>7</v>
      </c>
      <c r="O68" s="35"/>
      <c r="P68" s="36"/>
      <c r="Q68" s="36"/>
      <c r="R68" s="37"/>
      <c r="S68" s="36"/>
      <c r="T68" s="63"/>
      <c r="U68" s="11"/>
      <c r="V68" s="34">
        <v>7</v>
      </c>
      <c r="W68" s="35"/>
      <c r="X68" s="36"/>
      <c r="Y68" s="36"/>
      <c r="Z68" s="37"/>
      <c r="AA68" s="36"/>
      <c r="AB68" s="66"/>
      <c r="AC68" s="11"/>
      <c r="AD68" s="34">
        <v>7</v>
      </c>
      <c r="AE68" s="35"/>
      <c r="AF68" s="36"/>
      <c r="AG68" s="36"/>
      <c r="AH68" s="37"/>
      <c r="AI68" s="36"/>
      <c r="AJ68" s="63"/>
      <c r="AK68" s="11"/>
      <c r="AL68" s="34">
        <v>7</v>
      </c>
      <c r="AM68" s="35"/>
      <c r="AN68" s="36"/>
      <c r="AO68" s="36"/>
      <c r="AP68" s="37"/>
      <c r="AQ68" s="36"/>
      <c r="AR68" s="63"/>
      <c r="AS68" s="11"/>
      <c r="AT68" s="34">
        <v>7</v>
      </c>
      <c r="AU68" s="83"/>
      <c r="AV68" s="84"/>
      <c r="AW68" s="84"/>
      <c r="AX68" s="85"/>
      <c r="AY68" s="259">
        <f>AVERAGE(AY69:AY77)</f>
        <v>0</v>
      </c>
      <c r="AZ68" s="87" t="e">
        <f>AY68*#REF!</f>
        <v>#REF!</v>
      </c>
      <c r="BA68" s="87" t="e">
        <f t="shared" si="1"/>
        <v>#REF!</v>
      </c>
      <c r="BB68" s="86"/>
      <c r="BC68" s="88"/>
      <c r="BD68" s="233" t="e">
        <f>AVERAGE(BD69:BD77)</f>
        <v>#REF!</v>
      </c>
      <c r="BE68" s="234" t="e">
        <f>BD68*#REF!</f>
        <v>#REF!</v>
      </c>
      <c r="BF68" s="235"/>
    </row>
    <row r="69" spans="2:58" ht="63.75" hidden="1">
      <c r="B69" s="20">
        <v>7.1</v>
      </c>
      <c r="C69" s="21" t="e">
        <f>#REF!</f>
        <v>#REF!</v>
      </c>
      <c r="D69" s="229" t="e">
        <f>#REF!</f>
        <v>#REF!</v>
      </c>
      <c r="E69" s="11"/>
      <c r="F69" s="24">
        <v>7.1</v>
      </c>
      <c r="G69" s="158" t="s">
        <v>357</v>
      </c>
      <c r="H69" s="159" t="s">
        <v>357</v>
      </c>
      <c r="I69" s="77"/>
      <c r="J69" s="208"/>
      <c r="K69" s="26"/>
      <c r="L69" s="162" t="s">
        <v>357</v>
      </c>
      <c r="M69" s="11"/>
      <c r="N69" s="24">
        <v>7.1</v>
      </c>
      <c r="O69" s="25"/>
      <c r="P69" s="26"/>
      <c r="Q69" s="77"/>
      <c r="R69" s="27"/>
      <c r="S69" s="26"/>
      <c r="T69" s="66"/>
      <c r="U69" s="11"/>
      <c r="V69" s="24">
        <v>7.1</v>
      </c>
      <c r="W69" s="25"/>
      <c r="X69" s="26"/>
      <c r="Y69" s="77"/>
      <c r="Z69" s="27"/>
      <c r="AA69" s="26"/>
      <c r="AB69" s="66"/>
      <c r="AC69" s="11"/>
      <c r="AD69" s="24">
        <v>7.1</v>
      </c>
      <c r="AE69" s="25"/>
      <c r="AF69" s="26"/>
      <c r="AG69" s="77"/>
      <c r="AH69" s="27"/>
      <c r="AI69" s="26"/>
      <c r="AJ69" s="66"/>
      <c r="AK69" s="11"/>
      <c r="AL69" s="24">
        <v>7.1</v>
      </c>
      <c r="AM69" s="25"/>
      <c r="AN69" s="26"/>
      <c r="AO69" s="26"/>
      <c r="AP69" s="27"/>
      <c r="AQ69" s="26"/>
      <c r="AR69" s="66"/>
      <c r="AS69" s="11"/>
      <c r="AT69" s="24">
        <v>7.1</v>
      </c>
      <c r="AU69" s="72"/>
      <c r="AV69" s="73"/>
      <c r="AW69" s="73"/>
      <c r="AX69" s="78"/>
      <c r="AY69" s="74">
        <v>0</v>
      </c>
      <c r="AZ69" s="76" t="e">
        <f>AY69*#REF!</f>
        <v>#REF!</v>
      </c>
      <c r="BA69" s="75" t="e">
        <f t="shared" si="1"/>
        <v>#REF!</v>
      </c>
      <c r="BB69" s="76"/>
      <c r="BC69" s="71"/>
      <c r="BD69" s="231" t="e">
        <f>#REF!</f>
        <v>#REF!</v>
      </c>
      <c r="BE69" s="232" t="e">
        <f>BD69*#REF!</f>
        <v>#REF!</v>
      </c>
      <c r="BF69" s="82"/>
    </row>
    <row r="70" spans="2:58" ht="63.75" hidden="1">
      <c r="B70" s="20">
        <v>7.2</v>
      </c>
      <c r="C70" s="21" t="e">
        <f>#REF!</f>
        <v>#REF!</v>
      </c>
      <c r="D70" s="229" t="e">
        <f>#REF!</f>
        <v>#REF!</v>
      </c>
      <c r="E70" s="11"/>
      <c r="F70" s="24">
        <v>7.2</v>
      </c>
      <c r="G70" s="158" t="s">
        <v>357</v>
      </c>
      <c r="H70" s="159" t="s">
        <v>357</v>
      </c>
      <c r="I70" s="77"/>
      <c r="J70" s="208"/>
      <c r="K70" s="26"/>
      <c r="L70" s="162" t="s">
        <v>357</v>
      </c>
      <c r="M70" s="11"/>
      <c r="N70" s="24">
        <v>7.2</v>
      </c>
      <c r="O70" s="25"/>
      <c r="P70" s="26"/>
      <c r="Q70" s="77"/>
      <c r="R70" s="27"/>
      <c r="S70" s="26"/>
      <c r="T70" s="66"/>
      <c r="U70" s="11"/>
      <c r="V70" s="24">
        <v>7.2</v>
      </c>
      <c r="W70" s="25"/>
      <c r="X70" s="26"/>
      <c r="Y70" s="77"/>
      <c r="Z70" s="27"/>
      <c r="AA70" s="26"/>
      <c r="AB70" s="66"/>
      <c r="AC70" s="11"/>
      <c r="AD70" s="24">
        <v>7.2</v>
      </c>
      <c r="AE70" s="25"/>
      <c r="AF70" s="26"/>
      <c r="AG70" s="77"/>
      <c r="AH70" s="27"/>
      <c r="AI70" s="26"/>
      <c r="AJ70" s="66"/>
      <c r="AK70" s="11"/>
      <c r="AL70" s="24">
        <v>7.2</v>
      </c>
      <c r="AM70" s="25"/>
      <c r="AN70" s="26"/>
      <c r="AO70" s="26"/>
      <c r="AP70" s="27"/>
      <c r="AQ70" s="26"/>
      <c r="AR70" s="66"/>
      <c r="AS70" s="11"/>
      <c r="AT70" s="24">
        <v>7.2</v>
      </c>
      <c r="AU70" s="72"/>
      <c r="AV70" s="73"/>
      <c r="AW70" s="73"/>
      <c r="AX70" s="78"/>
      <c r="AY70" s="74">
        <v>0</v>
      </c>
      <c r="AZ70" s="76" t="e">
        <f>AY70*#REF!</f>
        <v>#REF!</v>
      </c>
      <c r="BA70" s="75" t="e">
        <f t="shared" si="1"/>
        <v>#REF!</v>
      </c>
      <c r="BB70" s="76"/>
      <c r="BC70" s="71"/>
      <c r="BD70" s="231" t="e">
        <f>#REF!</f>
        <v>#REF!</v>
      </c>
      <c r="BE70" s="232" t="e">
        <f>BD70*#REF!</f>
        <v>#REF!</v>
      </c>
      <c r="BF70" s="82"/>
    </row>
    <row r="71" spans="2:58" ht="63.75" hidden="1">
      <c r="B71" s="20">
        <v>7.3</v>
      </c>
      <c r="C71" s="21" t="e">
        <f>#REF!</f>
        <v>#REF!</v>
      </c>
      <c r="D71" s="229" t="e">
        <f>#REF!</f>
        <v>#REF!</v>
      </c>
      <c r="E71" s="11"/>
      <c r="F71" s="24">
        <v>7.3</v>
      </c>
      <c r="G71" s="158" t="s">
        <v>357</v>
      </c>
      <c r="H71" s="159" t="s">
        <v>357</v>
      </c>
      <c r="I71" s="77"/>
      <c r="J71" s="208"/>
      <c r="K71" s="26"/>
      <c r="L71" s="162" t="s">
        <v>357</v>
      </c>
      <c r="M71" s="11"/>
      <c r="N71" s="24">
        <v>7.3</v>
      </c>
      <c r="O71" s="25"/>
      <c r="P71" s="26"/>
      <c r="Q71" s="77"/>
      <c r="R71" s="27"/>
      <c r="S71" s="26"/>
      <c r="T71" s="66"/>
      <c r="U71" s="11"/>
      <c r="V71" s="24">
        <v>7.3</v>
      </c>
      <c r="W71" s="25"/>
      <c r="X71" s="26"/>
      <c r="Y71" s="77"/>
      <c r="Z71" s="27"/>
      <c r="AA71" s="26"/>
      <c r="AB71" s="66"/>
      <c r="AC71" s="11"/>
      <c r="AD71" s="24">
        <v>7.3</v>
      </c>
      <c r="AE71" s="25"/>
      <c r="AF71" s="26"/>
      <c r="AG71" s="77"/>
      <c r="AH71" s="27"/>
      <c r="AI71" s="26"/>
      <c r="AJ71" s="66"/>
      <c r="AK71" s="11"/>
      <c r="AL71" s="24">
        <v>7.3</v>
      </c>
      <c r="AM71" s="25"/>
      <c r="AN71" s="26"/>
      <c r="AO71" s="26"/>
      <c r="AP71" s="27"/>
      <c r="AQ71" s="26"/>
      <c r="AR71" s="66"/>
      <c r="AS71" s="11"/>
      <c r="AT71" s="24">
        <v>7.3</v>
      </c>
      <c r="AU71" s="72"/>
      <c r="AV71" s="73"/>
      <c r="AW71" s="73"/>
      <c r="AX71" s="78"/>
      <c r="AY71" s="74">
        <v>0</v>
      </c>
      <c r="AZ71" s="76" t="e">
        <f>AY71*#REF!</f>
        <v>#REF!</v>
      </c>
      <c r="BA71" s="75" t="e">
        <f t="shared" si="1"/>
        <v>#REF!</v>
      </c>
      <c r="BB71" s="76"/>
      <c r="BC71" s="71"/>
      <c r="BD71" s="231" t="e">
        <f>#REF!</f>
        <v>#REF!</v>
      </c>
      <c r="BE71" s="232" t="e">
        <f>BD71*#REF!</f>
        <v>#REF!</v>
      </c>
      <c r="BF71" s="82"/>
    </row>
    <row r="72" spans="2:58" ht="63.75" hidden="1">
      <c r="B72" s="20">
        <v>7.4</v>
      </c>
      <c r="C72" s="21" t="e">
        <f>#REF!</f>
        <v>#REF!</v>
      </c>
      <c r="D72" s="229" t="e">
        <f>#REF!</f>
        <v>#REF!</v>
      </c>
      <c r="E72" s="11"/>
      <c r="F72" s="24">
        <v>7.4</v>
      </c>
      <c r="G72" s="158" t="s">
        <v>357</v>
      </c>
      <c r="H72" s="159" t="s">
        <v>357</v>
      </c>
      <c r="I72" s="77"/>
      <c r="J72" s="208"/>
      <c r="K72" s="26"/>
      <c r="L72" s="162" t="s">
        <v>357</v>
      </c>
      <c r="M72" s="11"/>
      <c r="N72" s="24">
        <v>7.4</v>
      </c>
      <c r="O72" s="25"/>
      <c r="P72" s="26"/>
      <c r="Q72" s="77"/>
      <c r="R72" s="27"/>
      <c r="S72" s="26"/>
      <c r="T72" s="66"/>
      <c r="U72" s="11"/>
      <c r="V72" s="24">
        <v>7.4</v>
      </c>
      <c r="W72" s="25"/>
      <c r="X72" s="26"/>
      <c r="Y72" s="77"/>
      <c r="Z72" s="27"/>
      <c r="AA72" s="26"/>
      <c r="AB72" s="66"/>
      <c r="AC72" s="11"/>
      <c r="AD72" s="24">
        <v>7.4</v>
      </c>
      <c r="AE72" s="25"/>
      <c r="AF72" s="26"/>
      <c r="AG72" s="77"/>
      <c r="AH72" s="27"/>
      <c r="AI72" s="26"/>
      <c r="AJ72" s="66"/>
      <c r="AK72" s="11"/>
      <c r="AL72" s="24">
        <v>7.4</v>
      </c>
      <c r="AM72" s="25"/>
      <c r="AN72" s="26"/>
      <c r="AO72" s="26"/>
      <c r="AP72" s="27"/>
      <c r="AQ72" s="26"/>
      <c r="AR72" s="66"/>
      <c r="AS72" s="11"/>
      <c r="AT72" s="24">
        <v>7.4</v>
      </c>
      <c r="AU72" s="72"/>
      <c r="AV72" s="73"/>
      <c r="AW72" s="73"/>
      <c r="AX72" s="78"/>
      <c r="AY72" s="74">
        <v>0</v>
      </c>
      <c r="AZ72" s="76" t="e">
        <f>AY72*#REF!</f>
        <v>#REF!</v>
      </c>
      <c r="BA72" s="75" t="e">
        <f t="shared" si="1"/>
        <v>#REF!</v>
      </c>
      <c r="BB72" s="76"/>
      <c r="BC72" s="71"/>
      <c r="BD72" s="231" t="e">
        <f>#REF!</f>
        <v>#REF!</v>
      </c>
      <c r="BE72" s="232" t="e">
        <f>BD72*#REF!</f>
        <v>#REF!</v>
      </c>
      <c r="BF72" s="82"/>
    </row>
    <row r="73" spans="2:58" ht="63.75" hidden="1">
      <c r="B73" s="20">
        <v>7.5</v>
      </c>
      <c r="C73" s="21" t="e">
        <f>#REF!</f>
        <v>#REF!</v>
      </c>
      <c r="D73" s="229" t="e">
        <f>#REF!</f>
        <v>#REF!</v>
      </c>
      <c r="E73" s="11"/>
      <c r="F73" s="24">
        <v>7.5</v>
      </c>
      <c r="G73" s="158" t="s">
        <v>357</v>
      </c>
      <c r="H73" s="159" t="s">
        <v>357</v>
      </c>
      <c r="I73" s="77"/>
      <c r="J73" s="208"/>
      <c r="K73" s="26"/>
      <c r="L73" s="162" t="s">
        <v>357</v>
      </c>
      <c r="M73" s="11"/>
      <c r="N73" s="24">
        <v>7.5</v>
      </c>
      <c r="O73" s="25"/>
      <c r="P73" s="26"/>
      <c r="Q73" s="77"/>
      <c r="R73" s="27"/>
      <c r="S73" s="26"/>
      <c r="T73" s="66"/>
      <c r="U73" s="11"/>
      <c r="V73" s="24">
        <v>7.5</v>
      </c>
      <c r="W73" s="25"/>
      <c r="X73" s="26"/>
      <c r="Y73" s="77"/>
      <c r="Z73" s="27"/>
      <c r="AA73" s="26"/>
      <c r="AB73" s="66"/>
      <c r="AC73" s="11"/>
      <c r="AD73" s="24">
        <v>7.5</v>
      </c>
      <c r="AE73" s="25"/>
      <c r="AF73" s="26"/>
      <c r="AG73" s="77"/>
      <c r="AH73" s="27"/>
      <c r="AI73" s="26"/>
      <c r="AJ73" s="66"/>
      <c r="AK73" s="11"/>
      <c r="AL73" s="24">
        <v>7.5</v>
      </c>
      <c r="AM73" s="25"/>
      <c r="AN73" s="26"/>
      <c r="AO73" s="26"/>
      <c r="AP73" s="27"/>
      <c r="AQ73" s="26"/>
      <c r="AR73" s="66"/>
      <c r="AS73" s="11"/>
      <c r="AT73" s="24">
        <v>7.5</v>
      </c>
      <c r="AU73" s="72"/>
      <c r="AV73" s="73"/>
      <c r="AW73" s="73"/>
      <c r="AX73" s="78"/>
      <c r="AY73" s="74">
        <v>0</v>
      </c>
      <c r="AZ73" s="76" t="e">
        <f>AY73*#REF!</f>
        <v>#REF!</v>
      </c>
      <c r="BA73" s="75" t="e">
        <f t="shared" ref="BA73:BA97" si="2">AZ73*AY73</f>
        <v>#REF!</v>
      </c>
      <c r="BB73" s="76"/>
      <c r="BC73" s="71"/>
      <c r="BD73" s="231" t="e">
        <f>#REF!</f>
        <v>#REF!</v>
      </c>
      <c r="BE73" s="232" t="e">
        <f>BD73*#REF!</f>
        <v>#REF!</v>
      </c>
      <c r="BF73" s="82"/>
    </row>
    <row r="74" spans="2:58" ht="63.75" hidden="1">
      <c r="B74" s="20">
        <v>7.6</v>
      </c>
      <c r="C74" s="21" t="e">
        <f>#REF!</f>
        <v>#REF!</v>
      </c>
      <c r="D74" s="229" t="e">
        <f>#REF!</f>
        <v>#REF!</v>
      </c>
      <c r="E74" s="11"/>
      <c r="F74" s="24">
        <v>7.6</v>
      </c>
      <c r="G74" s="158" t="s">
        <v>357</v>
      </c>
      <c r="H74" s="159" t="s">
        <v>357</v>
      </c>
      <c r="I74" s="77"/>
      <c r="J74" s="208"/>
      <c r="K74" s="26"/>
      <c r="L74" s="162" t="s">
        <v>357</v>
      </c>
      <c r="M74" s="11"/>
      <c r="N74" s="24">
        <v>7.6</v>
      </c>
      <c r="O74" s="25"/>
      <c r="P74" s="26"/>
      <c r="Q74" s="77"/>
      <c r="R74" s="27"/>
      <c r="S74" s="26"/>
      <c r="T74" s="66"/>
      <c r="U74" s="11"/>
      <c r="V74" s="24">
        <v>7.6</v>
      </c>
      <c r="W74" s="25"/>
      <c r="X74" s="26"/>
      <c r="Y74" s="77"/>
      <c r="Z74" s="27"/>
      <c r="AA74" s="26"/>
      <c r="AB74" s="66"/>
      <c r="AC74" s="11"/>
      <c r="AD74" s="24">
        <v>7.6</v>
      </c>
      <c r="AE74" s="25"/>
      <c r="AF74" s="26"/>
      <c r="AG74" s="77"/>
      <c r="AH74" s="27"/>
      <c r="AI74" s="26"/>
      <c r="AJ74" s="66"/>
      <c r="AK74" s="11"/>
      <c r="AL74" s="24">
        <v>7.6</v>
      </c>
      <c r="AM74" s="25"/>
      <c r="AN74" s="26"/>
      <c r="AO74" s="26"/>
      <c r="AP74" s="27"/>
      <c r="AQ74" s="26"/>
      <c r="AR74" s="66"/>
      <c r="AS74" s="11"/>
      <c r="AT74" s="24">
        <v>7.6</v>
      </c>
      <c r="AU74" s="72"/>
      <c r="AV74" s="73"/>
      <c r="AW74" s="73"/>
      <c r="AX74" s="78"/>
      <c r="AY74" s="74">
        <v>0</v>
      </c>
      <c r="AZ74" s="76" t="e">
        <f>AY74*#REF!</f>
        <v>#REF!</v>
      </c>
      <c r="BA74" s="75" t="e">
        <f t="shared" si="2"/>
        <v>#REF!</v>
      </c>
      <c r="BB74" s="76"/>
      <c r="BC74" s="71"/>
      <c r="BD74" s="231" t="e">
        <f>#REF!</f>
        <v>#REF!</v>
      </c>
      <c r="BE74" s="232" t="e">
        <f>BD74*#REF!</f>
        <v>#REF!</v>
      </c>
      <c r="BF74" s="82"/>
    </row>
    <row r="75" spans="2:58" ht="63.75" hidden="1">
      <c r="B75" s="20">
        <v>7.7</v>
      </c>
      <c r="C75" s="21" t="e">
        <f>#REF!</f>
        <v>#REF!</v>
      </c>
      <c r="D75" s="229" t="e">
        <f>#REF!</f>
        <v>#REF!</v>
      </c>
      <c r="E75" s="11"/>
      <c r="F75" s="24">
        <v>7.7</v>
      </c>
      <c r="G75" s="158" t="s">
        <v>357</v>
      </c>
      <c r="H75" s="159" t="s">
        <v>357</v>
      </c>
      <c r="I75" s="77"/>
      <c r="J75" s="208"/>
      <c r="K75" s="26"/>
      <c r="L75" s="162" t="s">
        <v>357</v>
      </c>
      <c r="M75" s="11"/>
      <c r="N75" s="24">
        <v>7.7</v>
      </c>
      <c r="O75" s="25"/>
      <c r="P75" s="26"/>
      <c r="Q75" s="77"/>
      <c r="R75" s="27"/>
      <c r="S75" s="26"/>
      <c r="T75" s="66"/>
      <c r="U75" s="11"/>
      <c r="V75" s="24">
        <v>7.7</v>
      </c>
      <c r="W75" s="25"/>
      <c r="X75" s="26"/>
      <c r="Y75" s="77"/>
      <c r="Z75" s="27"/>
      <c r="AA75" s="26"/>
      <c r="AB75" s="66"/>
      <c r="AC75" s="11"/>
      <c r="AD75" s="24">
        <v>7.7</v>
      </c>
      <c r="AE75" s="25"/>
      <c r="AF75" s="26"/>
      <c r="AG75" s="77"/>
      <c r="AH75" s="27"/>
      <c r="AI75" s="26"/>
      <c r="AJ75" s="66"/>
      <c r="AK75" s="11"/>
      <c r="AL75" s="24">
        <v>7.7</v>
      </c>
      <c r="AM75" s="25"/>
      <c r="AN75" s="26"/>
      <c r="AO75" s="26"/>
      <c r="AP75" s="27"/>
      <c r="AQ75" s="26"/>
      <c r="AR75" s="66"/>
      <c r="AS75" s="11"/>
      <c r="AT75" s="24">
        <v>7.7</v>
      </c>
      <c r="AU75" s="72"/>
      <c r="AV75" s="73"/>
      <c r="AW75" s="73"/>
      <c r="AX75" s="78"/>
      <c r="AY75" s="74">
        <v>0</v>
      </c>
      <c r="AZ75" s="76" t="e">
        <f>AY75*#REF!</f>
        <v>#REF!</v>
      </c>
      <c r="BA75" s="75" t="e">
        <f t="shared" si="2"/>
        <v>#REF!</v>
      </c>
      <c r="BB75" s="76"/>
      <c r="BC75" s="71"/>
      <c r="BD75" s="231" t="e">
        <f>#REF!</f>
        <v>#REF!</v>
      </c>
      <c r="BE75" s="232" t="e">
        <f>BD75*#REF!</f>
        <v>#REF!</v>
      </c>
      <c r="BF75" s="82"/>
    </row>
    <row r="76" spans="2:58" ht="63.75" hidden="1">
      <c r="B76" s="20">
        <v>7.8</v>
      </c>
      <c r="C76" s="21" t="e">
        <f>#REF!</f>
        <v>#REF!</v>
      </c>
      <c r="D76" s="229" t="e">
        <f>#REF!</f>
        <v>#REF!</v>
      </c>
      <c r="E76" s="11"/>
      <c r="F76" s="24">
        <v>7.8</v>
      </c>
      <c r="G76" s="158" t="s">
        <v>357</v>
      </c>
      <c r="H76" s="159" t="s">
        <v>357</v>
      </c>
      <c r="I76" s="77"/>
      <c r="J76" s="208"/>
      <c r="K76" s="26"/>
      <c r="L76" s="162" t="s">
        <v>357</v>
      </c>
      <c r="M76" s="11"/>
      <c r="N76" s="24">
        <v>7.8</v>
      </c>
      <c r="O76" s="25"/>
      <c r="P76" s="26"/>
      <c r="Q76" s="77"/>
      <c r="R76" s="27"/>
      <c r="S76" s="26"/>
      <c r="T76" s="66"/>
      <c r="U76" s="11"/>
      <c r="V76" s="24">
        <v>7.8</v>
      </c>
      <c r="W76" s="25"/>
      <c r="X76" s="26"/>
      <c r="Y76" s="77"/>
      <c r="Z76" s="27"/>
      <c r="AA76" s="26"/>
      <c r="AB76" s="66"/>
      <c r="AC76" s="11"/>
      <c r="AD76" s="24">
        <v>7.8</v>
      </c>
      <c r="AE76" s="25"/>
      <c r="AF76" s="26"/>
      <c r="AG76" s="77"/>
      <c r="AH76" s="27"/>
      <c r="AI76" s="26"/>
      <c r="AJ76" s="66"/>
      <c r="AK76" s="11"/>
      <c r="AL76" s="24">
        <v>7.8</v>
      </c>
      <c r="AM76" s="25"/>
      <c r="AN76" s="26"/>
      <c r="AO76" s="26"/>
      <c r="AP76" s="27"/>
      <c r="AQ76" s="26"/>
      <c r="AR76" s="66"/>
      <c r="AS76" s="11"/>
      <c r="AT76" s="24">
        <v>7.8</v>
      </c>
      <c r="AU76" s="72"/>
      <c r="AV76" s="73"/>
      <c r="AW76" s="73"/>
      <c r="AX76" s="78"/>
      <c r="AY76" s="74">
        <v>0</v>
      </c>
      <c r="AZ76" s="76" t="e">
        <f>AY76*#REF!</f>
        <v>#REF!</v>
      </c>
      <c r="BA76" s="75" t="e">
        <f t="shared" si="2"/>
        <v>#REF!</v>
      </c>
      <c r="BB76" s="76"/>
      <c r="BC76" s="71"/>
      <c r="BD76" s="231" t="e">
        <f>#REF!</f>
        <v>#REF!</v>
      </c>
      <c r="BE76" s="232" t="e">
        <f>BD76*#REF!</f>
        <v>#REF!</v>
      </c>
      <c r="BF76" s="82"/>
    </row>
    <row r="77" spans="2:58" ht="63.75" hidden="1">
      <c r="B77" s="20">
        <v>7.9</v>
      </c>
      <c r="C77" s="21" t="e">
        <f>#REF!</f>
        <v>#REF!</v>
      </c>
      <c r="D77" s="229" t="e">
        <f>#REF!</f>
        <v>#REF!</v>
      </c>
      <c r="E77" s="11"/>
      <c r="F77" s="24">
        <v>7.9</v>
      </c>
      <c r="G77" s="158" t="s">
        <v>357</v>
      </c>
      <c r="H77" s="159" t="s">
        <v>357</v>
      </c>
      <c r="I77" s="77"/>
      <c r="J77" s="208"/>
      <c r="K77" s="26"/>
      <c r="L77" s="162" t="s">
        <v>357</v>
      </c>
      <c r="M77" s="11"/>
      <c r="N77" s="24">
        <v>7.9</v>
      </c>
      <c r="O77" s="25"/>
      <c r="P77" s="26"/>
      <c r="Q77" s="77"/>
      <c r="R77" s="27"/>
      <c r="S77" s="26"/>
      <c r="T77" s="66"/>
      <c r="U77" s="11"/>
      <c r="V77" s="24">
        <v>7.9</v>
      </c>
      <c r="W77" s="25"/>
      <c r="X77" s="26"/>
      <c r="Y77" s="77"/>
      <c r="Z77" s="27"/>
      <c r="AA77" s="26"/>
      <c r="AB77" s="66"/>
      <c r="AC77" s="11"/>
      <c r="AD77" s="24">
        <v>7.9</v>
      </c>
      <c r="AE77" s="25"/>
      <c r="AF77" s="26"/>
      <c r="AG77" s="77"/>
      <c r="AH77" s="27"/>
      <c r="AI77" s="26"/>
      <c r="AJ77" s="66"/>
      <c r="AK77" s="11"/>
      <c r="AL77" s="24">
        <v>7.9</v>
      </c>
      <c r="AM77" s="25"/>
      <c r="AN77" s="26"/>
      <c r="AO77" s="26"/>
      <c r="AP77" s="27"/>
      <c r="AQ77" s="26"/>
      <c r="AR77" s="66"/>
      <c r="AS77" s="11"/>
      <c r="AT77" s="24">
        <v>7.9</v>
      </c>
      <c r="AU77" s="72"/>
      <c r="AV77" s="73"/>
      <c r="AW77" s="73"/>
      <c r="AX77" s="78"/>
      <c r="AY77" s="74">
        <v>0</v>
      </c>
      <c r="AZ77" s="76" t="e">
        <f>AY77*#REF!</f>
        <v>#REF!</v>
      </c>
      <c r="BA77" s="75" t="e">
        <f t="shared" si="2"/>
        <v>#REF!</v>
      </c>
      <c r="BB77" s="76"/>
      <c r="BC77" s="71"/>
      <c r="BD77" s="231" t="e">
        <f>#REF!</f>
        <v>#REF!</v>
      </c>
      <c r="BE77" s="232" t="e">
        <f>BD77*#REF!</f>
        <v>#REF!</v>
      </c>
      <c r="BF77" s="82"/>
    </row>
    <row r="78" spans="2:58" ht="18.75" hidden="1">
      <c r="B78" s="23">
        <v>8</v>
      </c>
      <c r="C78" s="227" t="e">
        <f>#REF!</f>
        <v>#REF!</v>
      </c>
      <c r="D78" s="228" t="e">
        <f>#REF!</f>
        <v>#REF!</v>
      </c>
      <c r="E78" s="11"/>
      <c r="F78" s="34">
        <v>8</v>
      </c>
      <c r="G78" s="35"/>
      <c r="H78" s="29"/>
      <c r="I78" s="30"/>
      <c r="J78" s="31"/>
      <c r="K78" s="36"/>
      <c r="L78" s="62"/>
      <c r="M78" s="11"/>
      <c r="N78" s="34">
        <v>8</v>
      </c>
      <c r="O78" s="35"/>
      <c r="P78" s="36"/>
      <c r="Q78" s="36"/>
      <c r="R78" s="37"/>
      <c r="S78" s="36"/>
      <c r="T78" s="63"/>
      <c r="U78" s="11"/>
      <c r="V78" s="34">
        <v>8</v>
      </c>
      <c r="W78" s="35"/>
      <c r="X78" s="36"/>
      <c r="Y78" s="36"/>
      <c r="Z78" s="37"/>
      <c r="AA78" s="36"/>
      <c r="AB78" s="66"/>
      <c r="AC78" s="11"/>
      <c r="AD78" s="34">
        <v>8</v>
      </c>
      <c r="AE78" s="35"/>
      <c r="AF78" s="36"/>
      <c r="AG78" s="36"/>
      <c r="AH78" s="37"/>
      <c r="AI78" s="36"/>
      <c r="AJ78" s="63"/>
      <c r="AK78" s="11"/>
      <c r="AL78" s="34">
        <v>8</v>
      </c>
      <c r="AM78" s="35"/>
      <c r="AN78" s="36"/>
      <c r="AO78" s="36"/>
      <c r="AP78" s="37"/>
      <c r="AQ78" s="36"/>
      <c r="AR78" s="63"/>
      <c r="AS78" s="11"/>
      <c r="AT78" s="34">
        <v>8</v>
      </c>
      <c r="AU78" s="83"/>
      <c r="AV78" s="84"/>
      <c r="AW78" s="84"/>
      <c r="AX78" s="85"/>
      <c r="AY78" s="259">
        <f>AVERAGE(AY79:AY87)</f>
        <v>0</v>
      </c>
      <c r="AZ78" s="87" t="e">
        <f>AY78*#REF!</f>
        <v>#REF!</v>
      </c>
      <c r="BA78" s="87" t="e">
        <f t="shared" si="2"/>
        <v>#REF!</v>
      </c>
      <c r="BB78" s="86"/>
      <c r="BC78" s="88"/>
      <c r="BD78" s="233" t="e">
        <f>AVERAGE(BD79:BD87)</f>
        <v>#REF!</v>
      </c>
      <c r="BE78" s="234" t="e">
        <f>BD78*#REF!</f>
        <v>#REF!</v>
      </c>
      <c r="BF78" s="235"/>
    </row>
    <row r="79" spans="2:58" ht="63.75" hidden="1">
      <c r="B79" s="20">
        <v>8.1</v>
      </c>
      <c r="C79" s="21" t="e">
        <f>#REF!</f>
        <v>#REF!</v>
      </c>
      <c r="D79" s="229" t="e">
        <f>#REF!</f>
        <v>#REF!</v>
      </c>
      <c r="E79" s="11"/>
      <c r="F79" s="24">
        <v>8.1</v>
      </c>
      <c r="G79" s="158" t="s">
        <v>357</v>
      </c>
      <c r="H79" s="159" t="s">
        <v>357</v>
      </c>
      <c r="I79" s="77"/>
      <c r="J79" s="208"/>
      <c r="K79" s="26"/>
      <c r="L79" s="162" t="s">
        <v>357</v>
      </c>
      <c r="M79" s="11"/>
      <c r="N79" s="24">
        <v>8.1</v>
      </c>
      <c r="O79" s="25"/>
      <c r="P79" s="26"/>
      <c r="Q79" s="77"/>
      <c r="R79" s="27"/>
      <c r="S79" s="26"/>
      <c r="T79" s="66"/>
      <c r="U79" s="11"/>
      <c r="V79" s="24">
        <v>8.1</v>
      </c>
      <c r="W79" s="25"/>
      <c r="X79" s="26"/>
      <c r="Y79" s="77"/>
      <c r="Z79" s="27"/>
      <c r="AA79" s="26"/>
      <c r="AB79" s="66"/>
      <c r="AC79" s="11"/>
      <c r="AD79" s="24">
        <v>8.1</v>
      </c>
      <c r="AE79" s="25"/>
      <c r="AF79" s="26"/>
      <c r="AG79" s="77"/>
      <c r="AH79" s="27"/>
      <c r="AI79" s="26"/>
      <c r="AJ79" s="66"/>
      <c r="AK79" s="11"/>
      <c r="AL79" s="24">
        <v>8.1</v>
      </c>
      <c r="AM79" s="25"/>
      <c r="AN79" s="26"/>
      <c r="AO79" s="26"/>
      <c r="AP79" s="27"/>
      <c r="AQ79" s="26"/>
      <c r="AR79" s="66"/>
      <c r="AS79" s="11"/>
      <c r="AT79" s="24">
        <v>8.1</v>
      </c>
      <c r="AU79" s="72"/>
      <c r="AV79" s="73"/>
      <c r="AW79" s="73"/>
      <c r="AX79" s="78"/>
      <c r="AY79" s="74">
        <v>0</v>
      </c>
      <c r="AZ79" s="76" t="e">
        <f>AY79*#REF!</f>
        <v>#REF!</v>
      </c>
      <c r="BA79" s="75" t="e">
        <f t="shared" si="2"/>
        <v>#REF!</v>
      </c>
      <c r="BB79" s="76"/>
      <c r="BC79" s="71"/>
      <c r="BD79" s="231" t="e">
        <f>#REF!</f>
        <v>#REF!</v>
      </c>
      <c r="BE79" s="232" t="e">
        <f>BD79*#REF!</f>
        <v>#REF!</v>
      </c>
      <c r="BF79" s="82"/>
    </row>
    <row r="80" spans="2:58" ht="63.75" hidden="1">
      <c r="B80" s="20">
        <v>8.1999999999999993</v>
      </c>
      <c r="C80" s="21" t="e">
        <f>#REF!</f>
        <v>#REF!</v>
      </c>
      <c r="D80" s="229" t="e">
        <f>#REF!</f>
        <v>#REF!</v>
      </c>
      <c r="E80" s="11"/>
      <c r="F80" s="24">
        <v>8.1999999999999993</v>
      </c>
      <c r="G80" s="158" t="s">
        <v>357</v>
      </c>
      <c r="H80" s="159" t="s">
        <v>357</v>
      </c>
      <c r="I80" s="77"/>
      <c r="J80" s="208"/>
      <c r="K80" s="26"/>
      <c r="L80" s="162" t="s">
        <v>357</v>
      </c>
      <c r="M80" s="11"/>
      <c r="N80" s="24">
        <v>8.1999999999999993</v>
      </c>
      <c r="O80" s="25"/>
      <c r="P80" s="26"/>
      <c r="Q80" s="77"/>
      <c r="R80" s="27"/>
      <c r="S80" s="26"/>
      <c r="T80" s="66"/>
      <c r="U80" s="11"/>
      <c r="V80" s="24">
        <v>8.1999999999999993</v>
      </c>
      <c r="W80" s="25"/>
      <c r="X80" s="26"/>
      <c r="Y80" s="77"/>
      <c r="Z80" s="27"/>
      <c r="AA80" s="26"/>
      <c r="AB80" s="66"/>
      <c r="AC80" s="11"/>
      <c r="AD80" s="24">
        <v>8.1999999999999993</v>
      </c>
      <c r="AE80" s="25"/>
      <c r="AF80" s="26"/>
      <c r="AG80" s="77"/>
      <c r="AH80" s="27"/>
      <c r="AI80" s="26"/>
      <c r="AJ80" s="66"/>
      <c r="AK80" s="11"/>
      <c r="AL80" s="24">
        <v>8.1999999999999993</v>
      </c>
      <c r="AM80" s="25"/>
      <c r="AN80" s="26"/>
      <c r="AO80" s="26"/>
      <c r="AP80" s="27"/>
      <c r="AQ80" s="26"/>
      <c r="AR80" s="66"/>
      <c r="AS80" s="11"/>
      <c r="AT80" s="24">
        <v>8.1999999999999993</v>
      </c>
      <c r="AU80" s="72"/>
      <c r="AV80" s="73"/>
      <c r="AW80" s="73"/>
      <c r="AX80" s="78"/>
      <c r="AY80" s="74">
        <v>0</v>
      </c>
      <c r="AZ80" s="76" t="e">
        <f>AY80*#REF!</f>
        <v>#REF!</v>
      </c>
      <c r="BA80" s="75" t="e">
        <f t="shared" si="2"/>
        <v>#REF!</v>
      </c>
      <c r="BB80" s="76"/>
      <c r="BC80" s="71"/>
      <c r="BD80" s="231" t="e">
        <f>#REF!</f>
        <v>#REF!</v>
      </c>
      <c r="BE80" s="232" t="e">
        <f>BD80*#REF!</f>
        <v>#REF!</v>
      </c>
      <c r="BF80" s="82"/>
    </row>
    <row r="81" spans="2:58" ht="63.75" hidden="1">
      <c r="B81" s="20">
        <v>8.3000000000000007</v>
      </c>
      <c r="C81" s="21" t="e">
        <f>#REF!</f>
        <v>#REF!</v>
      </c>
      <c r="D81" s="229" t="e">
        <f>#REF!</f>
        <v>#REF!</v>
      </c>
      <c r="E81" s="11"/>
      <c r="F81" s="24">
        <v>8.3000000000000007</v>
      </c>
      <c r="G81" s="158" t="s">
        <v>357</v>
      </c>
      <c r="H81" s="159" t="s">
        <v>357</v>
      </c>
      <c r="I81" s="77"/>
      <c r="J81" s="208"/>
      <c r="K81" s="26"/>
      <c r="L81" s="162" t="s">
        <v>357</v>
      </c>
      <c r="M81" s="11"/>
      <c r="N81" s="24">
        <v>8.3000000000000007</v>
      </c>
      <c r="O81" s="25"/>
      <c r="P81" s="26"/>
      <c r="Q81" s="77"/>
      <c r="R81" s="27"/>
      <c r="S81" s="26"/>
      <c r="T81" s="66"/>
      <c r="U81" s="11"/>
      <c r="V81" s="24">
        <v>8.3000000000000007</v>
      </c>
      <c r="W81" s="25"/>
      <c r="X81" s="26"/>
      <c r="Y81" s="77"/>
      <c r="Z81" s="27"/>
      <c r="AA81" s="26"/>
      <c r="AB81" s="66"/>
      <c r="AC81" s="11"/>
      <c r="AD81" s="24">
        <v>8.3000000000000007</v>
      </c>
      <c r="AE81" s="25"/>
      <c r="AF81" s="26"/>
      <c r="AG81" s="77"/>
      <c r="AH81" s="27"/>
      <c r="AI81" s="26"/>
      <c r="AJ81" s="66"/>
      <c r="AK81" s="11"/>
      <c r="AL81" s="24">
        <v>8.3000000000000007</v>
      </c>
      <c r="AM81" s="25"/>
      <c r="AN81" s="26"/>
      <c r="AO81" s="26"/>
      <c r="AP81" s="27"/>
      <c r="AQ81" s="26"/>
      <c r="AR81" s="66"/>
      <c r="AS81" s="11"/>
      <c r="AT81" s="24">
        <v>8.3000000000000007</v>
      </c>
      <c r="AU81" s="72"/>
      <c r="AV81" s="73"/>
      <c r="AW81" s="73"/>
      <c r="AX81" s="78"/>
      <c r="AY81" s="74">
        <v>0</v>
      </c>
      <c r="AZ81" s="76" t="e">
        <f>AY81*#REF!</f>
        <v>#REF!</v>
      </c>
      <c r="BA81" s="75" t="e">
        <f t="shared" si="2"/>
        <v>#REF!</v>
      </c>
      <c r="BB81" s="76"/>
      <c r="BC81" s="71"/>
      <c r="BD81" s="231" t="e">
        <f>#REF!</f>
        <v>#REF!</v>
      </c>
      <c r="BE81" s="232" t="e">
        <f>BD81*#REF!</f>
        <v>#REF!</v>
      </c>
      <c r="BF81" s="82"/>
    </row>
    <row r="82" spans="2:58" ht="63.75" hidden="1">
      <c r="B82" s="20">
        <v>8.4</v>
      </c>
      <c r="C82" s="21" t="e">
        <f>#REF!</f>
        <v>#REF!</v>
      </c>
      <c r="D82" s="229" t="e">
        <f>#REF!</f>
        <v>#REF!</v>
      </c>
      <c r="E82" s="11"/>
      <c r="F82" s="24">
        <v>8.4</v>
      </c>
      <c r="G82" s="158" t="s">
        <v>357</v>
      </c>
      <c r="H82" s="159" t="s">
        <v>357</v>
      </c>
      <c r="I82" s="77"/>
      <c r="J82" s="208"/>
      <c r="K82" s="26"/>
      <c r="L82" s="162" t="s">
        <v>357</v>
      </c>
      <c r="M82" s="11"/>
      <c r="N82" s="24">
        <v>8.4</v>
      </c>
      <c r="O82" s="25"/>
      <c r="P82" s="26"/>
      <c r="Q82" s="77"/>
      <c r="R82" s="27"/>
      <c r="S82" s="26"/>
      <c r="T82" s="66"/>
      <c r="U82" s="11"/>
      <c r="V82" s="24">
        <v>8.4</v>
      </c>
      <c r="W82" s="25"/>
      <c r="X82" s="26"/>
      <c r="Y82" s="77"/>
      <c r="Z82" s="27"/>
      <c r="AA82" s="26"/>
      <c r="AB82" s="66"/>
      <c r="AC82" s="11"/>
      <c r="AD82" s="24">
        <v>8.4</v>
      </c>
      <c r="AE82" s="25"/>
      <c r="AF82" s="26"/>
      <c r="AG82" s="77"/>
      <c r="AH82" s="27"/>
      <c r="AI82" s="26"/>
      <c r="AJ82" s="66"/>
      <c r="AK82" s="11"/>
      <c r="AL82" s="24">
        <v>8.4</v>
      </c>
      <c r="AM82" s="25"/>
      <c r="AN82" s="26"/>
      <c r="AO82" s="26"/>
      <c r="AP82" s="27"/>
      <c r="AQ82" s="26"/>
      <c r="AR82" s="66"/>
      <c r="AS82" s="11"/>
      <c r="AT82" s="24">
        <v>8.4</v>
      </c>
      <c r="AU82" s="72"/>
      <c r="AV82" s="73"/>
      <c r="AW82" s="73"/>
      <c r="AX82" s="78"/>
      <c r="AY82" s="74">
        <v>0</v>
      </c>
      <c r="AZ82" s="76" t="e">
        <f>AY82*#REF!</f>
        <v>#REF!</v>
      </c>
      <c r="BA82" s="75" t="e">
        <f t="shared" si="2"/>
        <v>#REF!</v>
      </c>
      <c r="BB82" s="76"/>
      <c r="BC82" s="71"/>
      <c r="BD82" s="231" t="e">
        <f>#REF!</f>
        <v>#REF!</v>
      </c>
      <c r="BE82" s="232" t="e">
        <f>BD82*#REF!</f>
        <v>#REF!</v>
      </c>
      <c r="BF82" s="82"/>
    </row>
    <row r="83" spans="2:58" ht="63.75" hidden="1">
      <c r="B83" s="20">
        <v>8.5</v>
      </c>
      <c r="C83" s="21" t="e">
        <f>#REF!</f>
        <v>#REF!</v>
      </c>
      <c r="D83" s="229" t="e">
        <f>#REF!</f>
        <v>#REF!</v>
      </c>
      <c r="E83" s="11"/>
      <c r="F83" s="24">
        <v>8.5</v>
      </c>
      <c r="G83" s="158" t="s">
        <v>357</v>
      </c>
      <c r="H83" s="159" t="s">
        <v>357</v>
      </c>
      <c r="I83" s="77"/>
      <c r="J83" s="208"/>
      <c r="K83" s="26"/>
      <c r="L83" s="162" t="s">
        <v>357</v>
      </c>
      <c r="M83" s="11"/>
      <c r="N83" s="24">
        <v>8.5</v>
      </c>
      <c r="O83" s="25"/>
      <c r="P83" s="26"/>
      <c r="Q83" s="77"/>
      <c r="R83" s="27"/>
      <c r="S83" s="26"/>
      <c r="T83" s="66"/>
      <c r="U83" s="11"/>
      <c r="V83" s="24">
        <v>8.5</v>
      </c>
      <c r="W83" s="25"/>
      <c r="X83" s="26"/>
      <c r="Y83" s="77"/>
      <c r="Z83" s="27"/>
      <c r="AA83" s="26"/>
      <c r="AB83" s="66"/>
      <c r="AC83" s="11"/>
      <c r="AD83" s="24">
        <v>8.5</v>
      </c>
      <c r="AE83" s="25"/>
      <c r="AF83" s="26"/>
      <c r="AG83" s="77"/>
      <c r="AH83" s="27"/>
      <c r="AI83" s="26"/>
      <c r="AJ83" s="66"/>
      <c r="AK83" s="11"/>
      <c r="AL83" s="24">
        <v>8.5</v>
      </c>
      <c r="AM83" s="25"/>
      <c r="AN83" s="26"/>
      <c r="AO83" s="26"/>
      <c r="AP83" s="27"/>
      <c r="AQ83" s="26"/>
      <c r="AR83" s="66"/>
      <c r="AS83" s="11"/>
      <c r="AT83" s="24">
        <v>8.5</v>
      </c>
      <c r="AU83" s="72"/>
      <c r="AV83" s="73"/>
      <c r="AW83" s="73"/>
      <c r="AX83" s="78"/>
      <c r="AY83" s="74">
        <v>0</v>
      </c>
      <c r="AZ83" s="76" t="e">
        <f>AY83*#REF!</f>
        <v>#REF!</v>
      </c>
      <c r="BA83" s="75" t="e">
        <f t="shared" si="2"/>
        <v>#REF!</v>
      </c>
      <c r="BB83" s="76"/>
      <c r="BC83" s="71"/>
      <c r="BD83" s="231" t="e">
        <f>#REF!</f>
        <v>#REF!</v>
      </c>
      <c r="BE83" s="232" t="e">
        <f>BD83*#REF!</f>
        <v>#REF!</v>
      </c>
      <c r="BF83" s="82"/>
    </row>
    <row r="84" spans="2:58" ht="63.75" hidden="1">
      <c r="B84" s="20">
        <v>8.6</v>
      </c>
      <c r="C84" s="21" t="e">
        <f>#REF!</f>
        <v>#REF!</v>
      </c>
      <c r="D84" s="229" t="e">
        <f>#REF!</f>
        <v>#REF!</v>
      </c>
      <c r="E84" s="11"/>
      <c r="F84" s="24">
        <v>8.6</v>
      </c>
      <c r="G84" s="158" t="s">
        <v>357</v>
      </c>
      <c r="H84" s="159" t="s">
        <v>357</v>
      </c>
      <c r="I84" s="77"/>
      <c r="J84" s="208"/>
      <c r="K84" s="26"/>
      <c r="L84" s="162" t="s">
        <v>357</v>
      </c>
      <c r="M84" s="11"/>
      <c r="N84" s="24">
        <v>8.6</v>
      </c>
      <c r="O84" s="25"/>
      <c r="P84" s="26"/>
      <c r="Q84" s="77"/>
      <c r="R84" s="27"/>
      <c r="S84" s="26"/>
      <c r="T84" s="66"/>
      <c r="U84" s="11"/>
      <c r="V84" s="24">
        <v>8.6</v>
      </c>
      <c r="W84" s="25"/>
      <c r="X84" s="26"/>
      <c r="Y84" s="77"/>
      <c r="Z84" s="27"/>
      <c r="AA84" s="26"/>
      <c r="AB84" s="66"/>
      <c r="AC84" s="11"/>
      <c r="AD84" s="24">
        <v>8.6</v>
      </c>
      <c r="AE84" s="25"/>
      <c r="AF84" s="26"/>
      <c r="AG84" s="77"/>
      <c r="AH84" s="27"/>
      <c r="AI84" s="26"/>
      <c r="AJ84" s="66"/>
      <c r="AK84" s="11"/>
      <c r="AL84" s="24">
        <v>8.6</v>
      </c>
      <c r="AM84" s="25"/>
      <c r="AN84" s="26"/>
      <c r="AO84" s="26"/>
      <c r="AP84" s="27"/>
      <c r="AQ84" s="26"/>
      <c r="AR84" s="66"/>
      <c r="AS84" s="11"/>
      <c r="AT84" s="24">
        <v>8.6</v>
      </c>
      <c r="AU84" s="72"/>
      <c r="AV84" s="73"/>
      <c r="AW84" s="73"/>
      <c r="AX84" s="78"/>
      <c r="AY84" s="74">
        <v>0</v>
      </c>
      <c r="AZ84" s="76" t="e">
        <f>AY84*#REF!</f>
        <v>#REF!</v>
      </c>
      <c r="BA84" s="75" t="e">
        <f t="shared" si="2"/>
        <v>#REF!</v>
      </c>
      <c r="BB84" s="76"/>
      <c r="BC84" s="71"/>
      <c r="BD84" s="231" t="e">
        <f>#REF!</f>
        <v>#REF!</v>
      </c>
      <c r="BE84" s="232" t="e">
        <f>BD84*#REF!</f>
        <v>#REF!</v>
      </c>
      <c r="BF84" s="82"/>
    </row>
    <row r="85" spans="2:58" ht="63.75" hidden="1">
      <c r="B85" s="20">
        <v>8.6999999999999993</v>
      </c>
      <c r="C85" s="21" t="e">
        <f>#REF!</f>
        <v>#REF!</v>
      </c>
      <c r="D85" s="229" t="e">
        <f>#REF!</f>
        <v>#REF!</v>
      </c>
      <c r="E85" s="11"/>
      <c r="F85" s="24">
        <v>8.6999999999999993</v>
      </c>
      <c r="G85" s="158" t="s">
        <v>357</v>
      </c>
      <c r="H85" s="159" t="s">
        <v>357</v>
      </c>
      <c r="I85" s="77"/>
      <c r="J85" s="208"/>
      <c r="K85" s="26"/>
      <c r="L85" s="162" t="s">
        <v>357</v>
      </c>
      <c r="M85" s="11"/>
      <c r="N85" s="24">
        <v>8.6999999999999993</v>
      </c>
      <c r="O85" s="25"/>
      <c r="P85" s="26"/>
      <c r="Q85" s="77"/>
      <c r="R85" s="27"/>
      <c r="S85" s="26"/>
      <c r="T85" s="66"/>
      <c r="U85" s="11"/>
      <c r="V85" s="24">
        <v>8.6999999999999993</v>
      </c>
      <c r="W85" s="25"/>
      <c r="X85" s="26"/>
      <c r="Y85" s="77"/>
      <c r="Z85" s="27"/>
      <c r="AA85" s="26"/>
      <c r="AB85" s="66"/>
      <c r="AC85" s="11"/>
      <c r="AD85" s="24">
        <v>8.6999999999999993</v>
      </c>
      <c r="AE85" s="25"/>
      <c r="AF85" s="26"/>
      <c r="AG85" s="77"/>
      <c r="AH85" s="27"/>
      <c r="AI85" s="26"/>
      <c r="AJ85" s="66"/>
      <c r="AK85" s="11"/>
      <c r="AL85" s="24">
        <v>8.6999999999999993</v>
      </c>
      <c r="AM85" s="25"/>
      <c r="AN85" s="26"/>
      <c r="AO85" s="26"/>
      <c r="AP85" s="27"/>
      <c r="AQ85" s="26"/>
      <c r="AR85" s="66"/>
      <c r="AS85" s="11"/>
      <c r="AT85" s="24">
        <v>8.6999999999999993</v>
      </c>
      <c r="AU85" s="72"/>
      <c r="AV85" s="73"/>
      <c r="AW85" s="73"/>
      <c r="AX85" s="78"/>
      <c r="AY85" s="74">
        <v>0</v>
      </c>
      <c r="AZ85" s="76" t="e">
        <f>AY85*#REF!</f>
        <v>#REF!</v>
      </c>
      <c r="BA85" s="75" t="e">
        <f t="shared" si="2"/>
        <v>#REF!</v>
      </c>
      <c r="BB85" s="76"/>
      <c r="BC85" s="71"/>
      <c r="BD85" s="231" t="e">
        <f>#REF!</f>
        <v>#REF!</v>
      </c>
      <c r="BE85" s="232" t="e">
        <f>BD85*#REF!</f>
        <v>#REF!</v>
      </c>
      <c r="BF85" s="82"/>
    </row>
    <row r="86" spans="2:58" ht="63.75" hidden="1">
      <c r="B86" s="20">
        <v>8.8000000000000007</v>
      </c>
      <c r="C86" s="21" t="e">
        <f>#REF!</f>
        <v>#REF!</v>
      </c>
      <c r="D86" s="229" t="e">
        <f>#REF!</f>
        <v>#REF!</v>
      </c>
      <c r="E86" s="11"/>
      <c r="F86" s="24">
        <v>8.8000000000000007</v>
      </c>
      <c r="G86" s="158" t="s">
        <v>357</v>
      </c>
      <c r="H86" s="159" t="s">
        <v>357</v>
      </c>
      <c r="I86" s="77"/>
      <c r="J86" s="208"/>
      <c r="K86" s="26"/>
      <c r="L86" s="162" t="s">
        <v>357</v>
      </c>
      <c r="M86" s="11"/>
      <c r="N86" s="24">
        <v>8.8000000000000007</v>
      </c>
      <c r="O86" s="25"/>
      <c r="P86" s="26"/>
      <c r="Q86" s="77"/>
      <c r="R86" s="27"/>
      <c r="S86" s="26"/>
      <c r="T86" s="66"/>
      <c r="U86" s="11"/>
      <c r="V86" s="24">
        <v>8.8000000000000007</v>
      </c>
      <c r="W86" s="25"/>
      <c r="X86" s="26"/>
      <c r="Y86" s="77"/>
      <c r="Z86" s="27"/>
      <c r="AA86" s="26"/>
      <c r="AB86" s="66"/>
      <c r="AC86" s="11"/>
      <c r="AD86" s="24">
        <v>8.8000000000000007</v>
      </c>
      <c r="AE86" s="25"/>
      <c r="AF86" s="26"/>
      <c r="AG86" s="77"/>
      <c r="AH86" s="27"/>
      <c r="AI86" s="26"/>
      <c r="AJ86" s="66"/>
      <c r="AK86" s="11"/>
      <c r="AL86" s="24">
        <v>8.8000000000000007</v>
      </c>
      <c r="AM86" s="25"/>
      <c r="AN86" s="26"/>
      <c r="AO86" s="26"/>
      <c r="AP86" s="27"/>
      <c r="AQ86" s="26"/>
      <c r="AR86" s="66"/>
      <c r="AS86" s="11"/>
      <c r="AT86" s="24">
        <v>8.8000000000000007</v>
      </c>
      <c r="AU86" s="72"/>
      <c r="AV86" s="73"/>
      <c r="AW86" s="73"/>
      <c r="AX86" s="78"/>
      <c r="AY86" s="74">
        <v>0</v>
      </c>
      <c r="AZ86" s="76" t="e">
        <f>AY86*#REF!</f>
        <v>#REF!</v>
      </c>
      <c r="BA86" s="75" t="e">
        <f t="shared" si="2"/>
        <v>#REF!</v>
      </c>
      <c r="BB86" s="76"/>
      <c r="BC86" s="71"/>
      <c r="BD86" s="231" t="e">
        <f>#REF!</f>
        <v>#REF!</v>
      </c>
      <c r="BE86" s="232" t="e">
        <f>BD86*#REF!</f>
        <v>#REF!</v>
      </c>
      <c r="BF86" s="82"/>
    </row>
    <row r="87" spans="2:58" ht="63.75" hidden="1">
      <c r="B87" s="20">
        <v>8.9</v>
      </c>
      <c r="C87" s="21" t="e">
        <f>#REF!</f>
        <v>#REF!</v>
      </c>
      <c r="D87" s="229" t="e">
        <f>#REF!</f>
        <v>#REF!</v>
      </c>
      <c r="E87" s="11"/>
      <c r="F87" s="24">
        <v>8.9</v>
      </c>
      <c r="G87" s="158" t="s">
        <v>357</v>
      </c>
      <c r="H87" s="159" t="s">
        <v>357</v>
      </c>
      <c r="I87" s="77"/>
      <c r="J87" s="208"/>
      <c r="K87" s="26"/>
      <c r="L87" s="162" t="s">
        <v>357</v>
      </c>
      <c r="M87" s="11"/>
      <c r="N87" s="24">
        <v>8.9</v>
      </c>
      <c r="O87" s="25"/>
      <c r="P87" s="26"/>
      <c r="Q87" s="77"/>
      <c r="R87" s="27"/>
      <c r="S87" s="26"/>
      <c r="T87" s="66"/>
      <c r="U87" s="11"/>
      <c r="V87" s="24">
        <v>8.9</v>
      </c>
      <c r="W87" s="25"/>
      <c r="X87" s="26"/>
      <c r="Y87" s="77"/>
      <c r="Z87" s="27"/>
      <c r="AA87" s="26"/>
      <c r="AB87" s="66"/>
      <c r="AC87" s="11"/>
      <c r="AD87" s="24">
        <v>8.9</v>
      </c>
      <c r="AE87" s="25"/>
      <c r="AF87" s="26"/>
      <c r="AG87" s="77"/>
      <c r="AH87" s="27"/>
      <c r="AI87" s="26"/>
      <c r="AJ87" s="66"/>
      <c r="AK87" s="11"/>
      <c r="AL87" s="24">
        <v>8.9</v>
      </c>
      <c r="AM87" s="25"/>
      <c r="AN87" s="26"/>
      <c r="AO87" s="26"/>
      <c r="AP87" s="27"/>
      <c r="AQ87" s="26"/>
      <c r="AR87" s="66"/>
      <c r="AS87" s="11"/>
      <c r="AT87" s="24">
        <v>8.9</v>
      </c>
      <c r="AU87" s="72"/>
      <c r="AV87" s="73"/>
      <c r="AW87" s="73"/>
      <c r="AX87" s="78"/>
      <c r="AY87" s="74">
        <v>0</v>
      </c>
      <c r="AZ87" s="76" t="e">
        <f>AY87*#REF!</f>
        <v>#REF!</v>
      </c>
      <c r="BA87" s="75" t="e">
        <f t="shared" si="2"/>
        <v>#REF!</v>
      </c>
      <c r="BB87" s="76"/>
      <c r="BC87" s="71"/>
      <c r="BD87" s="231" t="e">
        <f>#REF!</f>
        <v>#REF!</v>
      </c>
      <c r="BE87" s="232" t="e">
        <f>BD87*#REF!</f>
        <v>#REF!</v>
      </c>
      <c r="BF87" s="82"/>
    </row>
    <row r="88" spans="2:58" ht="18.75" hidden="1">
      <c r="B88" s="23">
        <v>9</v>
      </c>
      <c r="C88" s="227" t="e">
        <f>#REF!</f>
        <v>#REF!</v>
      </c>
      <c r="D88" s="228" t="e">
        <f>#REF!</f>
        <v>#REF!</v>
      </c>
      <c r="E88" s="11"/>
      <c r="F88" s="34">
        <v>9</v>
      </c>
      <c r="G88" s="35"/>
      <c r="H88" s="29"/>
      <c r="I88" s="30"/>
      <c r="J88" s="31"/>
      <c r="K88" s="36"/>
      <c r="L88" s="62"/>
      <c r="M88" s="11"/>
      <c r="N88" s="34">
        <v>9</v>
      </c>
      <c r="O88" s="35"/>
      <c r="P88" s="36"/>
      <c r="Q88" s="36"/>
      <c r="R88" s="37"/>
      <c r="S88" s="36"/>
      <c r="T88" s="63"/>
      <c r="U88" s="11"/>
      <c r="V88" s="34">
        <v>9</v>
      </c>
      <c r="W88" s="35"/>
      <c r="X88" s="36"/>
      <c r="Y88" s="36"/>
      <c r="Z88" s="37"/>
      <c r="AA88" s="36"/>
      <c r="AB88" s="66"/>
      <c r="AC88" s="11"/>
      <c r="AD88" s="34">
        <v>9</v>
      </c>
      <c r="AE88" s="35"/>
      <c r="AF88" s="36"/>
      <c r="AG88" s="36"/>
      <c r="AH88" s="37"/>
      <c r="AI88" s="36"/>
      <c r="AJ88" s="63"/>
      <c r="AK88" s="11"/>
      <c r="AL88" s="34">
        <v>9</v>
      </c>
      <c r="AM88" s="35"/>
      <c r="AN88" s="36"/>
      <c r="AO88" s="36"/>
      <c r="AP88" s="37"/>
      <c r="AQ88" s="36"/>
      <c r="AR88" s="63"/>
      <c r="AS88" s="11"/>
      <c r="AT88" s="34">
        <v>9</v>
      </c>
      <c r="AU88" s="83"/>
      <c r="AV88" s="84"/>
      <c r="AW88" s="84"/>
      <c r="AX88" s="85"/>
      <c r="AY88" s="259">
        <f>AVERAGE(AY89:AY97)</f>
        <v>0</v>
      </c>
      <c r="AZ88" s="87" t="e">
        <f>AY88*#REF!</f>
        <v>#REF!</v>
      </c>
      <c r="BA88" s="87" t="e">
        <f t="shared" si="2"/>
        <v>#REF!</v>
      </c>
      <c r="BB88" s="86"/>
      <c r="BC88" s="88"/>
      <c r="BD88" s="233" t="e">
        <f>AVERAGE(BD89:BD97)</f>
        <v>#REF!</v>
      </c>
      <c r="BE88" s="234" t="e">
        <f>BD88*#REF!</f>
        <v>#REF!</v>
      </c>
      <c r="BF88" s="235"/>
    </row>
    <row r="89" spans="2:58" ht="63.75" hidden="1">
      <c r="B89" s="20">
        <v>9.1</v>
      </c>
      <c r="C89" s="21" t="e">
        <f>#REF!</f>
        <v>#REF!</v>
      </c>
      <c r="D89" s="229" t="e">
        <f>#REF!</f>
        <v>#REF!</v>
      </c>
      <c r="E89" s="11"/>
      <c r="F89" s="24">
        <v>9.1</v>
      </c>
      <c r="G89" s="158" t="s">
        <v>357</v>
      </c>
      <c r="H89" s="159" t="s">
        <v>357</v>
      </c>
      <c r="I89" s="77"/>
      <c r="J89" s="208"/>
      <c r="K89" s="26"/>
      <c r="L89" s="162" t="s">
        <v>357</v>
      </c>
      <c r="M89" s="11"/>
      <c r="N89" s="24">
        <v>9.1</v>
      </c>
      <c r="O89" s="25"/>
      <c r="P89" s="26"/>
      <c r="Q89" s="77"/>
      <c r="R89" s="27"/>
      <c r="S89" s="26"/>
      <c r="T89" s="66"/>
      <c r="U89" s="11"/>
      <c r="V89" s="24">
        <v>9.1</v>
      </c>
      <c r="W89" s="25"/>
      <c r="X89" s="26"/>
      <c r="Y89" s="77"/>
      <c r="Z89" s="27"/>
      <c r="AA89" s="26"/>
      <c r="AB89" s="66"/>
      <c r="AC89" s="11"/>
      <c r="AD89" s="24">
        <v>9.1</v>
      </c>
      <c r="AE89" s="25"/>
      <c r="AF89" s="26"/>
      <c r="AG89" s="77"/>
      <c r="AH89" s="27"/>
      <c r="AI89" s="26"/>
      <c r="AJ89" s="66"/>
      <c r="AK89" s="11"/>
      <c r="AL89" s="24">
        <v>9.1</v>
      </c>
      <c r="AM89" s="25"/>
      <c r="AN89" s="26"/>
      <c r="AO89" s="26"/>
      <c r="AP89" s="27"/>
      <c r="AQ89" s="26"/>
      <c r="AR89" s="66"/>
      <c r="AS89" s="11"/>
      <c r="AT89" s="24">
        <v>9.1</v>
      </c>
      <c r="AU89" s="72"/>
      <c r="AV89" s="73"/>
      <c r="AW89" s="73"/>
      <c r="AX89" s="78"/>
      <c r="AY89" s="74">
        <v>0</v>
      </c>
      <c r="AZ89" s="76" t="e">
        <f>AY89*#REF!</f>
        <v>#REF!</v>
      </c>
      <c r="BA89" s="75" t="e">
        <f t="shared" si="2"/>
        <v>#REF!</v>
      </c>
      <c r="BB89" s="76"/>
      <c r="BC89" s="71"/>
      <c r="BD89" s="231" t="e">
        <f>#REF!</f>
        <v>#REF!</v>
      </c>
      <c r="BE89" s="232" t="e">
        <f>BD89*#REF!</f>
        <v>#REF!</v>
      </c>
      <c r="BF89" s="82"/>
    </row>
    <row r="90" spans="2:58" ht="63.75" hidden="1">
      <c r="B90" s="20">
        <v>9.1999999999999993</v>
      </c>
      <c r="C90" s="21" t="e">
        <f>#REF!</f>
        <v>#REF!</v>
      </c>
      <c r="D90" s="229" t="e">
        <f>#REF!</f>
        <v>#REF!</v>
      </c>
      <c r="E90" s="11"/>
      <c r="F90" s="24">
        <v>9.1999999999999993</v>
      </c>
      <c r="G90" s="158" t="s">
        <v>357</v>
      </c>
      <c r="H90" s="159" t="s">
        <v>357</v>
      </c>
      <c r="I90" s="77"/>
      <c r="J90" s="208"/>
      <c r="K90" s="26"/>
      <c r="L90" s="162" t="s">
        <v>357</v>
      </c>
      <c r="M90" s="11"/>
      <c r="N90" s="24">
        <v>9.1999999999999993</v>
      </c>
      <c r="O90" s="25"/>
      <c r="P90" s="26"/>
      <c r="Q90" s="77"/>
      <c r="R90" s="27"/>
      <c r="S90" s="26"/>
      <c r="T90" s="66"/>
      <c r="U90" s="11"/>
      <c r="V90" s="24">
        <v>9.1999999999999993</v>
      </c>
      <c r="W90" s="25"/>
      <c r="X90" s="26"/>
      <c r="Y90" s="77"/>
      <c r="Z90" s="27"/>
      <c r="AA90" s="26"/>
      <c r="AB90" s="66"/>
      <c r="AC90" s="11"/>
      <c r="AD90" s="24">
        <v>9.1999999999999993</v>
      </c>
      <c r="AE90" s="25"/>
      <c r="AF90" s="26"/>
      <c r="AG90" s="77"/>
      <c r="AH90" s="27"/>
      <c r="AI90" s="26"/>
      <c r="AJ90" s="66"/>
      <c r="AK90" s="11"/>
      <c r="AL90" s="24">
        <v>9.1999999999999993</v>
      </c>
      <c r="AM90" s="25"/>
      <c r="AN90" s="26"/>
      <c r="AO90" s="26"/>
      <c r="AP90" s="27"/>
      <c r="AQ90" s="26"/>
      <c r="AR90" s="66"/>
      <c r="AS90" s="11"/>
      <c r="AT90" s="24">
        <v>9.1999999999999993</v>
      </c>
      <c r="AU90" s="72"/>
      <c r="AV90" s="73"/>
      <c r="AW90" s="73"/>
      <c r="AX90" s="78"/>
      <c r="AY90" s="74">
        <v>0</v>
      </c>
      <c r="AZ90" s="76" t="e">
        <f>AY90*#REF!</f>
        <v>#REF!</v>
      </c>
      <c r="BA90" s="75" t="e">
        <f t="shared" si="2"/>
        <v>#REF!</v>
      </c>
      <c r="BB90" s="76"/>
      <c r="BC90" s="71"/>
      <c r="BD90" s="231" t="e">
        <f>#REF!</f>
        <v>#REF!</v>
      </c>
      <c r="BE90" s="232" t="e">
        <f>BD90*#REF!</f>
        <v>#REF!</v>
      </c>
      <c r="BF90" s="82"/>
    </row>
    <row r="91" spans="2:58" ht="63.75" hidden="1">
      <c r="B91" s="20">
        <v>9.3000000000000007</v>
      </c>
      <c r="C91" s="21" t="e">
        <f>#REF!</f>
        <v>#REF!</v>
      </c>
      <c r="D91" s="229" t="e">
        <f>#REF!</f>
        <v>#REF!</v>
      </c>
      <c r="E91" s="11"/>
      <c r="F91" s="24">
        <v>9.3000000000000007</v>
      </c>
      <c r="G91" s="158" t="s">
        <v>357</v>
      </c>
      <c r="H91" s="159" t="s">
        <v>357</v>
      </c>
      <c r="I91" s="77"/>
      <c r="J91" s="208"/>
      <c r="K91" s="26"/>
      <c r="L91" s="162" t="s">
        <v>357</v>
      </c>
      <c r="M91" s="11"/>
      <c r="N91" s="24">
        <v>9.3000000000000007</v>
      </c>
      <c r="O91" s="25"/>
      <c r="P91" s="26"/>
      <c r="Q91" s="77"/>
      <c r="R91" s="27"/>
      <c r="S91" s="26"/>
      <c r="T91" s="66"/>
      <c r="U91" s="11"/>
      <c r="V91" s="24">
        <v>9.3000000000000007</v>
      </c>
      <c r="W91" s="25"/>
      <c r="X91" s="26"/>
      <c r="Y91" s="77"/>
      <c r="Z91" s="27"/>
      <c r="AA91" s="26"/>
      <c r="AB91" s="66"/>
      <c r="AC91" s="11"/>
      <c r="AD91" s="24">
        <v>9.3000000000000007</v>
      </c>
      <c r="AE91" s="25"/>
      <c r="AF91" s="26"/>
      <c r="AG91" s="77"/>
      <c r="AH91" s="27"/>
      <c r="AI91" s="26"/>
      <c r="AJ91" s="66"/>
      <c r="AK91" s="11"/>
      <c r="AL91" s="24">
        <v>9.3000000000000007</v>
      </c>
      <c r="AM91" s="25"/>
      <c r="AN91" s="26"/>
      <c r="AO91" s="26"/>
      <c r="AP91" s="27"/>
      <c r="AQ91" s="26"/>
      <c r="AR91" s="66"/>
      <c r="AS91" s="11"/>
      <c r="AT91" s="24">
        <v>9.3000000000000007</v>
      </c>
      <c r="AU91" s="72"/>
      <c r="AV91" s="73"/>
      <c r="AW91" s="73"/>
      <c r="AX91" s="78"/>
      <c r="AY91" s="74">
        <v>0</v>
      </c>
      <c r="AZ91" s="76" t="e">
        <f>AY91*#REF!</f>
        <v>#REF!</v>
      </c>
      <c r="BA91" s="75" t="e">
        <f t="shared" si="2"/>
        <v>#REF!</v>
      </c>
      <c r="BB91" s="76"/>
      <c r="BC91" s="71"/>
      <c r="BD91" s="231" t="e">
        <f>#REF!</f>
        <v>#REF!</v>
      </c>
      <c r="BE91" s="232" t="e">
        <f>BD91*#REF!</f>
        <v>#REF!</v>
      </c>
      <c r="BF91" s="82"/>
    </row>
    <row r="92" spans="2:58" ht="63.75" hidden="1">
      <c r="B92" s="20">
        <v>9.4</v>
      </c>
      <c r="C92" s="21" t="e">
        <f>#REF!</f>
        <v>#REF!</v>
      </c>
      <c r="D92" s="229" t="e">
        <f>#REF!</f>
        <v>#REF!</v>
      </c>
      <c r="E92" s="11"/>
      <c r="F92" s="24">
        <v>9.4</v>
      </c>
      <c r="G92" s="158" t="s">
        <v>357</v>
      </c>
      <c r="H92" s="159" t="s">
        <v>357</v>
      </c>
      <c r="I92" s="77"/>
      <c r="J92" s="208"/>
      <c r="K92" s="26"/>
      <c r="L92" s="162" t="s">
        <v>357</v>
      </c>
      <c r="M92" s="11"/>
      <c r="N92" s="24">
        <v>9.4</v>
      </c>
      <c r="O92" s="25"/>
      <c r="P92" s="26"/>
      <c r="Q92" s="77"/>
      <c r="R92" s="27"/>
      <c r="S92" s="26"/>
      <c r="T92" s="66"/>
      <c r="U92" s="11"/>
      <c r="V92" s="24">
        <v>9.4</v>
      </c>
      <c r="W92" s="25"/>
      <c r="X92" s="26"/>
      <c r="Y92" s="77"/>
      <c r="Z92" s="27"/>
      <c r="AA92" s="26"/>
      <c r="AB92" s="66"/>
      <c r="AC92" s="11"/>
      <c r="AD92" s="24">
        <v>9.4</v>
      </c>
      <c r="AE92" s="25"/>
      <c r="AF92" s="26"/>
      <c r="AG92" s="77"/>
      <c r="AH92" s="27"/>
      <c r="AI92" s="26"/>
      <c r="AJ92" s="66"/>
      <c r="AK92" s="11"/>
      <c r="AL92" s="24">
        <v>9.4</v>
      </c>
      <c r="AM92" s="25"/>
      <c r="AN92" s="26"/>
      <c r="AO92" s="26"/>
      <c r="AP92" s="27"/>
      <c r="AQ92" s="26"/>
      <c r="AR92" s="66"/>
      <c r="AS92" s="11"/>
      <c r="AT92" s="24">
        <v>9.4</v>
      </c>
      <c r="AU92" s="72"/>
      <c r="AV92" s="73"/>
      <c r="AW92" s="73"/>
      <c r="AX92" s="78"/>
      <c r="AY92" s="74">
        <v>0</v>
      </c>
      <c r="AZ92" s="76" t="e">
        <f>AY92*#REF!</f>
        <v>#REF!</v>
      </c>
      <c r="BA92" s="75" t="e">
        <f t="shared" si="2"/>
        <v>#REF!</v>
      </c>
      <c r="BB92" s="76"/>
      <c r="BC92" s="71"/>
      <c r="BD92" s="231" t="e">
        <f>#REF!</f>
        <v>#REF!</v>
      </c>
      <c r="BE92" s="232" t="e">
        <f>BD92*#REF!</f>
        <v>#REF!</v>
      </c>
      <c r="BF92" s="82"/>
    </row>
    <row r="93" spans="2:58" ht="63.75" hidden="1">
      <c r="B93" s="20">
        <v>9.5</v>
      </c>
      <c r="C93" s="21" t="e">
        <f>#REF!</f>
        <v>#REF!</v>
      </c>
      <c r="D93" s="229" t="e">
        <f>#REF!</f>
        <v>#REF!</v>
      </c>
      <c r="E93" s="11"/>
      <c r="F93" s="24">
        <v>9.5</v>
      </c>
      <c r="G93" s="158" t="s">
        <v>357</v>
      </c>
      <c r="H93" s="159" t="s">
        <v>357</v>
      </c>
      <c r="I93" s="77"/>
      <c r="J93" s="208"/>
      <c r="K93" s="26"/>
      <c r="L93" s="162" t="s">
        <v>357</v>
      </c>
      <c r="M93" s="11"/>
      <c r="N93" s="24">
        <v>9.5</v>
      </c>
      <c r="O93" s="25"/>
      <c r="P93" s="26"/>
      <c r="Q93" s="77"/>
      <c r="R93" s="27"/>
      <c r="S93" s="26"/>
      <c r="T93" s="66"/>
      <c r="U93" s="11"/>
      <c r="V93" s="24">
        <v>9.5</v>
      </c>
      <c r="W93" s="25"/>
      <c r="X93" s="26"/>
      <c r="Y93" s="77"/>
      <c r="Z93" s="27"/>
      <c r="AA93" s="26"/>
      <c r="AB93" s="66"/>
      <c r="AC93" s="11"/>
      <c r="AD93" s="24">
        <v>9.5</v>
      </c>
      <c r="AE93" s="25"/>
      <c r="AF93" s="26"/>
      <c r="AG93" s="77"/>
      <c r="AH93" s="27"/>
      <c r="AI93" s="26"/>
      <c r="AJ93" s="66"/>
      <c r="AK93" s="11"/>
      <c r="AL93" s="24">
        <v>9.5</v>
      </c>
      <c r="AM93" s="25"/>
      <c r="AN93" s="26"/>
      <c r="AO93" s="26"/>
      <c r="AP93" s="27"/>
      <c r="AQ93" s="26"/>
      <c r="AR93" s="66"/>
      <c r="AS93" s="11"/>
      <c r="AT93" s="24">
        <v>9.5</v>
      </c>
      <c r="AU93" s="72"/>
      <c r="AV93" s="73"/>
      <c r="AW93" s="73"/>
      <c r="AX93" s="78"/>
      <c r="AY93" s="74">
        <v>0</v>
      </c>
      <c r="AZ93" s="76" t="e">
        <f>AY93*#REF!</f>
        <v>#REF!</v>
      </c>
      <c r="BA93" s="75" t="e">
        <f t="shared" si="2"/>
        <v>#REF!</v>
      </c>
      <c r="BB93" s="76"/>
      <c r="BC93" s="71"/>
      <c r="BD93" s="231" t="e">
        <f>#REF!</f>
        <v>#REF!</v>
      </c>
      <c r="BE93" s="232" t="e">
        <f>BD93*#REF!</f>
        <v>#REF!</v>
      </c>
      <c r="BF93" s="82"/>
    </row>
    <row r="94" spans="2:58" ht="63.75" hidden="1">
      <c r="B94" s="20">
        <v>9.6</v>
      </c>
      <c r="C94" s="21" t="e">
        <f>#REF!</f>
        <v>#REF!</v>
      </c>
      <c r="D94" s="229" t="e">
        <f>#REF!</f>
        <v>#REF!</v>
      </c>
      <c r="E94" s="11"/>
      <c r="F94" s="24">
        <v>9.6</v>
      </c>
      <c r="G94" s="158" t="s">
        <v>357</v>
      </c>
      <c r="H94" s="159" t="s">
        <v>357</v>
      </c>
      <c r="I94" s="77"/>
      <c r="J94" s="208"/>
      <c r="K94" s="26"/>
      <c r="L94" s="162" t="s">
        <v>357</v>
      </c>
      <c r="M94" s="11"/>
      <c r="N94" s="24">
        <v>9.6</v>
      </c>
      <c r="O94" s="25"/>
      <c r="P94" s="26"/>
      <c r="Q94" s="77"/>
      <c r="R94" s="27"/>
      <c r="S94" s="26"/>
      <c r="T94" s="66"/>
      <c r="U94" s="11"/>
      <c r="V94" s="24">
        <v>9.6</v>
      </c>
      <c r="W94" s="25"/>
      <c r="X94" s="26"/>
      <c r="Y94" s="77"/>
      <c r="Z94" s="27"/>
      <c r="AA94" s="26"/>
      <c r="AB94" s="66"/>
      <c r="AC94" s="11"/>
      <c r="AD94" s="24">
        <v>9.6</v>
      </c>
      <c r="AE94" s="25"/>
      <c r="AF94" s="26"/>
      <c r="AG94" s="77"/>
      <c r="AH94" s="27"/>
      <c r="AI94" s="26"/>
      <c r="AJ94" s="66"/>
      <c r="AK94" s="11"/>
      <c r="AL94" s="24">
        <v>9.6</v>
      </c>
      <c r="AM94" s="25"/>
      <c r="AN94" s="26"/>
      <c r="AO94" s="26"/>
      <c r="AP94" s="27"/>
      <c r="AQ94" s="26"/>
      <c r="AR94" s="66"/>
      <c r="AS94" s="11"/>
      <c r="AT94" s="24">
        <v>9.6</v>
      </c>
      <c r="AU94" s="72"/>
      <c r="AV94" s="73"/>
      <c r="AW94" s="73"/>
      <c r="AX94" s="78"/>
      <c r="AY94" s="74">
        <v>0</v>
      </c>
      <c r="AZ94" s="76" t="e">
        <f>AY94*#REF!</f>
        <v>#REF!</v>
      </c>
      <c r="BA94" s="75" t="e">
        <f t="shared" si="2"/>
        <v>#REF!</v>
      </c>
      <c r="BB94" s="76"/>
      <c r="BC94" s="71"/>
      <c r="BD94" s="231" t="e">
        <f>#REF!</f>
        <v>#REF!</v>
      </c>
      <c r="BE94" s="232" t="e">
        <f>BD94*#REF!</f>
        <v>#REF!</v>
      </c>
      <c r="BF94" s="82"/>
    </row>
    <row r="95" spans="2:58" ht="63.75" hidden="1">
      <c r="B95" s="20">
        <v>9.6999999999999993</v>
      </c>
      <c r="C95" s="21" t="e">
        <f>#REF!</f>
        <v>#REF!</v>
      </c>
      <c r="D95" s="229" t="e">
        <f>#REF!</f>
        <v>#REF!</v>
      </c>
      <c r="E95" s="11"/>
      <c r="F95" s="24">
        <v>9.6999999999999993</v>
      </c>
      <c r="G95" s="158" t="s">
        <v>357</v>
      </c>
      <c r="H95" s="159" t="s">
        <v>357</v>
      </c>
      <c r="I95" s="77"/>
      <c r="J95" s="208"/>
      <c r="K95" s="26"/>
      <c r="L95" s="162" t="s">
        <v>357</v>
      </c>
      <c r="M95" s="11"/>
      <c r="N95" s="24">
        <v>9.6999999999999993</v>
      </c>
      <c r="O95" s="25"/>
      <c r="P95" s="26"/>
      <c r="Q95" s="77"/>
      <c r="R95" s="27"/>
      <c r="S95" s="26"/>
      <c r="T95" s="66"/>
      <c r="U95" s="11"/>
      <c r="V95" s="24">
        <v>9.6999999999999993</v>
      </c>
      <c r="W95" s="25"/>
      <c r="X95" s="26"/>
      <c r="Y95" s="77"/>
      <c r="Z95" s="27"/>
      <c r="AA95" s="26"/>
      <c r="AB95" s="66"/>
      <c r="AC95" s="11"/>
      <c r="AD95" s="24">
        <v>9.6999999999999993</v>
      </c>
      <c r="AE95" s="25"/>
      <c r="AF95" s="26"/>
      <c r="AG95" s="77"/>
      <c r="AH95" s="27"/>
      <c r="AI95" s="26"/>
      <c r="AJ95" s="66"/>
      <c r="AK95" s="11"/>
      <c r="AL95" s="24">
        <v>9.6999999999999993</v>
      </c>
      <c r="AM95" s="25"/>
      <c r="AN95" s="26"/>
      <c r="AO95" s="26"/>
      <c r="AP95" s="27"/>
      <c r="AQ95" s="26"/>
      <c r="AR95" s="66"/>
      <c r="AS95" s="11"/>
      <c r="AT95" s="24">
        <v>9.6999999999999993</v>
      </c>
      <c r="AU95" s="72"/>
      <c r="AV95" s="73"/>
      <c r="AW95" s="73"/>
      <c r="AX95" s="78"/>
      <c r="AY95" s="74">
        <v>0</v>
      </c>
      <c r="AZ95" s="76" t="e">
        <f>AY95*#REF!</f>
        <v>#REF!</v>
      </c>
      <c r="BA95" s="75" t="e">
        <f t="shared" si="2"/>
        <v>#REF!</v>
      </c>
      <c r="BB95" s="76"/>
      <c r="BC95" s="71"/>
      <c r="BD95" s="231" t="e">
        <f>#REF!</f>
        <v>#REF!</v>
      </c>
      <c r="BE95" s="232" t="e">
        <f>BD95*#REF!</f>
        <v>#REF!</v>
      </c>
      <c r="BF95" s="82"/>
    </row>
    <row r="96" spans="2:58" ht="63.75" hidden="1">
      <c r="B96" s="20">
        <v>9.8000000000000007</v>
      </c>
      <c r="C96" s="21" t="e">
        <f>#REF!</f>
        <v>#REF!</v>
      </c>
      <c r="D96" s="229" t="e">
        <f>#REF!</f>
        <v>#REF!</v>
      </c>
      <c r="E96" s="11"/>
      <c r="F96" s="24">
        <v>9.8000000000000007</v>
      </c>
      <c r="G96" s="158" t="s">
        <v>357</v>
      </c>
      <c r="H96" s="159" t="s">
        <v>357</v>
      </c>
      <c r="I96" s="77"/>
      <c r="J96" s="208"/>
      <c r="K96" s="26"/>
      <c r="L96" s="162" t="s">
        <v>357</v>
      </c>
      <c r="M96" s="11"/>
      <c r="N96" s="24">
        <v>9.8000000000000007</v>
      </c>
      <c r="O96" s="25"/>
      <c r="P96" s="26"/>
      <c r="Q96" s="77"/>
      <c r="R96" s="27"/>
      <c r="S96" s="26"/>
      <c r="T96" s="66"/>
      <c r="U96" s="11"/>
      <c r="V96" s="24">
        <v>9.8000000000000007</v>
      </c>
      <c r="W96" s="25"/>
      <c r="X96" s="26"/>
      <c r="Y96" s="77"/>
      <c r="Z96" s="27"/>
      <c r="AA96" s="26"/>
      <c r="AB96" s="66"/>
      <c r="AC96" s="11"/>
      <c r="AD96" s="24">
        <v>9.8000000000000007</v>
      </c>
      <c r="AE96" s="25"/>
      <c r="AF96" s="26"/>
      <c r="AG96" s="77"/>
      <c r="AH96" s="27"/>
      <c r="AI96" s="26"/>
      <c r="AJ96" s="66"/>
      <c r="AK96" s="11"/>
      <c r="AL96" s="24">
        <v>9.8000000000000007</v>
      </c>
      <c r="AM96" s="25"/>
      <c r="AN96" s="26"/>
      <c r="AO96" s="26"/>
      <c r="AP96" s="27"/>
      <c r="AQ96" s="26"/>
      <c r="AR96" s="66"/>
      <c r="AS96" s="11"/>
      <c r="AT96" s="24">
        <v>9.8000000000000007</v>
      </c>
      <c r="AU96" s="72"/>
      <c r="AV96" s="73"/>
      <c r="AW96" s="73"/>
      <c r="AX96" s="78"/>
      <c r="AY96" s="74">
        <v>0</v>
      </c>
      <c r="AZ96" s="76" t="e">
        <f>AY96*#REF!</f>
        <v>#REF!</v>
      </c>
      <c r="BA96" s="75" t="e">
        <f t="shared" si="2"/>
        <v>#REF!</v>
      </c>
      <c r="BB96" s="76"/>
      <c r="BC96" s="71"/>
      <c r="BD96" s="231" t="e">
        <f>#REF!</f>
        <v>#REF!</v>
      </c>
      <c r="BE96" s="232" t="e">
        <f>BD96*#REF!</f>
        <v>#REF!</v>
      </c>
      <c r="BF96" s="82"/>
    </row>
    <row r="97" spans="2:58" ht="63.75" hidden="1">
      <c r="B97" s="20">
        <v>9.9</v>
      </c>
      <c r="C97" s="21" t="e">
        <f>#REF!</f>
        <v>#REF!</v>
      </c>
      <c r="D97" s="229" t="e">
        <f>#REF!</f>
        <v>#REF!</v>
      </c>
      <c r="E97" s="11"/>
      <c r="F97" s="24">
        <v>9.9</v>
      </c>
      <c r="G97" s="158" t="s">
        <v>357</v>
      </c>
      <c r="H97" s="159" t="s">
        <v>357</v>
      </c>
      <c r="I97" s="77"/>
      <c r="J97" s="208"/>
      <c r="K97" s="26"/>
      <c r="L97" s="162" t="s">
        <v>357</v>
      </c>
      <c r="M97" s="11"/>
      <c r="N97" s="24">
        <v>9.9</v>
      </c>
      <c r="O97" s="25"/>
      <c r="P97" s="26"/>
      <c r="Q97" s="77"/>
      <c r="R97" s="27"/>
      <c r="S97" s="26"/>
      <c r="T97" s="66"/>
      <c r="U97" s="11"/>
      <c r="V97" s="24">
        <v>9.9</v>
      </c>
      <c r="W97" s="25"/>
      <c r="X97" s="26"/>
      <c r="Y97" s="77"/>
      <c r="Z97" s="27"/>
      <c r="AA97" s="26"/>
      <c r="AB97" s="66"/>
      <c r="AC97" s="11"/>
      <c r="AD97" s="24">
        <v>9.9</v>
      </c>
      <c r="AE97" s="25"/>
      <c r="AF97" s="26"/>
      <c r="AG97" s="77"/>
      <c r="AH97" s="27"/>
      <c r="AI97" s="26"/>
      <c r="AJ97" s="66"/>
      <c r="AK97" s="11"/>
      <c r="AL97" s="24">
        <v>9.9</v>
      </c>
      <c r="AM97" s="25"/>
      <c r="AN97" s="26"/>
      <c r="AO97" s="26"/>
      <c r="AP97" s="27"/>
      <c r="AQ97" s="26"/>
      <c r="AR97" s="66"/>
      <c r="AS97" s="11"/>
      <c r="AT97" s="24">
        <v>9.9</v>
      </c>
      <c r="AU97" s="72"/>
      <c r="AV97" s="73"/>
      <c r="AW97" s="73"/>
      <c r="AX97" s="78"/>
      <c r="AY97" s="74">
        <v>0</v>
      </c>
      <c r="AZ97" s="76" t="e">
        <f>AY97*#REF!</f>
        <v>#REF!</v>
      </c>
      <c r="BA97" s="75" t="e">
        <f t="shared" si="2"/>
        <v>#REF!</v>
      </c>
      <c r="BB97" s="76"/>
      <c r="BC97" s="71"/>
      <c r="BD97" s="256" t="e">
        <f>#REF!</f>
        <v>#REF!</v>
      </c>
      <c r="BE97" s="257" t="e">
        <f>BD97*#REF!</f>
        <v>#REF!</v>
      </c>
      <c r="BF97" s="251"/>
    </row>
    <row r="98" spans="2:58" ht="19.5" thickBot="1">
      <c r="B98" s="38"/>
      <c r="C98" s="230" t="str">
        <f>'FY22 Draft Workplan'!C90</f>
        <v>Workplan Totals</v>
      </c>
      <c r="D98" s="228">
        <f>'FY22 Draft Workplan'!D90</f>
        <v>0</v>
      </c>
      <c r="E98" s="11"/>
      <c r="F98" s="39"/>
      <c r="G98" s="35"/>
      <c r="H98" s="29"/>
      <c r="I98" s="30"/>
      <c r="J98" s="31"/>
      <c r="K98" s="41"/>
      <c r="L98" s="62"/>
      <c r="M98" s="11"/>
      <c r="N98" s="39"/>
      <c r="O98" s="40"/>
      <c r="P98" s="41"/>
      <c r="Q98" s="41"/>
      <c r="R98" s="42">
        <v>0.2</v>
      </c>
      <c r="S98" s="41"/>
      <c r="T98" s="64"/>
      <c r="U98" s="11"/>
      <c r="V98" s="39"/>
      <c r="W98" s="40"/>
      <c r="X98" s="41"/>
      <c r="Y98" s="41"/>
      <c r="Z98" s="42"/>
      <c r="AA98" s="41"/>
      <c r="AB98" s="67"/>
      <c r="AC98" s="11"/>
      <c r="AD98" s="39"/>
      <c r="AE98" s="40"/>
      <c r="AF98" s="41"/>
      <c r="AG98" s="41"/>
      <c r="AH98" s="42">
        <v>0.5</v>
      </c>
      <c r="AI98" s="41"/>
      <c r="AJ98" s="64"/>
      <c r="AK98" s="11"/>
      <c r="AL98" s="39"/>
      <c r="AM98" s="40"/>
      <c r="AN98" s="41"/>
      <c r="AO98" s="41"/>
      <c r="AP98" s="42">
        <v>0.5</v>
      </c>
      <c r="AQ98" s="41"/>
      <c r="AR98" s="64"/>
      <c r="AS98" s="11"/>
      <c r="AT98" s="39"/>
      <c r="AU98" s="120" t="s">
        <v>376</v>
      </c>
      <c r="AV98" s="93"/>
      <c r="AW98" s="93"/>
      <c r="AX98" s="94"/>
      <c r="AY98" s="548"/>
      <c r="AZ98" s="87">
        <f>SUM(AZ28+AZ18+AZ8)</f>
        <v>18622.26666666667</v>
      </c>
      <c r="BA98" s="87">
        <f>SUM(BA28+BA18+BA8)</f>
        <v>17983.5</v>
      </c>
      <c r="BB98" s="95">
        <f>SUM(BB28,BB18,BB8)</f>
        <v>20240</v>
      </c>
      <c r="BC98" s="253"/>
      <c r="BD98" s="252"/>
      <c r="BE98" s="549">
        <f>SUM(BE28+BE18+BE8)</f>
        <v>16283.683333333334</v>
      </c>
      <c r="BF98" s="254" t="s">
        <v>377</v>
      </c>
    </row>
    <row r="99" spans="2:58" ht="19.5" thickBot="1">
      <c r="B99" s="236"/>
      <c r="C99" s="237"/>
      <c r="D99" s="238"/>
      <c r="E99" s="11"/>
      <c r="F99" s="239"/>
      <c r="G99" s="240"/>
      <c r="H99" s="241"/>
      <c r="I99" s="242"/>
      <c r="J99" s="243"/>
      <c r="K99" s="244"/>
      <c r="L99" s="245"/>
      <c r="M99" s="11"/>
      <c r="N99" s="239"/>
      <c r="O99" s="246"/>
      <c r="P99" s="241"/>
      <c r="Q99" s="244"/>
      <c r="R99" s="243"/>
      <c r="S99" s="244"/>
      <c r="T99" s="245"/>
      <c r="U99" s="11"/>
      <c r="V99" s="239"/>
      <c r="W99" s="247"/>
      <c r="X99" s="244"/>
      <c r="Y99" s="244"/>
      <c r="Z99" s="243"/>
      <c r="AA99" s="244"/>
      <c r="AB99" s="248"/>
      <c r="AC99" s="11"/>
      <c r="AD99" s="239"/>
      <c r="AE99" s="247"/>
      <c r="AF99" s="244"/>
      <c r="AG99" s="244"/>
      <c r="AH99" s="243"/>
      <c r="AI99" s="244"/>
      <c r="AJ99" s="245"/>
      <c r="AK99" s="11"/>
      <c r="AL99" s="239"/>
      <c r="AM99" s="247"/>
      <c r="AN99" s="244"/>
      <c r="AO99" s="244"/>
      <c r="AP99" s="243"/>
      <c r="AQ99" s="244"/>
      <c r="AR99" s="245"/>
      <c r="AS99" s="11"/>
      <c r="AT99" s="236"/>
      <c r="AU99" s="120" t="s">
        <v>378</v>
      </c>
      <c r="AV99" s="93"/>
      <c r="AW99" s="93"/>
      <c r="AX99" s="94"/>
      <c r="AY99" s="548"/>
      <c r="AZ99" s="87">
        <f>SUM(AZ29,AZ20,AZ19,AZ9:AZ14)</f>
        <v>23599.599999999999</v>
      </c>
      <c r="BA99" s="87">
        <f>SUM(BA29,BA20,BA19,BA9:BA14)</f>
        <v>17983.5</v>
      </c>
      <c r="BB99" s="249"/>
      <c r="BC99" s="250"/>
      <c r="BD99" s="252"/>
      <c r="BE99" s="549">
        <f>SUM(BE29,BE20,BE19,BE9:BE14)</f>
        <v>22134.799999999999</v>
      </c>
      <c r="BF99" s="255" t="s">
        <v>379</v>
      </c>
    </row>
    <row r="100" spans="2:58" ht="23.25" customHeight="1" thickBot="1">
      <c r="E100" s="11"/>
      <c r="F100" s="183"/>
      <c r="G100" s="184"/>
      <c r="H100" s="185"/>
      <c r="I100" s="186"/>
      <c r="J100" s="187"/>
      <c r="K100" s="186"/>
      <c r="L100" s="188"/>
      <c r="M100" s="11"/>
      <c r="N100" s="183"/>
      <c r="O100" s="184"/>
      <c r="P100" s="185"/>
      <c r="Q100" s="186"/>
      <c r="R100" s="187"/>
      <c r="S100" s="186"/>
      <c r="T100" s="188"/>
      <c r="U100" s="11"/>
      <c r="V100" s="183"/>
      <c r="W100" s="189"/>
      <c r="X100" s="186"/>
      <c r="Y100" s="186"/>
      <c r="Z100" s="187"/>
      <c r="AA100" s="186"/>
      <c r="AB100" s="188"/>
      <c r="AC100" s="11"/>
      <c r="AD100" s="183"/>
      <c r="AE100" s="189"/>
      <c r="AF100" s="186"/>
      <c r="AG100" s="186"/>
      <c r="AH100" s="187"/>
      <c r="AI100" s="186"/>
      <c r="AJ100" s="188"/>
      <c r="AK100" s="11"/>
      <c r="AL100" s="183"/>
      <c r="AM100" s="189"/>
      <c r="AN100" s="186"/>
      <c r="AO100" s="186"/>
      <c r="AP100" s="187"/>
      <c r="AQ100" s="186"/>
      <c r="AR100" s="188"/>
      <c r="AS100" s="11"/>
      <c r="AT100" s="740"/>
      <c r="AU100" s="740"/>
      <c r="AV100" s="740"/>
      <c r="AW100" s="740"/>
      <c r="AX100" s="740"/>
      <c r="AY100" s="740"/>
      <c r="AZ100" s="740"/>
      <c r="BA100" s="740"/>
      <c r="BB100" s="740"/>
      <c r="BC100" s="740"/>
      <c r="BD100" s="740"/>
      <c r="BE100" s="740"/>
      <c r="BF100" s="740"/>
    </row>
    <row r="101" spans="2:58" ht="44.25" customHeight="1">
      <c r="E101" s="10"/>
      <c r="AS101" s="11"/>
      <c r="AT101" s="730" t="s">
        <v>380</v>
      </c>
      <c r="AU101" s="731"/>
      <c r="AV101" s="182" t="s">
        <v>381</v>
      </c>
      <c r="AW101" s="760" t="s">
        <v>382</v>
      </c>
      <c r="AX101" s="761"/>
      <c r="AY101" s="761"/>
      <c r="AZ101" s="761"/>
      <c r="BA101" s="761"/>
      <c r="BB101" s="731"/>
      <c r="BC101" s="771" t="s">
        <v>383</v>
      </c>
      <c r="BD101" s="771"/>
      <c r="BE101" s="771"/>
      <c r="BF101" s="772"/>
    </row>
    <row r="102" spans="2:58" ht="21">
      <c r="E102" s="10"/>
      <c r="AS102" s="11"/>
      <c r="AT102" s="732" t="s">
        <v>384</v>
      </c>
      <c r="AU102" s="733"/>
      <c r="AV102" s="190">
        <f>'FY22 Draft Workplan'!H90</f>
        <v>48257</v>
      </c>
      <c r="AW102" s="762" t="s">
        <v>385</v>
      </c>
      <c r="AX102" s="763"/>
      <c r="AY102" s="763"/>
      <c r="AZ102" s="763"/>
      <c r="BA102" s="763"/>
      <c r="BB102" s="764"/>
      <c r="BC102" s="191" t="s">
        <v>386</v>
      </c>
      <c r="BD102" s="773" t="s">
        <v>387</v>
      </c>
      <c r="BE102" s="774"/>
      <c r="BF102" s="775"/>
    </row>
    <row r="103" spans="2:58" ht="21">
      <c r="E103" s="11"/>
      <c r="AT103" s="732" t="s">
        <v>388</v>
      </c>
      <c r="AU103" s="733"/>
      <c r="AV103" s="192" t="s">
        <v>389</v>
      </c>
      <c r="AW103" s="765"/>
      <c r="AX103" s="766"/>
      <c r="AY103" s="766"/>
      <c r="AZ103" s="766"/>
      <c r="BA103" s="766"/>
      <c r="BB103" s="767"/>
      <c r="BC103" s="191" t="s">
        <v>390</v>
      </c>
      <c r="BD103" s="773" t="s">
        <v>391</v>
      </c>
      <c r="BE103" s="774"/>
      <c r="BF103" s="775"/>
    </row>
    <row r="104" spans="2:58" ht="29.25" customHeight="1">
      <c r="E104" s="11"/>
      <c r="AT104" s="734" t="s">
        <v>392</v>
      </c>
      <c r="AU104" s="735"/>
      <c r="AV104" s="192">
        <f>AV102</f>
        <v>48257</v>
      </c>
      <c r="AW104" s="765"/>
      <c r="AX104" s="766"/>
      <c r="AY104" s="766"/>
      <c r="AZ104" s="766"/>
      <c r="BA104" s="766"/>
      <c r="BB104" s="767"/>
      <c r="BC104" s="193" t="s">
        <v>393</v>
      </c>
      <c r="BD104" s="776" t="s">
        <v>394</v>
      </c>
      <c r="BE104" s="777"/>
      <c r="BF104" s="778"/>
    </row>
    <row r="105" spans="2:58" ht="21">
      <c r="E105" s="11"/>
      <c r="AT105" s="734" t="s">
        <v>395</v>
      </c>
      <c r="AU105" s="735"/>
      <c r="AV105" s="194">
        <f>SUM('FY22 Draft Workplan'!H11:H16,'FY22 Draft Workplan'!H18:H19,'FY22 Draft Workplan'!H21)</f>
        <v>48257</v>
      </c>
      <c r="AW105" s="765"/>
      <c r="AX105" s="766"/>
      <c r="AY105" s="766"/>
      <c r="AZ105" s="766"/>
      <c r="BA105" s="766"/>
      <c r="BB105" s="767"/>
      <c r="BC105" s="193"/>
      <c r="BD105" s="776"/>
      <c r="BE105" s="777"/>
      <c r="BF105" s="778"/>
    </row>
    <row r="106" spans="2:58" ht="21">
      <c r="E106" s="11"/>
      <c r="AT106" s="732" t="s">
        <v>396</v>
      </c>
      <c r="AU106" s="733"/>
      <c r="AV106" s="194"/>
      <c r="AW106" s="765"/>
      <c r="AX106" s="766"/>
      <c r="AY106" s="766"/>
      <c r="AZ106" s="766"/>
      <c r="BA106" s="766"/>
      <c r="BB106" s="767"/>
      <c r="BC106" s="191"/>
      <c r="BD106" s="779"/>
      <c r="BE106" s="780"/>
      <c r="BF106" s="781"/>
    </row>
    <row r="107" spans="2:58" ht="21">
      <c r="E107" s="11"/>
      <c r="AT107" s="732" t="s">
        <v>397</v>
      </c>
      <c r="AU107" s="733"/>
      <c r="AV107" s="194">
        <f>BE98</f>
        <v>16283.683333333334</v>
      </c>
      <c r="AW107" s="765"/>
      <c r="AX107" s="766"/>
      <c r="AY107" s="766"/>
      <c r="AZ107" s="766"/>
      <c r="BA107" s="766"/>
      <c r="BB107" s="767"/>
      <c r="BC107" s="191"/>
      <c r="BD107" s="773"/>
      <c r="BE107" s="774"/>
      <c r="BF107" s="775"/>
    </row>
    <row r="108" spans="2:58" ht="21">
      <c r="E108" s="11"/>
      <c r="AT108" s="732" t="s">
        <v>398</v>
      </c>
      <c r="AU108" s="733"/>
      <c r="AV108" s="192"/>
      <c r="AW108" s="765"/>
      <c r="AX108" s="766"/>
      <c r="AY108" s="766"/>
      <c r="AZ108" s="766"/>
      <c r="BA108" s="766"/>
      <c r="BB108" s="767"/>
      <c r="BC108" s="191"/>
      <c r="BD108" s="773"/>
      <c r="BE108" s="774"/>
      <c r="BF108" s="775"/>
    </row>
    <row r="109" spans="2:58" ht="21">
      <c r="E109" s="11"/>
      <c r="AT109" s="732" t="s">
        <v>399</v>
      </c>
      <c r="AU109" s="733"/>
      <c r="AV109" s="195"/>
      <c r="AW109" s="765"/>
      <c r="AX109" s="766"/>
      <c r="AY109" s="766"/>
      <c r="AZ109" s="766"/>
      <c r="BA109" s="766"/>
      <c r="BB109" s="767"/>
      <c r="BC109" s="196"/>
      <c r="BD109" s="197"/>
      <c r="BE109" s="198"/>
      <c r="BF109" s="199"/>
    </row>
    <row r="110" spans="2:58" ht="21">
      <c r="E110" s="11"/>
      <c r="AT110" s="732" t="s">
        <v>400</v>
      </c>
      <c r="AU110" s="733"/>
      <c r="AV110" s="195"/>
      <c r="AW110" s="765"/>
      <c r="AX110" s="766"/>
      <c r="AY110" s="766"/>
      <c r="AZ110" s="766"/>
      <c r="BA110" s="766"/>
      <c r="BB110" s="767"/>
      <c r="BC110" s="196"/>
      <c r="BD110" s="197"/>
      <c r="BE110" s="198"/>
      <c r="BF110" s="199"/>
    </row>
    <row r="111" spans="2:58" ht="21">
      <c r="E111" s="11"/>
      <c r="AT111" s="732" t="s">
        <v>401</v>
      </c>
      <c r="AU111" s="733"/>
      <c r="AV111" s="195"/>
      <c r="AW111" s="765"/>
      <c r="AX111" s="766"/>
      <c r="AY111" s="766"/>
      <c r="AZ111" s="766"/>
      <c r="BA111" s="766"/>
      <c r="BB111" s="767"/>
      <c r="BC111" s="196"/>
      <c r="BD111" s="197"/>
      <c r="BE111" s="198"/>
      <c r="BF111" s="199"/>
    </row>
    <row r="112" spans="2:58" ht="21.75" thickBot="1">
      <c r="E112" s="11"/>
      <c r="AT112" s="728" t="s">
        <v>402</v>
      </c>
      <c r="AU112" s="729"/>
      <c r="AV112" s="200"/>
      <c r="AW112" s="768"/>
      <c r="AX112" s="769"/>
      <c r="AY112" s="769"/>
      <c r="AZ112" s="769"/>
      <c r="BA112" s="769"/>
      <c r="BB112" s="770"/>
      <c r="BC112" s="201"/>
      <c r="BD112" s="782"/>
      <c r="BE112" s="783"/>
      <c r="BF112" s="784"/>
    </row>
    <row r="114" spans="46:53" ht="15.75" thickBot="1"/>
    <row r="115" spans="46:53" ht="45" customHeight="1">
      <c r="AT115" s="672" t="s">
        <v>272</v>
      </c>
      <c r="AU115" s="673"/>
      <c r="AV115" s="673"/>
      <c r="AW115" s="673"/>
      <c r="AX115" s="673"/>
      <c r="AY115" s="673"/>
      <c r="AZ115" s="673"/>
      <c r="BA115" s="674"/>
    </row>
    <row r="116" spans="46:53" ht="39" customHeight="1">
      <c r="AT116" s="715" t="s">
        <v>403</v>
      </c>
      <c r="AU116" s="716"/>
      <c r="AV116" s="716"/>
      <c r="AW116" s="716"/>
      <c r="AX116" s="716"/>
      <c r="AY116" s="716"/>
      <c r="AZ116" s="716"/>
      <c r="BA116" s="717"/>
    </row>
    <row r="117" spans="46:53" ht="51" customHeight="1">
      <c r="AT117" s="737" t="s">
        <v>404</v>
      </c>
      <c r="AU117" s="724"/>
      <c r="AV117" s="610" t="s">
        <v>405</v>
      </c>
      <c r="AW117" s="610" t="s">
        <v>384</v>
      </c>
      <c r="AX117" s="610" t="s">
        <v>406</v>
      </c>
      <c r="AY117" s="724" t="s">
        <v>407</v>
      </c>
      <c r="AZ117" s="724"/>
      <c r="BA117" s="725"/>
    </row>
    <row r="118" spans="46:53" ht="21">
      <c r="AT118" s="726" t="s">
        <v>408</v>
      </c>
      <c r="AU118" s="727"/>
      <c r="AV118" s="611" t="s">
        <v>409</v>
      </c>
      <c r="AW118" s="204">
        <v>48602</v>
      </c>
      <c r="AX118" s="204"/>
      <c r="AY118" s="718"/>
      <c r="AZ118" s="718"/>
      <c r="BA118" s="719"/>
    </row>
    <row r="119" spans="46:53" ht="21">
      <c r="AT119" s="726" t="s">
        <v>408</v>
      </c>
      <c r="AU119" s="727"/>
      <c r="AV119" s="611"/>
      <c r="AW119" s="204"/>
      <c r="AX119" s="204"/>
      <c r="AY119" s="718"/>
      <c r="AZ119" s="718"/>
      <c r="BA119" s="719"/>
    </row>
    <row r="120" spans="46:53" ht="21">
      <c r="AT120" s="726" t="s">
        <v>408</v>
      </c>
      <c r="AU120" s="727"/>
      <c r="AV120" s="611"/>
      <c r="AW120" s="204"/>
      <c r="AX120" s="204"/>
      <c r="AY120" s="718"/>
      <c r="AZ120" s="718"/>
      <c r="BA120" s="719"/>
    </row>
    <row r="121" spans="46:53" ht="21">
      <c r="AT121" s="726" t="s">
        <v>408</v>
      </c>
      <c r="AU121" s="727"/>
      <c r="AV121" s="611"/>
      <c r="AW121" s="204"/>
      <c r="AX121" s="204"/>
      <c r="AY121" s="718"/>
      <c r="AZ121" s="718"/>
      <c r="BA121" s="719"/>
    </row>
    <row r="122" spans="46:53" ht="21">
      <c r="AT122" s="726" t="s">
        <v>408</v>
      </c>
      <c r="AU122" s="727"/>
      <c r="AV122" s="611"/>
      <c r="AW122" s="204"/>
      <c r="AX122" s="204"/>
      <c r="AY122" s="720"/>
      <c r="AZ122" s="720"/>
      <c r="BA122" s="721"/>
    </row>
    <row r="123" spans="46:53" ht="21">
      <c r="AT123" s="711"/>
      <c r="AU123" s="712"/>
      <c r="AV123" s="205" t="s">
        <v>410</v>
      </c>
      <c r="AW123" s="204">
        <f>SUM(AW118:AW122)</f>
        <v>48602</v>
      </c>
      <c r="AX123" s="204">
        <f>SUM(AX118:AX122)</f>
        <v>0</v>
      </c>
      <c r="AY123" s="718"/>
      <c r="AZ123" s="718"/>
      <c r="BA123" s="719"/>
    </row>
    <row r="124" spans="46:53" ht="21">
      <c r="AT124" s="711"/>
      <c r="AU124" s="712"/>
      <c r="AV124" s="205" t="s">
        <v>411</v>
      </c>
      <c r="AW124" s="204"/>
      <c r="AX124" s="204">
        <f>AW123-AX123</f>
        <v>48602</v>
      </c>
      <c r="AY124" s="718"/>
      <c r="AZ124" s="718"/>
      <c r="BA124" s="719"/>
    </row>
    <row r="125" spans="46:53" ht="21.75" thickBot="1">
      <c r="AT125" s="713"/>
      <c r="AU125" s="714"/>
      <c r="AV125" s="206"/>
      <c r="AW125" s="207"/>
      <c r="AX125" s="203"/>
      <c r="AY125" s="722" t="s">
        <v>412</v>
      </c>
      <c r="AZ125" s="722"/>
      <c r="BA125" s="723"/>
    </row>
    <row r="128" spans="46:53">
      <c r="AT128" s="6" t="s">
        <v>413</v>
      </c>
    </row>
  </sheetData>
  <mergeCells count="80">
    <mergeCell ref="AL5:AR5"/>
    <mergeCell ref="AL3:AR3"/>
    <mergeCell ref="AW101:BB101"/>
    <mergeCell ref="AW102:BB112"/>
    <mergeCell ref="BC101:BF101"/>
    <mergeCell ref="BD102:BF102"/>
    <mergeCell ref="BD103:BF103"/>
    <mergeCell ref="BD104:BF104"/>
    <mergeCell ref="BD105:BF105"/>
    <mergeCell ref="BD106:BF106"/>
    <mergeCell ref="BD107:BF107"/>
    <mergeCell ref="BD108:BF108"/>
    <mergeCell ref="BD112:BF112"/>
    <mergeCell ref="N5:T5"/>
    <mergeCell ref="BD1:BE1"/>
    <mergeCell ref="AT2:BF2"/>
    <mergeCell ref="AT4:BF4"/>
    <mergeCell ref="N2:T2"/>
    <mergeCell ref="N3:T3"/>
    <mergeCell ref="V3:AB3"/>
    <mergeCell ref="N4:T4"/>
    <mergeCell ref="V2:AB2"/>
    <mergeCell ref="AD2:AJ2"/>
    <mergeCell ref="AD4:AJ4"/>
    <mergeCell ref="AT5:BF5"/>
    <mergeCell ref="AD5:AJ5"/>
    <mergeCell ref="AD3:AJ3"/>
    <mergeCell ref="AL2:AR2"/>
    <mergeCell ref="AL4:AR4"/>
    <mergeCell ref="F3:L3"/>
    <mergeCell ref="F4:L4"/>
    <mergeCell ref="F5:L5"/>
    <mergeCell ref="B4:D4"/>
    <mergeCell ref="B2:D2"/>
    <mergeCell ref="B3:D3"/>
    <mergeCell ref="B5:D5"/>
    <mergeCell ref="F1:G1"/>
    <mergeCell ref="BG1:BK1"/>
    <mergeCell ref="AT100:BF100"/>
    <mergeCell ref="AT110:AU110"/>
    <mergeCell ref="N1:O1"/>
    <mergeCell ref="V1:W1"/>
    <mergeCell ref="AD1:AE1"/>
    <mergeCell ref="AS1:AU1"/>
    <mergeCell ref="AL1:AM1"/>
    <mergeCell ref="AT106:AU106"/>
    <mergeCell ref="AT107:AU107"/>
    <mergeCell ref="AT108:AU108"/>
    <mergeCell ref="AT109:AU109"/>
    <mergeCell ref="V4:AB4"/>
    <mergeCell ref="V5:AB5"/>
    <mergeCell ref="F2:L2"/>
    <mergeCell ref="A7:A9"/>
    <mergeCell ref="AT117:AU117"/>
    <mergeCell ref="AT118:AU118"/>
    <mergeCell ref="AT119:AU119"/>
    <mergeCell ref="AT111:AU111"/>
    <mergeCell ref="AT120:AU120"/>
    <mergeCell ref="AT112:AU112"/>
    <mergeCell ref="AT101:AU101"/>
    <mergeCell ref="AT102:AU102"/>
    <mergeCell ref="AT103:AU103"/>
    <mergeCell ref="AT104:AU104"/>
    <mergeCell ref="AT105:AU105"/>
    <mergeCell ref="AT124:AU124"/>
    <mergeCell ref="AT125:AU125"/>
    <mergeCell ref="AT115:BA115"/>
    <mergeCell ref="AT116:BA116"/>
    <mergeCell ref="AY119:BA119"/>
    <mergeCell ref="AY120:BA120"/>
    <mergeCell ref="AY121:BA121"/>
    <mergeCell ref="AY122:BA122"/>
    <mergeCell ref="AY123:BA123"/>
    <mergeCell ref="AY124:BA124"/>
    <mergeCell ref="AY125:BA125"/>
    <mergeCell ref="AY117:BA117"/>
    <mergeCell ref="AY118:BA118"/>
    <mergeCell ref="AT121:AU121"/>
    <mergeCell ref="AT122:AU122"/>
    <mergeCell ref="AT123:AU123"/>
  </mergeCells>
  <dataValidations count="9">
    <dataValidation type="list" allowBlank="1" showErrorMessage="1" sqref="AH98:AH100 R98:R100 AP98:AP100 Z98:Z100 J100" xr:uid="{DF4F2F73-DB46-43B4-95D2-B490D78A15F4}">
      <formula1>"10%, 20%, 30%, 40%, 50%, 60%, 70%, 80%, 90%, 100%"</formula1>
    </dataValidation>
    <dataValidation type="list" allowBlank="1" showInputMessage="1" showErrorMessage="1" sqref="Q98:Q100 AO8:AO100 Y98:Y100 Q18 Q28 Q38 Q48 Q58 Q68 Q78 Q88 Y18 Y28 Y38 Y48 Y58 Y68 Y78 Y88 AG18 AG28 AG38 AG48 AG58 AG68 AG78 AG88 AG98:AG100 I100" xr:uid="{E0E9E346-A1FB-41EC-ACA3-DCC34AB444F8}">
      <formula1>"No Work Completed This Quarter, Behind Schedule, On Track, Ahead of Schedule, Completed, Request Revision"</formula1>
    </dataValidation>
    <dataValidation type="list" allowBlank="1" showErrorMessage="1" sqref="Z8:Z97 AP8:AP97 AH8:AH97 R8 R11:R97 J8 J18 J28 J38 J48 J58 J68 J78 J88 J98:J99" xr:uid="{1BE4B87C-DC36-422A-B709-D996AEF41791}">
      <formula1>"10%, 25%, 50%, 75%, 90%, 100%"</formula1>
    </dataValidation>
    <dataValidation type="list" allowBlank="1" showInputMessage="1" showErrorMessage="1" sqref="Q89:Q97 Q19:Q27 Q29:Q37 Q39:Q47 Q49:Q57 Q59:Q67 Q69:Q77 Q79:Q87 Q8 Q11:Q17" xr:uid="{2F59C41D-6768-42F8-8249-E5A0B01F3024}">
      <formula1>"No Work Completed This Quarter, Behind Schedule, On Track (25%), Ahead of Schedule, Completed (100%), Request Revision"</formula1>
    </dataValidation>
    <dataValidation type="list" allowBlank="1" showInputMessage="1" showErrorMessage="1" sqref="Y8:Y17 Y19:Y27 Y29:Y37 Y39:Y47 Y49:Y57 Y59:Y67 Y69:Y77 Y79:Y87 Y89:Y97" xr:uid="{BC0B8515-116B-4A21-AFB7-1E5D24CBEE9C}">
      <formula1>"No Work Completed This Quarter, Behind Schedule, On Track (50%), Ahead of Schedule, Completed (100%), Request Revision"</formula1>
    </dataValidation>
    <dataValidation type="list" allowBlank="1" showInputMessage="1" showErrorMessage="1" sqref="AG8:AG17 AG19:AG27 AG29:AG37 AG39:AG47 AG49:AG57 AG59:AG67 AG69:AG77 AG79:AG87 AG89:AG97" xr:uid="{E31B97AC-ED07-47C1-B255-0C8A7F190122}">
      <formula1>"No Work Completed This Quarter, Behind Schedule, On Track (75%), Ahead of Schedule, Completed (100%), Request Revision"</formula1>
    </dataValidation>
    <dataValidation type="list" allowBlank="1" showInputMessage="1" showErrorMessage="1" sqref="AX8:AX99" xr:uid="{9A0ED908-5A63-4D8B-84D9-8C99FF005680}">
      <formula1>"Incomplete (0%), Partially Complete, Complete (100%), Request Carryover"</formula1>
    </dataValidation>
    <dataValidation type="list" allowBlank="1" showErrorMessage="1" sqref="J9:J17 J19:J27 J29:J37 J39:J47 J49:J57 J59:J67 J69:J77 J79:J87 J89:J97" xr:uid="{7811218A-0A8A-4E6D-B3A9-A8E5FF1FA614}">
      <formula1>"0%,10%, 25%, 50%, 75%, 90%, 100%"</formula1>
    </dataValidation>
    <dataValidation type="list" allowBlank="1" showInputMessage="1" showErrorMessage="1" sqref="I8:I99" xr:uid="{AB614636-9830-4CA9-B1E4-3C3558A3A66F}">
      <formula1>"No Work Completed this Quarter, Behind Schedule, On Track, Ahead of Schedule, Completed (100%), Request Revision"</formula1>
    </dataValidation>
  </dataValidations>
  <pageMargins left="0.7" right="0.7" top="0.75" bottom="0.75" header="0.3" footer="0.3"/>
  <pageSetup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8FC4-6831-4444-8D43-F4902A91E858}">
  <dimension ref="A2:O27"/>
  <sheetViews>
    <sheetView zoomScale="41" zoomScaleNormal="41" workbookViewId="0">
      <selection activeCell="C7" sqref="C7"/>
    </sheetView>
  </sheetViews>
  <sheetFormatPr defaultRowHeight="15"/>
  <cols>
    <col min="1" max="2" width="9.140625" style="48"/>
    <col min="3" max="3" width="103.5703125" style="49" customWidth="1"/>
    <col min="4" max="4" width="62.85546875" style="49" customWidth="1"/>
    <col min="5" max="5" width="61.7109375" style="49" customWidth="1"/>
    <col min="6" max="6" width="56.42578125" style="49" customWidth="1"/>
    <col min="7" max="10" width="9.140625" style="49"/>
    <col min="11" max="11" width="32.28515625" style="49" customWidth="1"/>
    <col min="12" max="12" width="23.5703125" style="49" customWidth="1"/>
    <col min="13" max="13" width="24.42578125" style="49" customWidth="1"/>
    <col min="14" max="14" width="21" style="49" customWidth="1"/>
    <col min="15" max="15" width="74.28515625" style="49" customWidth="1"/>
    <col min="16" max="16" width="9.140625" style="49"/>
    <col min="17" max="17" width="13.42578125" style="49" bestFit="1" customWidth="1"/>
    <col min="18" max="16384" width="9.140625" style="49"/>
  </cols>
  <sheetData>
    <row r="2" spans="2:15" s="48" customFormat="1" ht="45.75" customHeight="1"/>
    <row r="3" spans="2:15" s="48" customFormat="1" ht="35.25" customHeight="1">
      <c r="B3" s="785" t="s">
        <v>414</v>
      </c>
      <c r="C3" s="785"/>
      <c r="D3" s="785"/>
      <c r="E3" s="785"/>
      <c r="F3" s="785"/>
      <c r="G3" s="785"/>
      <c r="H3" s="785"/>
      <c r="I3" s="785"/>
      <c r="J3" s="785"/>
      <c r="K3" s="785"/>
      <c r="L3" s="785"/>
      <c r="M3" s="785"/>
      <c r="N3" s="785"/>
      <c r="O3" s="786"/>
    </row>
    <row r="4" spans="2:15" ht="38.25" customHeight="1">
      <c r="B4" s="787" t="s">
        <v>415</v>
      </c>
      <c r="C4" s="787"/>
      <c r="D4" s="787"/>
      <c r="E4" s="787"/>
      <c r="F4" s="787"/>
      <c r="G4" s="787"/>
      <c r="H4" s="787"/>
      <c r="I4" s="787"/>
      <c r="J4" s="787"/>
      <c r="K4" s="787"/>
      <c r="L4" s="787"/>
      <c r="M4" s="787"/>
      <c r="N4" s="787"/>
      <c r="O4" s="788"/>
    </row>
    <row r="5" spans="2:15" ht="69" customHeight="1">
      <c r="B5" s="789" t="s">
        <v>58</v>
      </c>
      <c r="C5" s="793" t="s">
        <v>416</v>
      </c>
      <c r="D5" s="793" t="s">
        <v>283</v>
      </c>
      <c r="E5" s="793" t="s">
        <v>417</v>
      </c>
      <c r="F5" s="793" t="s">
        <v>418</v>
      </c>
      <c r="G5" s="794" t="s">
        <v>419</v>
      </c>
      <c r="H5" s="794"/>
      <c r="I5" s="794"/>
      <c r="J5" s="794"/>
      <c r="K5" s="791" t="s">
        <v>420</v>
      </c>
      <c r="L5" s="791" t="s">
        <v>421</v>
      </c>
      <c r="M5" s="792" t="s">
        <v>422</v>
      </c>
      <c r="N5" s="792" t="s">
        <v>423</v>
      </c>
      <c r="O5" s="793" t="s">
        <v>424</v>
      </c>
    </row>
    <row r="6" spans="2:15" ht="33" customHeight="1">
      <c r="B6" s="790"/>
      <c r="C6" s="793"/>
      <c r="D6" s="793"/>
      <c r="E6" s="793"/>
      <c r="F6" s="793"/>
      <c r="G6" s="122" t="s">
        <v>425</v>
      </c>
      <c r="H6" s="122" t="s">
        <v>426</v>
      </c>
      <c r="I6" s="122" t="s">
        <v>427</v>
      </c>
      <c r="J6" s="122" t="s">
        <v>428</v>
      </c>
      <c r="K6" s="791"/>
      <c r="L6" s="791"/>
      <c r="M6" s="792"/>
      <c r="N6" s="792"/>
      <c r="O6" s="793"/>
    </row>
    <row r="7" spans="2:15" ht="57.75">
      <c r="B7" s="99">
        <v>1</v>
      </c>
      <c r="C7" s="123" t="str">
        <f>'FY22 Draft Workplan'!C10</f>
        <v xml:space="preserve">Administration of Environmental Office: </v>
      </c>
      <c r="D7" s="123" t="str">
        <f>'FY22 Draft Workplan'!D10</f>
        <v>Environmental Outcomes: Compliance with Tribal and EPA administrative requirements and internally coordinated initiatives to improve environmental conditions
ETEP Priority:  #8 Environmental Office Administration</v>
      </c>
      <c r="E7" s="123"/>
      <c r="F7" s="123"/>
      <c r="G7" s="122"/>
      <c r="H7" s="122"/>
      <c r="I7" s="122"/>
      <c r="J7" s="122"/>
      <c r="K7" s="124"/>
      <c r="L7" s="125">
        <f>AVERAGE(L8:L13)</f>
        <v>0.41666666666666669</v>
      </c>
      <c r="M7" s="126">
        <f>'FY22 Draft Workplan'!H10</f>
        <v>25654</v>
      </c>
      <c r="N7" s="126">
        <f>L7*M7</f>
        <v>10689.166666666668</v>
      </c>
      <c r="O7" s="127"/>
    </row>
    <row r="8" spans="2:15" ht="150">
      <c r="B8" s="101">
        <v>1.1000000000000001</v>
      </c>
      <c r="C8" s="550" t="str">
        <f>'FY22 Draft Workplan'!C11</f>
        <v xml:space="preserve">The Director and Manager will administer general aspects of the GAP Grant, which will include but may not be limited to the following: answering phone calls, responding to emails, filing, attending weekly staff meetings, ordering supplies and equipment, adhering to time-keeping processes, paying utility bills, etc. Staff meetings will be held Mondays 8:30 - 9:30 AM.  </v>
      </c>
      <c r="D8" s="123" t="str">
        <f>'FY22 Draft Workplan'!D11</f>
        <v xml:space="preserve"> 4 samples of weekly staff meeting notes and sign in sheets</v>
      </c>
      <c r="E8" s="129" t="s">
        <v>307</v>
      </c>
      <c r="F8" s="129" t="s">
        <v>308</v>
      </c>
      <c r="G8" s="121" t="s">
        <v>429</v>
      </c>
      <c r="H8" s="121" t="s">
        <v>429</v>
      </c>
      <c r="I8" s="121"/>
      <c r="J8" s="121"/>
      <c r="K8" s="130" t="s">
        <v>430</v>
      </c>
      <c r="L8" s="131">
        <v>0.5</v>
      </c>
      <c r="M8" s="126">
        <f>'FY22 Draft Workplan'!H11</f>
        <v>11563</v>
      </c>
      <c r="N8" s="132">
        <f>L8*M8</f>
        <v>5781.5</v>
      </c>
      <c r="O8" s="129"/>
    </row>
    <row r="9" spans="2:15" ht="120">
      <c r="B9" s="101">
        <v>1.2</v>
      </c>
      <c r="C9" s="550" t="str">
        <f>'FY22 Draft Workplan'!C12</f>
        <v xml:space="preserve">The Manager will prepare quarterly progress reports, submit them to the Director for review and submit final reports to US EPA by: Jan 30, Apr 28, Jul 31, and Oct 31. The Tribe will conduct a Joint Evaluation with US EPA GAP Project Officer. Evaluation elements are: 1. A discussion of accomplishments as measured against workplan commitments.  2. A discussion of cumulative effectiveness of the workplan performed under all workplan components. 3. A discussion of existing and potential problem areas. 4. Schedule  discussions (4) with our Project Officer within two weeks of submitting progress reports. The Tribe will review a draft annual report prepared by US EPA and will discuss progress under the grant with US EPA prior to finalization of report. 5. Tribe will submit final evaluation reports to US EPA. </v>
      </c>
      <c r="D9" s="123" t="str">
        <f>'FY22 Draft Workplan'!D12</f>
        <v>4 Quarterly Reports</v>
      </c>
      <c r="E9" s="129" t="s">
        <v>319</v>
      </c>
      <c r="F9" s="128" t="s">
        <v>320</v>
      </c>
      <c r="G9" s="121" t="s">
        <v>429</v>
      </c>
      <c r="H9" s="121" t="s">
        <v>429</v>
      </c>
      <c r="I9" s="121"/>
      <c r="J9" s="121"/>
      <c r="K9" s="130" t="s">
        <v>430</v>
      </c>
      <c r="L9" s="134">
        <v>0.5</v>
      </c>
      <c r="M9" s="126">
        <f>'FY22 Draft Workplan'!H12</f>
        <v>4854</v>
      </c>
      <c r="N9" s="132">
        <f t="shared" ref="N9:N16" si="0">L9*M9</f>
        <v>2427</v>
      </c>
      <c r="O9" s="129"/>
    </row>
    <row r="10" spans="2:15" ht="90">
      <c r="B10" s="101">
        <v>1.3</v>
      </c>
      <c r="C10" s="550" t="str">
        <f>'FY22 Draft Workplan'!C13</f>
        <v xml:space="preserve">The Director and Manager will work with the Tribal Accountant 2 times a month to review general ledgers, compare actual expenditures to projected expenditures, determine whether budget modifications are necessary, etc. The Manager will track all expenditures in a cuff-account spreadsheet and compare cuff-account data with the Tribe's offical ledger to help ensure charges to the GAP grant are correct. </v>
      </c>
      <c r="D10" s="123" t="str">
        <f>'FY22 Draft Workplan'!D13</f>
        <v xml:space="preserve">4 line item expenditure reports will be submitted along with EPA progress reports quarterly. </v>
      </c>
      <c r="E10" s="129" t="s">
        <v>326</v>
      </c>
      <c r="F10" s="128" t="s">
        <v>327</v>
      </c>
      <c r="G10" s="121" t="s">
        <v>429</v>
      </c>
      <c r="H10" s="121" t="s">
        <v>429</v>
      </c>
      <c r="I10" s="121"/>
      <c r="J10" s="121"/>
      <c r="K10" s="130" t="s">
        <v>430</v>
      </c>
      <c r="L10" s="134">
        <v>0.5</v>
      </c>
      <c r="M10" s="126">
        <f>'FY22 Draft Workplan'!H13</f>
        <v>3779</v>
      </c>
      <c r="N10" s="132">
        <f t="shared" si="0"/>
        <v>1889.5</v>
      </c>
      <c r="O10" s="129"/>
    </row>
    <row r="11" spans="2:15" ht="60">
      <c r="B11" s="101">
        <v>1.4</v>
      </c>
      <c r="C11" s="550" t="str">
        <f>'FY22 Draft Workplan'!C14</f>
        <v>The Director and Manager will develop a calendar of upcoming training and events. The NRD and REPA Manager will share a Google Calender of trainings  and  events.  This will help the program run effectively and efficiently and keep the program on track with workplan commitments and deliverables.</v>
      </c>
      <c r="D11" s="123" t="str">
        <f>'FY22 Draft Workplan'!D14</f>
        <v>4 samples of monthly calendars</v>
      </c>
      <c r="E11" s="129" t="s">
        <v>333</v>
      </c>
      <c r="F11" s="128" t="s">
        <v>334</v>
      </c>
      <c r="G11" s="121" t="s">
        <v>431</v>
      </c>
      <c r="H11" s="121" t="s">
        <v>431</v>
      </c>
      <c r="I11" s="121"/>
      <c r="J11" s="121"/>
      <c r="K11" s="133" t="s">
        <v>432</v>
      </c>
      <c r="L11" s="134">
        <v>0</v>
      </c>
      <c r="M11" s="126">
        <f>'FY22 Draft Workplan'!H14</f>
        <v>1619</v>
      </c>
      <c r="N11" s="132">
        <f t="shared" si="0"/>
        <v>0</v>
      </c>
      <c r="O11" s="129"/>
    </row>
    <row r="12" spans="2:15" ht="90">
      <c r="B12" s="101">
        <v>1.5</v>
      </c>
      <c r="C12" s="550" t="str">
        <f>'FY22 Draft Workplan'!C15</f>
        <v xml:space="preserve">The Director and Manager will attend monthly Council meetings on the 2nd Wednesday of each month to inform them of grant progress and environmental issues, and to seek approval of grant budgets, work plans, proposals, applications, purchases, travel, consultation correspondence, etc. </v>
      </c>
      <c r="D12" s="123" t="str">
        <f>'FY22 Draft Workplan'!D15</f>
        <v>3 monthly sign-in sheets and meeting notes</v>
      </c>
      <c r="E12" s="129" t="s">
        <v>342</v>
      </c>
      <c r="F12" s="128" t="s">
        <v>343</v>
      </c>
      <c r="G12" s="121" t="s">
        <v>429</v>
      </c>
      <c r="H12" s="121" t="s">
        <v>429</v>
      </c>
      <c r="I12" s="121"/>
      <c r="J12" s="121"/>
      <c r="K12" s="130" t="s">
        <v>430</v>
      </c>
      <c r="L12" s="134">
        <v>0.5</v>
      </c>
      <c r="M12" s="126">
        <f>'FY22 Draft Workplan'!H15</f>
        <v>2247</v>
      </c>
      <c r="N12" s="132">
        <f t="shared" si="0"/>
        <v>1123.5</v>
      </c>
      <c r="O12" s="129"/>
    </row>
    <row r="13" spans="2:15" ht="75">
      <c r="B13" s="101">
        <v>1.6</v>
      </c>
      <c r="C13" s="550" t="str">
        <f>'FY22 Draft Workplan'!C16</f>
        <v>The Manager and Director will continue to store and manage environmental and grant documents on the Triba/EPA OneDrive. They will update contacts information and email lists on as additional contacts are  developed.</v>
      </c>
      <c r="D13" s="123" t="str">
        <f>'FY22 Draft Workplan'!D16</f>
        <v xml:space="preserve">A copy of the contact list and two screen shots of OneDrive directories showing grants and directory structures. </v>
      </c>
      <c r="E13" s="129" t="s">
        <v>350</v>
      </c>
      <c r="F13" s="128" t="s">
        <v>351</v>
      </c>
      <c r="G13" s="121" t="s">
        <v>431</v>
      </c>
      <c r="H13" s="121" t="s">
        <v>429</v>
      </c>
      <c r="I13" s="121"/>
      <c r="J13" s="121"/>
      <c r="K13" s="130" t="s">
        <v>430</v>
      </c>
      <c r="L13" s="134">
        <v>0.5</v>
      </c>
      <c r="M13" s="126">
        <f>'FY22 Draft Workplan'!H16</f>
        <v>1592</v>
      </c>
      <c r="N13" s="132">
        <f t="shared" si="0"/>
        <v>796</v>
      </c>
      <c r="O13" s="129"/>
    </row>
    <row r="14" spans="2:15" ht="29.25">
      <c r="B14" s="99">
        <v>2</v>
      </c>
      <c r="C14" s="550" t="str">
        <f>'FY22 Draft Workplan'!C17</f>
        <v>Travel and Training</v>
      </c>
      <c r="D14" s="123" t="str">
        <f>'FY22 Draft Workplan'!D17</f>
        <v>Increased knowledge of environmental issues &amp; technical skills.</v>
      </c>
      <c r="E14" s="129"/>
      <c r="F14" s="128"/>
      <c r="G14" s="121"/>
      <c r="H14" s="121"/>
      <c r="I14" s="121"/>
      <c r="J14" s="121"/>
      <c r="K14" s="133"/>
      <c r="L14" s="134">
        <f>AVERAGE(L15:L16)</f>
        <v>0.5</v>
      </c>
      <c r="M14" s="126">
        <f>'FY22 Draft Workplan'!H17</f>
        <v>14182</v>
      </c>
      <c r="N14" s="132">
        <f t="shared" si="0"/>
        <v>7091</v>
      </c>
      <c r="O14" s="129"/>
    </row>
    <row r="15" spans="2:15" ht="90">
      <c r="B15" s="101">
        <v>2.1</v>
      </c>
      <c r="C15" s="550" t="str">
        <f>'FY22 Draft Workplan'!C18</f>
        <v xml:space="preserve">The Manager and Director will drive (one vehicle) to San Francisco to attend the 2021 Annual tribal/EPA Conference and companion RTOC meeting in October. </v>
      </c>
      <c r="D15" s="123" t="str">
        <f>'FY22 Draft Workplan'!D18</f>
        <v>Copies of any conference or RTOC presentations staff may develop and a summary of presentations or events attended.</v>
      </c>
      <c r="E15" s="129" t="s">
        <v>433</v>
      </c>
      <c r="F15" s="128" t="s">
        <v>359</v>
      </c>
      <c r="G15" s="121" t="s">
        <v>429</v>
      </c>
      <c r="H15" s="121"/>
      <c r="I15" s="121"/>
      <c r="J15" s="121"/>
      <c r="K15" s="133" t="s">
        <v>434</v>
      </c>
      <c r="L15" s="134">
        <v>1</v>
      </c>
      <c r="M15" s="126">
        <f>'FY22 Draft Workplan'!H18</f>
        <v>10740</v>
      </c>
      <c r="N15" s="132">
        <f t="shared" si="0"/>
        <v>10740</v>
      </c>
      <c r="O15" s="129"/>
    </row>
    <row r="16" spans="2:15" ht="60">
      <c r="B16" s="101">
        <v>2.2000000000000002</v>
      </c>
      <c r="C16" s="550" t="str">
        <f>'FY22 Draft Workplan'!C19</f>
        <v>The Manager will fly to Reno to attend the 2021 Spring RTOC meeting, which is slated for 03/15/2022.</v>
      </c>
      <c r="D16" s="123" t="str">
        <f>'FY22 Draft Workplan'!D19</f>
        <v xml:space="preserve">Copies of any meeting materials the Manager may develop and a summary of sessions attended if applicable.  </v>
      </c>
      <c r="E16" s="129" t="s">
        <v>366</v>
      </c>
      <c r="F16" s="128" t="s">
        <v>334</v>
      </c>
      <c r="G16" s="121" t="s">
        <v>431</v>
      </c>
      <c r="H16" s="121" t="s">
        <v>431</v>
      </c>
      <c r="I16" s="121"/>
      <c r="J16" s="121"/>
      <c r="K16" s="133" t="s">
        <v>432</v>
      </c>
      <c r="L16" s="134">
        <v>0</v>
      </c>
      <c r="M16" s="126">
        <f>'FY22 Draft Workplan'!H19</f>
        <v>3442</v>
      </c>
      <c r="N16" s="132">
        <f t="shared" si="0"/>
        <v>0</v>
      </c>
      <c r="O16" s="129"/>
    </row>
    <row r="17" spans="2:15" ht="15.75">
      <c r="B17" s="99">
        <v>3</v>
      </c>
      <c r="C17" s="550" t="str">
        <f>'FY22 Draft Workplan'!C20</f>
        <v>Outreach and Education</v>
      </c>
      <c r="D17" s="123">
        <f>'FY22 Draft Workplan'!D20</f>
        <v>0</v>
      </c>
      <c r="E17" s="129"/>
      <c r="F17" s="123"/>
      <c r="G17" s="122"/>
      <c r="H17" s="122"/>
      <c r="I17" s="122"/>
      <c r="J17" s="122"/>
      <c r="K17" s="124"/>
      <c r="L17" s="125">
        <f>AVERAGE(L18)</f>
        <v>0.1</v>
      </c>
      <c r="M17" s="126">
        <f>'FY22 Draft Workplan'!H20</f>
        <v>8421</v>
      </c>
      <c r="N17" s="126">
        <f t="shared" ref="N17:N18" si="1">L17*M17</f>
        <v>842.1</v>
      </c>
      <c r="O17" s="127"/>
    </row>
    <row r="18" spans="2:15" ht="122.25" customHeight="1">
      <c r="B18" s="101">
        <v>3.1</v>
      </c>
      <c r="C18" s="550" t="str">
        <f>'FY22 Draft Workplan'!C21</f>
        <v xml:space="preserve">Staff will plan, conduct and follow-up on one Rancheria cleanup day to celebrate earth day and improve awareness of solid waste issues and solutions. Cleanup activities will be distributed based on the age and physical condtion of participants. Children, elders and other physically compromised individuals will not be exposed to any heavy lifting or unsafe terrain. The goals of the event are to make people aware of illegal dumping and related environmental consequences, demonstrate how individuals can recycle and divert materials from their waste streams, and encourage people to recycle more and refrain from illegal dumping. Staff will develop a safety plan and conduct a safety meeting prior to participants starting the cleanup. All participants will be issued personal protective equipment such as gloves, goggles, hard hats, and face masks. To provide incentives and thank participants, each will be provided a t-shirt advertising the event and earth day. </v>
      </c>
      <c r="D18" s="123" t="str">
        <f>'FY22 Draft Workplan'!D21</f>
        <v xml:space="preserve">A table showing the types and amounts of waste cleaned up and where they were hauled to, two photographs of the event, and an event sign-in sheet. </v>
      </c>
      <c r="E18" s="129" t="s">
        <v>370</v>
      </c>
      <c r="F18" s="129" t="s">
        <v>435</v>
      </c>
      <c r="G18" s="121" t="s">
        <v>431</v>
      </c>
      <c r="H18" s="121" t="s">
        <v>429</v>
      </c>
      <c r="I18" s="121"/>
      <c r="J18" s="121"/>
      <c r="K18" s="130" t="s">
        <v>430</v>
      </c>
      <c r="L18" s="131">
        <v>0.1</v>
      </c>
      <c r="M18" s="126">
        <f>'FY22 Draft Workplan'!H21</f>
        <v>8421</v>
      </c>
      <c r="N18" s="132">
        <f t="shared" si="1"/>
        <v>842.1</v>
      </c>
      <c r="O18" s="129"/>
    </row>
    <row r="20" spans="2:15" ht="18.75">
      <c r="B20" s="795" t="s">
        <v>436</v>
      </c>
      <c r="C20" s="796"/>
      <c r="D20" s="796"/>
      <c r="E20" s="797"/>
      <c r="F20" s="221" t="s">
        <v>437</v>
      </c>
    </row>
    <row r="21" spans="2:15" ht="18.75">
      <c r="B21" s="798" t="s">
        <v>384</v>
      </c>
      <c r="C21" s="799"/>
      <c r="D21" s="551">
        <f>'FY22 Draft Workplan'!H90</f>
        <v>48257</v>
      </c>
      <c r="E21" s="117"/>
      <c r="F21" s="800"/>
    </row>
    <row r="22" spans="2:15" ht="18.75">
      <c r="B22" s="798" t="s">
        <v>438</v>
      </c>
      <c r="C22" s="799"/>
      <c r="D22" s="552">
        <v>0</v>
      </c>
      <c r="E22" s="118"/>
      <c r="F22" s="800"/>
    </row>
    <row r="23" spans="2:15" ht="18.75">
      <c r="B23" s="801" t="s">
        <v>439</v>
      </c>
      <c r="C23" s="802"/>
      <c r="D23" s="552">
        <f>SUM(D21:D22)</f>
        <v>48257</v>
      </c>
      <c r="E23" s="118"/>
      <c r="F23" s="800"/>
    </row>
    <row r="24" spans="2:15" ht="18.75">
      <c r="B24" s="803" t="s">
        <v>396</v>
      </c>
      <c r="C24" s="804"/>
      <c r="D24" s="553"/>
      <c r="E24" s="118"/>
      <c r="F24" s="800"/>
    </row>
    <row r="25" spans="2:15" ht="18.75">
      <c r="B25" s="803" t="s">
        <v>440</v>
      </c>
      <c r="C25" s="804"/>
      <c r="D25" s="553">
        <f>SUM(N17,N14,N7)</f>
        <v>18622.26666666667</v>
      </c>
      <c r="E25" s="118"/>
      <c r="F25" s="800"/>
    </row>
    <row r="26" spans="2:15" ht="18.75">
      <c r="B26" s="803" t="s">
        <v>441</v>
      </c>
      <c r="C26" s="804"/>
      <c r="D26" s="553"/>
      <c r="E26" s="118"/>
      <c r="F26" s="800"/>
    </row>
    <row r="27" spans="2:15" ht="18.75">
      <c r="B27" s="803" t="s">
        <v>442</v>
      </c>
      <c r="C27" s="804"/>
      <c r="D27" s="553"/>
      <c r="E27" s="118"/>
      <c r="F27" s="800"/>
    </row>
  </sheetData>
  <mergeCells count="22">
    <mergeCell ref="B20:E20"/>
    <mergeCell ref="B21:C21"/>
    <mergeCell ref="F21:F27"/>
    <mergeCell ref="B22:C22"/>
    <mergeCell ref="B23:C23"/>
    <mergeCell ref="B24:C24"/>
    <mergeCell ref="B25:C25"/>
    <mergeCell ref="B26:C26"/>
    <mergeCell ref="B27:C27"/>
    <mergeCell ref="B3:O3"/>
    <mergeCell ref="B4:O4"/>
    <mergeCell ref="B5:B6"/>
    <mergeCell ref="K5:K6"/>
    <mergeCell ref="L5:L6"/>
    <mergeCell ref="M5:M6"/>
    <mergeCell ref="N5:N6"/>
    <mergeCell ref="O5:O6"/>
    <mergeCell ref="G5:J5"/>
    <mergeCell ref="C5:C6"/>
    <mergeCell ref="D5:D6"/>
    <mergeCell ref="E5:E6"/>
    <mergeCell ref="F5:F6"/>
  </mergeCells>
  <pageMargins left="0.35" right="0.35" top="0.54" bottom="0.42" header="0.3" footer="0.3"/>
  <pageSetup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F8CC-748B-444D-B86F-5C9B001B6984}">
  <dimension ref="A1:N106"/>
  <sheetViews>
    <sheetView zoomScale="64" zoomScaleNormal="64" workbookViewId="0">
      <selection activeCell="J7" sqref="J7"/>
    </sheetView>
  </sheetViews>
  <sheetFormatPr defaultRowHeight="15"/>
  <cols>
    <col min="1" max="1" width="9.140625" style="4"/>
    <col min="2" max="2" width="8.5703125" customWidth="1"/>
    <col min="3" max="3" width="12.42578125" hidden="1" customWidth="1"/>
    <col min="4" max="4" width="53" customWidth="1"/>
    <col min="5" max="5" width="8.5703125" customWidth="1"/>
    <col min="6" max="7" width="7.28515625" customWidth="1"/>
    <col min="8" max="8" width="7" customWidth="1"/>
    <col min="9" max="9" width="17.5703125" customWidth="1"/>
    <col min="10" max="11" width="27.42578125" customWidth="1"/>
    <col min="12" max="12" width="23.85546875" customWidth="1"/>
    <col min="13" max="13" width="68.85546875" customWidth="1"/>
    <col min="14" max="14" width="17.42578125" style="4" customWidth="1"/>
  </cols>
  <sheetData>
    <row r="1" spans="2:14" s="4" customFormat="1" ht="36.75" customHeight="1" thickBot="1"/>
    <row r="2" spans="2:14" ht="35.25" customHeight="1">
      <c r="B2" s="807" t="s">
        <v>270</v>
      </c>
      <c r="C2" s="808"/>
      <c r="D2" s="808"/>
      <c r="E2" s="808"/>
      <c r="F2" s="808"/>
      <c r="G2" s="808"/>
      <c r="H2" s="808"/>
      <c r="I2" s="808"/>
      <c r="J2" s="808"/>
      <c r="K2" s="808"/>
      <c r="L2" s="808"/>
      <c r="M2" s="808"/>
    </row>
    <row r="3" spans="2:14" s="4" customFormat="1" ht="39.75" customHeight="1">
      <c r="B3" s="805" t="s">
        <v>273</v>
      </c>
      <c r="C3" s="806"/>
      <c r="D3" s="806"/>
      <c r="E3" s="806"/>
      <c r="F3" s="806"/>
      <c r="G3" s="806"/>
      <c r="H3" s="806"/>
      <c r="I3" s="806"/>
      <c r="J3" s="806"/>
      <c r="K3" s="806"/>
      <c r="L3" s="806"/>
      <c r="M3" s="806"/>
    </row>
    <row r="4" spans="2:14" s="4" customFormat="1" ht="39" customHeight="1">
      <c r="B4" s="805" t="s">
        <v>443</v>
      </c>
      <c r="C4" s="806"/>
      <c r="D4" s="806"/>
      <c r="E4" s="806"/>
      <c r="F4" s="806"/>
      <c r="G4" s="806"/>
      <c r="H4" s="806"/>
      <c r="I4" s="806"/>
      <c r="J4" s="806"/>
      <c r="K4" s="806"/>
      <c r="L4" s="806"/>
      <c r="M4" s="806"/>
    </row>
    <row r="5" spans="2:14" ht="51.75" customHeight="1">
      <c r="B5" s="112" t="s">
        <v>58</v>
      </c>
      <c r="C5" s="113" t="s">
        <v>444</v>
      </c>
      <c r="D5" s="113" t="s">
        <v>445</v>
      </c>
      <c r="E5" s="113" t="s">
        <v>425</v>
      </c>
      <c r="F5" s="113" t="s">
        <v>426</v>
      </c>
      <c r="G5" s="113" t="s">
        <v>427</v>
      </c>
      <c r="H5" s="113" t="s">
        <v>428</v>
      </c>
      <c r="I5" s="115" t="s">
        <v>446</v>
      </c>
      <c r="J5" s="114" t="s">
        <v>447</v>
      </c>
      <c r="K5" s="115" t="s">
        <v>448</v>
      </c>
      <c r="L5" s="113" t="s">
        <v>449</v>
      </c>
      <c r="M5" s="116" t="s">
        <v>424</v>
      </c>
      <c r="N5"/>
    </row>
    <row r="6" spans="2:14" ht="31.5">
      <c r="B6" s="99">
        <v>1</v>
      </c>
      <c r="C6" s="5" t="s">
        <v>450</v>
      </c>
      <c r="D6" s="109"/>
      <c r="E6" s="105"/>
      <c r="F6" s="105"/>
      <c r="G6" s="105"/>
      <c r="H6" s="105"/>
      <c r="I6" s="105"/>
      <c r="J6" s="566">
        <f>AVERAGE(J7:J12)</f>
        <v>0.41666666666666669</v>
      </c>
      <c r="K6" s="567">
        <f>'FY22 Draft Workplan'!H10</f>
        <v>25654</v>
      </c>
      <c r="L6" s="568">
        <f>J6*K6</f>
        <v>10689.166666666668</v>
      </c>
      <c r="M6" s="106"/>
      <c r="N6"/>
    </row>
    <row r="7" spans="2:14" ht="63.75">
      <c r="B7" s="101">
        <v>1.1000000000000001</v>
      </c>
      <c r="C7" s="1"/>
      <c r="D7" s="1" t="s">
        <v>308</v>
      </c>
      <c r="E7" s="565" t="s">
        <v>429</v>
      </c>
      <c r="F7" s="565" t="s">
        <v>429</v>
      </c>
      <c r="G7" s="105"/>
      <c r="H7" s="105"/>
      <c r="I7" s="105" t="s">
        <v>451</v>
      </c>
      <c r="J7" s="566">
        <v>0.5</v>
      </c>
      <c r="K7" s="567">
        <f>'FY22 Draft Workplan'!H11</f>
        <v>11563</v>
      </c>
      <c r="L7" s="568">
        <f t="shared" ref="L7:L27" si="0">J7*K7</f>
        <v>5781.5</v>
      </c>
      <c r="M7" s="106"/>
      <c r="N7"/>
    </row>
    <row r="8" spans="2:14" ht="63.75">
      <c r="B8" s="101">
        <v>1.2</v>
      </c>
      <c r="C8" s="1"/>
      <c r="D8" s="98" t="s">
        <v>320</v>
      </c>
      <c r="E8" s="565" t="s">
        <v>429</v>
      </c>
      <c r="F8" s="565" t="s">
        <v>429</v>
      </c>
      <c r="G8" s="105"/>
      <c r="H8" s="105"/>
      <c r="I8" s="105" t="s">
        <v>451</v>
      </c>
      <c r="J8" s="566">
        <v>0.5</v>
      </c>
      <c r="K8" s="567">
        <f>'FY22 Draft Workplan'!H12</f>
        <v>4854</v>
      </c>
      <c r="L8" s="568">
        <f t="shared" si="0"/>
        <v>2427</v>
      </c>
      <c r="M8" s="106"/>
      <c r="N8"/>
    </row>
    <row r="9" spans="2:14" ht="63.75">
      <c r="B9" s="101">
        <v>1.3</v>
      </c>
      <c r="C9" s="1"/>
      <c r="D9" s="98" t="s">
        <v>327</v>
      </c>
      <c r="E9" s="565" t="s">
        <v>429</v>
      </c>
      <c r="F9" s="565" t="s">
        <v>429</v>
      </c>
      <c r="G9" s="105"/>
      <c r="H9" s="105"/>
      <c r="I9" s="105" t="s">
        <v>451</v>
      </c>
      <c r="J9" s="566">
        <v>0.5</v>
      </c>
      <c r="K9" s="567">
        <f>'FY22 Draft Workplan'!H13</f>
        <v>3779</v>
      </c>
      <c r="L9" s="568">
        <f t="shared" si="0"/>
        <v>1889.5</v>
      </c>
      <c r="M9" s="106"/>
      <c r="N9"/>
    </row>
    <row r="10" spans="2:14" ht="63.75">
      <c r="B10" s="101">
        <v>1.4</v>
      </c>
      <c r="C10" s="1"/>
      <c r="D10" s="98" t="s">
        <v>367</v>
      </c>
      <c r="E10" s="565" t="s">
        <v>431</v>
      </c>
      <c r="F10" s="565" t="s">
        <v>431</v>
      </c>
      <c r="G10" s="105"/>
      <c r="H10" s="105"/>
      <c r="I10" s="105" t="s">
        <v>335</v>
      </c>
      <c r="J10" s="566">
        <v>0</v>
      </c>
      <c r="K10" s="567">
        <f>'FY22 Draft Workplan'!H14</f>
        <v>1619</v>
      </c>
      <c r="L10" s="568">
        <f t="shared" si="0"/>
        <v>0</v>
      </c>
      <c r="M10" s="106"/>
      <c r="N10"/>
    </row>
    <row r="11" spans="2:14" ht="95.25">
      <c r="B11" s="101">
        <v>1.5</v>
      </c>
      <c r="C11" s="1"/>
      <c r="D11" s="98" t="s">
        <v>343</v>
      </c>
      <c r="E11" s="565" t="s">
        <v>429</v>
      </c>
      <c r="F11" s="565" t="s">
        <v>429</v>
      </c>
      <c r="G11" s="105"/>
      <c r="H11" s="105"/>
      <c r="I11" s="105" t="s">
        <v>451</v>
      </c>
      <c r="J11" s="566">
        <v>0.5</v>
      </c>
      <c r="K11" s="567">
        <f>'FY22 Draft Workplan'!H15</f>
        <v>2247</v>
      </c>
      <c r="L11" s="568">
        <f t="shared" si="0"/>
        <v>1123.5</v>
      </c>
      <c r="M11" s="106"/>
      <c r="N11"/>
    </row>
    <row r="12" spans="2:14" ht="79.5">
      <c r="B12" s="101">
        <v>1.6</v>
      </c>
      <c r="C12" s="1"/>
      <c r="D12" s="98" t="s">
        <v>351</v>
      </c>
      <c r="E12" s="565" t="s">
        <v>431</v>
      </c>
      <c r="F12" s="565" t="s">
        <v>429</v>
      </c>
      <c r="G12" s="105"/>
      <c r="H12" s="105"/>
      <c r="I12" s="105" t="s">
        <v>451</v>
      </c>
      <c r="J12" s="566">
        <v>0.5</v>
      </c>
      <c r="K12" s="567">
        <f>'FY22 Draft Workplan'!H16</f>
        <v>1592</v>
      </c>
      <c r="L12" s="568">
        <f t="shared" si="0"/>
        <v>796</v>
      </c>
      <c r="M12" s="106"/>
      <c r="N12"/>
    </row>
    <row r="13" spans="2:14" ht="15.75" hidden="1">
      <c r="B13" s="101">
        <v>1.7</v>
      </c>
      <c r="C13" s="1"/>
      <c r="D13" s="98"/>
      <c r="E13" s="105"/>
      <c r="F13" s="105"/>
      <c r="G13" s="105"/>
      <c r="H13" s="105"/>
      <c r="I13" s="105"/>
      <c r="J13" s="566"/>
      <c r="K13" s="567">
        <f>'FY22 Draft Workplan'!H17</f>
        <v>14182</v>
      </c>
      <c r="L13" s="568">
        <f t="shared" si="0"/>
        <v>0</v>
      </c>
      <c r="M13" s="106"/>
      <c r="N13"/>
    </row>
    <row r="14" spans="2:14" ht="15.75" hidden="1">
      <c r="B14" s="101">
        <v>1.8</v>
      </c>
      <c r="C14" s="1"/>
      <c r="D14" s="98"/>
      <c r="E14" s="105"/>
      <c r="F14" s="105"/>
      <c r="G14" s="105"/>
      <c r="H14" s="105"/>
      <c r="I14" s="105"/>
      <c r="J14" s="566"/>
      <c r="K14" s="567">
        <f>'FY22 Draft Workplan'!H18</f>
        <v>10740</v>
      </c>
      <c r="L14" s="568">
        <f t="shared" si="0"/>
        <v>0</v>
      </c>
      <c r="M14" s="106"/>
      <c r="N14"/>
    </row>
    <row r="15" spans="2:14" ht="15.75" hidden="1">
      <c r="B15" s="101">
        <v>1.9</v>
      </c>
      <c r="C15" s="1"/>
      <c r="D15" s="98"/>
      <c r="E15" s="105"/>
      <c r="F15" s="105"/>
      <c r="G15" s="105"/>
      <c r="H15" s="105"/>
      <c r="I15" s="105"/>
      <c r="J15" s="566"/>
      <c r="K15" s="567">
        <f>'FY22 Draft Workplan'!H19</f>
        <v>3442</v>
      </c>
      <c r="L15" s="568">
        <f t="shared" si="0"/>
        <v>0</v>
      </c>
      <c r="M15" s="106"/>
      <c r="N15"/>
    </row>
    <row r="16" spans="2:14" ht="31.5">
      <c r="B16" s="99">
        <v>2</v>
      </c>
      <c r="C16" s="5" t="s">
        <v>452</v>
      </c>
      <c r="D16" s="5"/>
      <c r="E16" s="105"/>
      <c r="F16" s="105"/>
      <c r="G16" s="105"/>
      <c r="H16" s="105"/>
      <c r="I16" s="105"/>
      <c r="J16" s="566">
        <f>AVERAGE(J17:J18)</f>
        <v>0.5</v>
      </c>
      <c r="K16" s="567">
        <f>'FY22 Draft Workplan'!H17</f>
        <v>14182</v>
      </c>
      <c r="L16" s="568">
        <f t="shared" si="0"/>
        <v>7091</v>
      </c>
      <c r="M16" s="106"/>
      <c r="N16"/>
    </row>
    <row r="17" spans="2:14" ht="95.25">
      <c r="B17" s="101">
        <v>2.1</v>
      </c>
      <c r="C17" s="1"/>
      <c r="D17" s="1" t="s">
        <v>359</v>
      </c>
      <c r="E17" s="565" t="s">
        <v>429</v>
      </c>
      <c r="F17" s="105"/>
      <c r="G17" s="105"/>
      <c r="H17" s="105"/>
      <c r="I17" s="105" t="s">
        <v>434</v>
      </c>
      <c r="J17" s="566">
        <v>1</v>
      </c>
      <c r="K17" s="567">
        <f>'FY22 Draft Workplan'!H18</f>
        <v>10740</v>
      </c>
      <c r="L17" s="568">
        <f t="shared" si="0"/>
        <v>10740</v>
      </c>
      <c r="M17" s="106"/>
      <c r="N17"/>
    </row>
    <row r="18" spans="2:14" ht="63.75">
      <c r="B18" s="101">
        <v>2.2000000000000002</v>
      </c>
      <c r="C18" s="98"/>
      <c r="D18" s="98" t="s">
        <v>367</v>
      </c>
      <c r="E18" s="565" t="s">
        <v>431</v>
      </c>
      <c r="F18" s="565" t="s">
        <v>431</v>
      </c>
      <c r="G18" s="105"/>
      <c r="H18" s="105"/>
      <c r="I18" s="105" t="s">
        <v>453</v>
      </c>
      <c r="J18" s="566">
        <v>0</v>
      </c>
      <c r="K18" s="567">
        <f>'FY22 Draft Workplan'!H19</f>
        <v>3442</v>
      </c>
      <c r="L18" s="568">
        <f t="shared" si="0"/>
        <v>0</v>
      </c>
      <c r="M18" s="106"/>
      <c r="N18"/>
    </row>
    <row r="19" spans="2:14" ht="15.75" hidden="1">
      <c r="B19" s="101">
        <v>2.2999999999999998</v>
      </c>
      <c r="C19" s="98"/>
      <c r="D19" s="1"/>
      <c r="E19" s="105"/>
      <c r="F19" s="105"/>
      <c r="G19" s="105"/>
      <c r="H19" s="105"/>
      <c r="I19" s="105"/>
      <c r="J19" s="566"/>
      <c r="K19" s="567">
        <f>'FY22 Draft Workplan'!H23</f>
        <v>0</v>
      </c>
      <c r="L19" s="568">
        <f t="shared" si="0"/>
        <v>0</v>
      </c>
      <c r="M19" s="106"/>
      <c r="N19"/>
    </row>
    <row r="20" spans="2:14" ht="15.75" hidden="1">
      <c r="B20" s="101">
        <v>2.4</v>
      </c>
      <c r="C20" s="98"/>
      <c r="D20" s="1"/>
      <c r="E20" s="105"/>
      <c r="F20" s="105"/>
      <c r="G20" s="105"/>
      <c r="H20" s="105"/>
      <c r="I20" s="105"/>
      <c r="J20" s="566"/>
      <c r="K20" s="567">
        <f>'FY22 Draft Workplan'!H24</f>
        <v>0</v>
      </c>
      <c r="L20" s="568">
        <f t="shared" si="0"/>
        <v>0</v>
      </c>
      <c r="M20" s="106"/>
      <c r="N20"/>
    </row>
    <row r="21" spans="2:14" ht="15.75" hidden="1">
      <c r="B21" s="101">
        <v>2.5</v>
      </c>
      <c r="C21" s="98"/>
      <c r="D21" s="1"/>
      <c r="E21" s="105"/>
      <c r="F21" s="105"/>
      <c r="G21" s="105"/>
      <c r="H21" s="105"/>
      <c r="I21" s="105"/>
      <c r="J21" s="566"/>
      <c r="K21" s="567">
        <f>'FY22 Draft Workplan'!H25</f>
        <v>0</v>
      </c>
      <c r="L21" s="568">
        <f t="shared" si="0"/>
        <v>0</v>
      </c>
      <c r="M21" s="106"/>
      <c r="N21"/>
    </row>
    <row r="22" spans="2:14" ht="15.75" hidden="1">
      <c r="B22" s="101">
        <v>2.6</v>
      </c>
      <c r="C22" s="98"/>
      <c r="D22" s="1"/>
      <c r="E22" s="105"/>
      <c r="F22" s="105"/>
      <c r="G22" s="105"/>
      <c r="H22" s="105"/>
      <c r="I22" s="105"/>
      <c r="J22" s="566"/>
      <c r="K22" s="567">
        <f>'FY22 Draft Workplan'!H26</f>
        <v>0</v>
      </c>
      <c r="L22" s="568">
        <f t="shared" si="0"/>
        <v>0</v>
      </c>
      <c r="M22" s="106"/>
      <c r="N22"/>
    </row>
    <row r="23" spans="2:14" ht="15.75" hidden="1">
      <c r="B23" s="101">
        <v>2.7</v>
      </c>
      <c r="C23" s="98"/>
      <c r="D23" s="1"/>
      <c r="E23" s="105"/>
      <c r="F23" s="105"/>
      <c r="G23" s="105"/>
      <c r="H23" s="105"/>
      <c r="I23" s="105"/>
      <c r="J23" s="566"/>
      <c r="K23" s="567">
        <f>'FY22 Draft Workplan'!H27</f>
        <v>0</v>
      </c>
      <c r="L23" s="568">
        <f t="shared" si="0"/>
        <v>0</v>
      </c>
      <c r="M23" s="106"/>
      <c r="N23"/>
    </row>
    <row r="24" spans="2:14" ht="15.75" hidden="1">
      <c r="B24" s="101">
        <v>2.8</v>
      </c>
      <c r="C24" s="98"/>
      <c r="D24" s="1"/>
      <c r="E24" s="105"/>
      <c r="F24" s="105"/>
      <c r="G24" s="105"/>
      <c r="H24" s="105"/>
      <c r="I24" s="105"/>
      <c r="J24" s="566"/>
      <c r="K24" s="567">
        <f>'FY22 Draft Workplan'!H28</f>
        <v>0</v>
      </c>
      <c r="L24" s="568">
        <f t="shared" si="0"/>
        <v>0</v>
      </c>
      <c r="M24" s="106"/>
      <c r="N24"/>
    </row>
    <row r="25" spans="2:14" ht="15.75" hidden="1">
      <c r="B25" s="101">
        <v>2.9</v>
      </c>
      <c r="C25" s="98"/>
      <c r="D25" s="1"/>
      <c r="E25" s="105"/>
      <c r="F25" s="105"/>
      <c r="G25" s="105"/>
      <c r="H25" s="105"/>
      <c r="I25" s="105"/>
      <c r="J25" s="566"/>
      <c r="K25" s="567">
        <f>'FY22 Draft Workplan'!H29</f>
        <v>0</v>
      </c>
      <c r="L25" s="568">
        <f t="shared" si="0"/>
        <v>0</v>
      </c>
      <c r="M25" s="106"/>
      <c r="N25"/>
    </row>
    <row r="26" spans="2:14" ht="31.5">
      <c r="B26" s="99">
        <v>3</v>
      </c>
      <c r="C26" s="5" t="s">
        <v>454</v>
      </c>
      <c r="D26" s="5"/>
      <c r="E26" s="105"/>
      <c r="F26" s="105"/>
      <c r="G26" s="105"/>
      <c r="H26" s="105"/>
      <c r="I26" s="105"/>
      <c r="J26" s="566">
        <f>AVERAGE(J27)</f>
        <v>0.1</v>
      </c>
      <c r="K26" s="567">
        <f>'FY22 Draft Workplan'!H20</f>
        <v>8421</v>
      </c>
      <c r="L26" s="568">
        <f t="shared" si="0"/>
        <v>842.1</v>
      </c>
      <c r="M26" s="106"/>
      <c r="N26"/>
    </row>
    <row r="27" spans="2:14" ht="79.5">
      <c r="B27" s="101">
        <v>3.1</v>
      </c>
      <c r="C27" s="1"/>
      <c r="D27" s="1" t="s">
        <v>435</v>
      </c>
      <c r="E27" s="565" t="s">
        <v>431</v>
      </c>
      <c r="F27" s="565" t="s">
        <v>429</v>
      </c>
      <c r="G27" s="105"/>
      <c r="H27" s="105"/>
      <c r="I27" s="105" t="s">
        <v>451</v>
      </c>
      <c r="J27" s="566">
        <v>0.1</v>
      </c>
      <c r="K27" s="567">
        <f>'FY22 Draft Workplan'!H21</f>
        <v>8421</v>
      </c>
      <c r="L27" s="568">
        <f t="shared" si="0"/>
        <v>842.1</v>
      </c>
      <c r="M27" s="106"/>
      <c r="N27"/>
    </row>
    <row r="28" spans="2:14" ht="15.75" hidden="1">
      <c r="B28" s="101">
        <v>3.2</v>
      </c>
      <c r="C28" s="1"/>
      <c r="D28" s="1"/>
      <c r="E28" s="105"/>
      <c r="F28" s="105"/>
      <c r="G28" s="105"/>
      <c r="H28" s="105"/>
      <c r="I28" s="105"/>
      <c r="J28" s="105"/>
      <c r="K28" s="105"/>
      <c r="L28" s="105"/>
      <c r="M28" s="106"/>
      <c r="N28"/>
    </row>
    <row r="29" spans="2:14" ht="15.75" hidden="1">
      <c r="B29" s="101">
        <v>3.3</v>
      </c>
      <c r="C29" s="1"/>
      <c r="D29" s="1"/>
      <c r="E29" s="105"/>
      <c r="F29" s="105"/>
      <c r="G29" s="105"/>
      <c r="H29" s="105"/>
      <c r="I29" s="105"/>
      <c r="J29" s="105"/>
      <c r="K29" s="105"/>
      <c r="L29" s="105"/>
      <c r="M29" s="106"/>
      <c r="N29"/>
    </row>
    <row r="30" spans="2:14" ht="15.75" hidden="1">
      <c r="B30" s="101">
        <v>3.4</v>
      </c>
      <c r="C30" s="1"/>
      <c r="D30" s="1"/>
      <c r="E30" s="105"/>
      <c r="F30" s="105"/>
      <c r="G30" s="105"/>
      <c r="H30" s="105"/>
      <c r="I30" s="105"/>
      <c r="J30" s="105"/>
      <c r="K30" s="105"/>
      <c r="L30" s="105"/>
      <c r="M30" s="106"/>
      <c r="N30"/>
    </row>
    <row r="31" spans="2:14" ht="15.75" hidden="1">
      <c r="B31" s="101">
        <v>3.5</v>
      </c>
      <c r="C31" s="1"/>
      <c r="D31" s="1"/>
      <c r="E31" s="105"/>
      <c r="F31" s="105"/>
      <c r="G31" s="105"/>
      <c r="H31" s="105"/>
      <c r="I31" s="105"/>
      <c r="J31" s="105"/>
      <c r="K31" s="105"/>
      <c r="L31" s="105"/>
      <c r="M31" s="106"/>
      <c r="N31"/>
    </row>
    <row r="32" spans="2:14" ht="15.75" hidden="1">
      <c r="B32" s="101">
        <v>3.6</v>
      </c>
      <c r="C32" s="1"/>
      <c r="D32" s="1"/>
      <c r="E32" s="105"/>
      <c r="F32" s="105"/>
      <c r="G32" s="105"/>
      <c r="H32" s="105"/>
      <c r="I32" s="105"/>
      <c r="J32" s="105"/>
      <c r="K32" s="105"/>
      <c r="L32" s="105"/>
      <c r="M32" s="106"/>
      <c r="N32"/>
    </row>
    <row r="33" spans="2:14" ht="15.75" hidden="1">
      <c r="B33" s="101">
        <v>3.7</v>
      </c>
      <c r="C33" s="1"/>
      <c r="D33" s="1"/>
      <c r="E33" s="105"/>
      <c r="F33" s="105"/>
      <c r="G33" s="105"/>
      <c r="H33" s="105"/>
      <c r="I33" s="105"/>
      <c r="J33" s="105"/>
      <c r="K33" s="105"/>
      <c r="L33" s="105"/>
      <c r="M33" s="106"/>
      <c r="N33"/>
    </row>
    <row r="34" spans="2:14" ht="15.75" hidden="1">
      <c r="B34" s="101">
        <v>3.8</v>
      </c>
      <c r="C34" s="1"/>
      <c r="D34" s="1"/>
      <c r="E34" s="105"/>
      <c r="F34" s="105"/>
      <c r="G34" s="105"/>
      <c r="H34" s="105"/>
      <c r="I34" s="105"/>
      <c r="J34" s="105"/>
      <c r="K34" s="105"/>
      <c r="L34" s="105"/>
      <c r="M34" s="106"/>
      <c r="N34"/>
    </row>
    <row r="35" spans="2:14" ht="15.75" hidden="1">
      <c r="B35" s="101">
        <v>3.9</v>
      </c>
      <c r="C35" s="1"/>
      <c r="D35" s="1"/>
      <c r="E35" s="105"/>
      <c r="F35" s="105"/>
      <c r="G35" s="105"/>
      <c r="H35" s="105"/>
      <c r="I35" s="105"/>
      <c r="J35" s="105"/>
      <c r="K35" s="105"/>
      <c r="L35" s="105"/>
      <c r="M35" s="106"/>
      <c r="N35"/>
    </row>
    <row r="36" spans="2:14" ht="31.5" hidden="1">
      <c r="B36" s="99">
        <v>4</v>
      </c>
      <c r="C36" s="5" t="s">
        <v>115</v>
      </c>
      <c r="D36" s="5"/>
      <c r="E36" s="105"/>
      <c r="F36" s="105"/>
      <c r="G36" s="105"/>
      <c r="H36" s="105"/>
      <c r="I36" s="105"/>
      <c r="J36" s="105"/>
      <c r="K36" s="105"/>
      <c r="L36" s="105"/>
      <c r="M36" s="106"/>
      <c r="N36"/>
    </row>
    <row r="37" spans="2:14" ht="15.75" hidden="1">
      <c r="B37" s="101">
        <v>4.0999999999999996</v>
      </c>
      <c r="C37" s="1"/>
      <c r="D37" s="1"/>
      <c r="E37" s="105"/>
      <c r="F37" s="105"/>
      <c r="G37" s="105"/>
      <c r="H37" s="105"/>
      <c r="I37" s="105"/>
      <c r="J37" s="105"/>
      <c r="K37" s="105"/>
      <c r="L37" s="105"/>
      <c r="M37" s="106"/>
      <c r="N37"/>
    </row>
    <row r="38" spans="2:14" ht="15.75" hidden="1">
      <c r="B38" s="101">
        <v>4.2</v>
      </c>
      <c r="C38" s="1"/>
      <c r="D38" s="1"/>
      <c r="E38" s="105"/>
      <c r="F38" s="105"/>
      <c r="G38" s="105"/>
      <c r="H38" s="105"/>
      <c r="I38" s="105"/>
      <c r="J38" s="105"/>
      <c r="K38" s="105"/>
      <c r="L38" s="105"/>
      <c r="M38" s="106"/>
      <c r="N38"/>
    </row>
    <row r="39" spans="2:14" ht="15.75" hidden="1">
      <c r="B39" s="101">
        <v>4.3</v>
      </c>
      <c r="C39" s="1"/>
      <c r="D39" s="1"/>
      <c r="E39" s="105"/>
      <c r="F39" s="105"/>
      <c r="G39" s="105"/>
      <c r="H39" s="105"/>
      <c r="I39" s="105"/>
      <c r="J39" s="105"/>
      <c r="K39" s="105"/>
      <c r="L39" s="105"/>
      <c r="M39" s="106"/>
      <c r="N39"/>
    </row>
    <row r="40" spans="2:14" ht="15.75" hidden="1">
      <c r="B40" s="101">
        <v>4.4000000000000004</v>
      </c>
      <c r="C40" s="1"/>
      <c r="D40" s="1"/>
      <c r="E40" s="105"/>
      <c r="F40" s="105"/>
      <c r="G40" s="105"/>
      <c r="H40" s="105"/>
      <c r="I40" s="105"/>
      <c r="J40" s="105"/>
      <c r="K40" s="105"/>
      <c r="L40" s="105"/>
      <c r="M40" s="106"/>
      <c r="N40"/>
    </row>
    <row r="41" spans="2:14" ht="15.75" hidden="1">
      <c r="B41" s="101">
        <v>4.5</v>
      </c>
      <c r="C41" s="1"/>
      <c r="D41" s="1"/>
      <c r="E41" s="105"/>
      <c r="F41" s="105"/>
      <c r="G41" s="105"/>
      <c r="H41" s="105"/>
      <c r="I41" s="105"/>
      <c r="J41" s="105"/>
      <c r="K41" s="105"/>
      <c r="L41" s="105"/>
      <c r="M41" s="106"/>
      <c r="N41"/>
    </row>
    <row r="42" spans="2:14" ht="15.75" hidden="1">
      <c r="B42" s="101">
        <v>4.5999999999999996</v>
      </c>
      <c r="C42" s="1"/>
      <c r="D42" s="1"/>
      <c r="E42" s="105"/>
      <c r="F42" s="105"/>
      <c r="G42" s="105"/>
      <c r="H42" s="105"/>
      <c r="I42" s="105"/>
      <c r="J42" s="105"/>
      <c r="K42" s="105"/>
      <c r="L42" s="105"/>
      <c r="M42" s="106"/>
      <c r="N42"/>
    </row>
    <row r="43" spans="2:14" ht="15.75" hidden="1">
      <c r="B43" s="101">
        <v>4.7</v>
      </c>
      <c r="C43" s="1"/>
      <c r="D43" s="1"/>
      <c r="E43" s="105"/>
      <c r="F43" s="105"/>
      <c r="G43" s="105"/>
      <c r="H43" s="105"/>
      <c r="I43" s="105"/>
      <c r="J43" s="105"/>
      <c r="K43" s="105"/>
      <c r="L43" s="105"/>
      <c r="M43" s="106"/>
      <c r="N43"/>
    </row>
    <row r="44" spans="2:14" ht="15.75" hidden="1">
      <c r="B44" s="101">
        <v>4.8</v>
      </c>
      <c r="C44" s="1"/>
      <c r="D44" s="1"/>
      <c r="E44" s="105"/>
      <c r="F44" s="105"/>
      <c r="G44" s="105"/>
      <c r="H44" s="105"/>
      <c r="I44" s="105"/>
      <c r="J44" s="105"/>
      <c r="K44" s="105"/>
      <c r="L44" s="105"/>
      <c r="M44" s="106"/>
      <c r="N44"/>
    </row>
    <row r="45" spans="2:14" ht="15.75" hidden="1">
      <c r="B45" s="101">
        <v>4.9000000000000004</v>
      </c>
      <c r="C45" s="1"/>
      <c r="D45" s="1"/>
      <c r="E45" s="105"/>
      <c r="F45" s="105"/>
      <c r="G45" s="105"/>
      <c r="H45" s="105"/>
      <c r="I45" s="105"/>
      <c r="J45" s="105"/>
      <c r="K45" s="105"/>
      <c r="L45" s="105"/>
      <c r="M45" s="106"/>
      <c r="N45"/>
    </row>
    <row r="46" spans="2:14" ht="31.5" hidden="1">
      <c r="B46" s="99">
        <v>5</v>
      </c>
      <c r="C46" s="5" t="s">
        <v>116</v>
      </c>
      <c r="D46" s="100"/>
      <c r="E46" s="105"/>
      <c r="F46" s="105"/>
      <c r="G46" s="105"/>
      <c r="H46" s="105"/>
      <c r="I46" s="105"/>
      <c r="J46" s="105"/>
      <c r="K46" s="105"/>
      <c r="L46" s="105"/>
      <c r="M46" s="106"/>
      <c r="N46"/>
    </row>
    <row r="47" spans="2:14" ht="15.75" hidden="1">
      <c r="B47" s="101">
        <v>5.0999999999999996</v>
      </c>
      <c r="C47" s="1"/>
      <c r="D47" s="1"/>
      <c r="E47" s="105"/>
      <c r="F47" s="105"/>
      <c r="G47" s="105"/>
      <c r="H47" s="105"/>
      <c r="I47" s="105"/>
      <c r="J47" s="105"/>
      <c r="K47" s="105"/>
      <c r="L47" s="105"/>
      <c r="M47" s="106"/>
      <c r="N47"/>
    </row>
    <row r="48" spans="2:14" ht="15.75" hidden="1">
      <c r="B48" s="101">
        <v>5.2</v>
      </c>
      <c r="C48" s="1"/>
      <c r="D48" s="1"/>
      <c r="E48" s="105"/>
      <c r="F48" s="105"/>
      <c r="G48" s="105"/>
      <c r="H48" s="105"/>
      <c r="I48" s="105"/>
      <c r="J48" s="105"/>
      <c r="K48" s="105"/>
      <c r="L48" s="105"/>
      <c r="M48" s="106"/>
      <c r="N48"/>
    </row>
    <row r="49" spans="2:14" ht="15.75" hidden="1">
      <c r="B49" s="101">
        <v>5.3</v>
      </c>
      <c r="C49" s="1"/>
      <c r="D49" s="1"/>
      <c r="E49" s="105"/>
      <c r="F49" s="105"/>
      <c r="G49" s="105"/>
      <c r="H49" s="105"/>
      <c r="I49" s="105"/>
      <c r="J49" s="105"/>
      <c r="K49" s="105"/>
      <c r="L49" s="105"/>
      <c r="M49" s="106"/>
      <c r="N49"/>
    </row>
    <row r="50" spans="2:14" ht="15.75" hidden="1">
      <c r="B50" s="101">
        <v>5.4</v>
      </c>
      <c r="C50" s="1"/>
      <c r="D50" s="1"/>
      <c r="E50" s="105"/>
      <c r="F50" s="105"/>
      <c r="G50" s="105"/>
      <c r="H50" s="105"/>
      <c r="I50" s="105"/>
      <c r="J50" s="105"/>
      <c r="K50" s="105"/>
      <c r="L50" s="105"/>
      <c r="M50" s="106"/>
      <c r="N50"/>
    </row>
    <row r="51" spans="2:14" ht="15.75" hidden="1">
      <c r="B51" s="101">
        <v>5.5</v>
      </c>
      <c r="C51" s="1"/>
      <c r="D51" s="1"/>
      <c r="E51" s="105"/>
      <c r="F51" s="105"/>
      <c r="G51" s="105"/>
      <c r="H51" s="105"/>
      <c r="I51" s="105"/>
      <c r="J51" s="105"/>
      <c r="K51" s="105"/>
      <c r="L51" s="105"/>
      <c r="M51" s="106"/>
      <c r="N51"/>
    </row>
    <row r="52" spans="2:14" ht="15.75" hidden="1">
      <c r="B52" s="101">
        <v>5.6</v>
      </c>
      <c r="C52" s="1"/>
      <c r="D52" s="1"/>
      <c r="E52" s="105"/>
      <c r="F52" s="105"/>
      <c r="G52" s="105"/>
      <c r="H52" s="105"/>
      <c r="I52" s="105"/>
      <c r="J52" s="105"/>
      <c r="K52" s="105"/>
      <c r="L52" s="105"/>
      <c r="M52" s="106"/>
      <c r="N52"/>
    </row>
    <row r="53" spans="2:14" ht="15.75" hidden="1">
      <c r="B53" s="101">
        <v>5.7</v>
      </c>
      <c r="C53" s="1"/>
      <c r="D53" s="1"/>
      <c r="E53" s="105"/>
      <c r="F53" s="105"/>
      <c r="G53" s="105"/>
      <c r="H53" s="105"/>
      <c r="I53" s="105"/>
      <c r="J53" s="105"/>
      <c r="K53" s="105"/>
      <c r="L53" s="105"/>
      <c r="M53" s="106"/>
      <c r="N53"/>
    </row>
    <row r="54" spans="2:14" ht="15.75" hidden="1">
      <c r="B54" s="101">
        <v>5.8</v>
      </c>
      <c r="C54" s="1"/>
      <c r="D54" s="1"/>
      <c r="E54" s="105"/>
      <c r="F54" s="105"/>
      <c r="G54" s="105"/>
      <c r="H54" s="105"/>
      <c r="I54" s="105"/>
      <c r="J54" s="105"/>
      <c r="K54" s="105"/>
      <c r="L54" s="105"/>
      <c r="M54" s="106"/>
      <c r="N54"/>
    </row>
    <row r="55" spans="2:14" ht="15.75" hidden="1">
      <c r="B55" s="101">
        <v>5.9</v>
      </c>
      <c r="C55" s="1"/>
      <c r="D55" s="1"/>
      <c r="E55" s="105"/>
      <c r="F55" s="105"/>
      <c r="G55" s="105"/>
      <c r="H55" s="105"/>
      <c r="I55" s="105"/>
      <c r="J55" s="105"/>
      <c r="K55" s="105"/>
      <c r="L55" s="105"/>
      <c r="M55" s="106"/>
      <c r="N55"/>
    </row>
    <row r="56" spans="2:14" ht="31.5" hidden="1">
      <c r="B56" s="99">
        <v>6</v>
      </c>
      <c r="C56" s="5" t="s">
        <v>117</v>
      </c>
      <c r="D56" s="5"/>
      <c r="E56" s="105"/>
      <c r="F56" s="105"/>
      <c r="G56" s="105"/>
      <c r="H56" s="105"/>
      <c r="I56" s="105"/>
      <c r="J56" s="105"/>
      <c r="K56" s="105"/>
      <c r="L56" s="105"/>
      <c r="M56" s="106"/>
      <c r="N56"/>
    </row>
    <row r="57" spans="2:14" ht="15.75" hidden="1">
      <c r="B57" s="101">
        <v>6.1</v>
      </c>
      <c r="C57" s="1"/>
      <c r="D57" s="1"/>
      <c r="E57" s="105"/>
      <c r="F57" s="105"/>
      <c r="G57" s="105"/>
      <c r="H57" s="105"/>
      <c r="I57" s="105"/>
      <c r="J57" s="105"/>
      <c r="K57" s="105"/>
      <c r="L57" s="105"/>
      <c r="M57" s="106"/>
      <c r="N57"/>
    </row>
    <row r="58" spans="2:14" ht="15.75" hidden="1">
      <c r="B58" s="101">
        <v>6.2</v>
      </c>
      <c r="C58" s="1"/>
      <c r="D58" s="1"/>
      <c r="E58" s="105"/>
      <c r="F58" s="105"/>
      <c r="G58" s="105"/>
      <c r="H58" s="105"/>
      <c r="I58" s="105"/>
      <c r="J58" s="105"/>
      <c r="K58" s="105"/>
      <c r="L58" s="105"/>
      <c r="M58" s="106"/>
      <c r="N58"/>
    </row>
    <row r="59" spans="2:14" ht="15.75" hidden="1">
      <c r="B59" s="101">
        <v>6.3</v>
      </c>
      <c r="C59" s="1"/>
      <c r="D59" s="1"/>
      <c r="E59" s="105"/>
      <c r="F59" s="105"/>
      <c r="G59" s="105"/>
      <c r="H59" s="105"/>
      <c r="I59" s="105"/>
      <c r="J59" s="105"/>
      <c r="K59" s="105"/>
      <c r="L59" s="105"/>
      <c r="M59" s="106"/>
      <c r="N59"/>
    </row>
    <row r="60" spans="2:14" ht="15.75" hidden="1">
      <c r="B60" s="101">
        <v>6.4</v>
      </c>
      <c r="C60" s="1"/>
      <c r="D60" s="1"/>
      <c r="E60" s="105"/>
      <c r="F60" s="105"/>
      <c r="G60" s="105"/>
      <c r="H60" s="105"/>
      <c r="I60" s="105"/>
      <c r="J60" s="105"/>
      <c r="K60" s="105"/>
      <c r="L60" s="105"/>
      <c r="M60" s="106"/>
      <c r="N60"/>
    </row>
    <row r="61" spans="2:14" ht="15.75" hidden="1">
      <c r="B61" s="101">
        <v>6.5</v>
      </c>
      <c r="C61" s="1"/>
      <c r="D61" s="1"/>
      <c r="E61" s="105"/>
      <c r="F61" s="105"/>
      <c r="G61" s="105"/>
      <c r="H61" s="105"/>
      <c r="I61" s="105"/>
      <c r="J61" s="105"/>
      <c r="K61" s="105"/>
      <c r="L61" s="105"/>
      <c r="M61" s="106"/>
      <c r="N61"/>
    </row>
    <row r="62" spans="2:14" ht="15.75" hidden="1">
      <c r="B62" s="101">
        <v>6.6</v>
      </c>
      <c r="C62" s="1"/>
      <c r="D62" s="1"/>
      <c r="E62" s="105"/>
      <c r="F62" s="105"/>
      <c r="G62" s="105"/>
      <c r="H62" s="105"/>
      <c r="I62" s="105"/>
      <c r="J62" s="105"/>
      <c r="K62" s="105"/>
      <c r="L62" s="105"/>
      <c r="M62" s="106"/>
      <c r="N62"/>
    </row>
    <row r="63" spans="2:14" ht="15.75" hidden="1">
      <c r="B63" s="101">
        <v>6.7</v>
      </c>
      <c r="C63" s="1"/>
      <c r="D63" s="1"/>
      <c r="E63" s="105"/>
      <c r="F63" s="105"/>
      <c r="G63" s="105"/>
      <c r="H63" s="105"/>
      <c r="I63" s="105"/>
      <c r="J63" s="105"/>
      <c r="K63" s="105"/>
      <c r="L63" s="105"/>
      <c r="M63" s="106"/>
      <c r="N63"/>
    </row>
    <row r="64" spans="2:14" ht="15.75" hidden="1">
      <c r="B64" s="101">
        <v>6.8</v>
      </c>
      <c r="C64" s="1"/>
      <c r="D64" s="1"/>
      <c r="E64" s="105"/>
      <c r="F64" s="105"/>
      <c r="G64" s="105"/>
      <c r="H64" s="105"/>
      <c r="I64" s="105"/>
      <c r="J64" s="105"/>
      <c r="K64" s="105"/>
      <c r="L64" s="105"/>
      <c r="M64" s="106"/>
      <c r="N64"/>
    </row>
    <row r="65" spans="2:14" ht="15.75" hidden="1">
      <c r="B65" s="101">
        <v>6.9</v>
      </c>
      <c r="C65" s="1"/>
      <c r="D65" s="1"/>
      <c r="E65" s="105"/>
      <c r="F65" s="105"/>
      <c r="G65" s="105"/>
      <c r="H65" s="105"/>
      <c r="I65" s="105"/>
      <c r="J65" s="105"/>
      <c r="K65" s="105"/>
      <c r="L65" s="105"/>
      <c r="M65" s="106"/>
      <c r="N65"/>
    </row>
    <row r="66" spans="2:14" ht="31.5" hidden="1">
      <c r="B66" s="99">
        <v>7</v>
      </c>
      <c r="C66" s="5" t="s">
        <v>118</v>
      </c>
      <c r="D66" s="5"/>
      <c r="E66" s="105"/>
      <c r="F66" s="105"/>
      <c r="G66" s="105"/>
      <c r="H66" s="105"/>
      <c r="I66" s="105"/>
      <c r="J66" s="105"/>
      <c r="K66" s="105"/>
      <c r="L66" s="105"/>
      <c r="M66" s="106"/>
      <c r="N66"/>
    </row>
    <row r="67" spans="2:14" ht="15.75" hidden="1">
      <c r="B67" s="101">
        <v>7.1</v>
      </c>
      <c r="C67" s="1"/>
      <c r="D67" s="1"/>
      <c r="E67" s="105"/>
      <c r="F67" s="105"/>
      <c r="G67" s="105"/>
      <c r="H67" s="105"/>
      <c r="I67" s="105"/>
      <c r="J67" s="105"/>
      <c r="K67" s="105"/>
      <c r="L67" s="105"/>
      <c r="M67" s="106"/>
      <c r="N67"/>
    </row>
    <row r="68" spans="2:14" ht="15.75" hidden="1">
      <c r="B68" s="101">
        <v>7.2</v>
      </c>
      <c r="C68" s="1"/>
      <c r="D68" s="1"/>
      <c r="E68" s="105"/>
      <c r="F68" s="105"/>
      <c r="G68" s="105"/>
      <c r="H68" s="105"/>
      <c r="I68" s="105"/>
      <c r="J68" s="105"/>
      <c r="K68" s="105"/>
      <c r="L68" s="105"/>
      <c r="M68" s="106"/>
      <c r="N68"/>
    </row>
    <row r="69" spans="2:14" ht="15.75" hidden="1">
      <c r="B69" s="101">
        <v>7.3</v>
      </c>
      <c r="C69" s="1"/>
      <c r="D69" s="1"/>
      <c r="E69" s="105"/>
      <c r="F69" s="105"/>
      <c r="G69" s="105"/>
      <c r="H69" s="105"/>
      <c r="I69" s="105"/>
      <c r="J69" s="105"/>
      <c r="K69" s="105"/>
      <c r="L69" s="105"/>
      <c r="M69" s="106"/>
      <c r="N69"/>
    </row>
    <row r="70" spans="2:14" ht="15.75" hidden="1">
      <c r="B70" s="101">
        <v>7.4</v>
      </c>
      <c r="C70" s="1"/>
      <c r="D70" s="1"/>
      <c r="E70" s="105"/>
      <c r="F70" s="105"/>
      <c r="G70" s="105"/>
      <c r="H70" s="105"/>
      <c r="I70" s="105"/>
      <c r="J70" s="105"/>
      <c r="K70" s="105"/>
      <c r="L70" s="105"/>
      <c r="M70" s="106"/>
      <c r="N70"/>
    </row>
    <row r="71" spans="2:14" ht="15.75" hidden="1">
      <c r="B71" s="101">
        <v>7.5</v>
      </c>
      <c r="C71" s="1"/>
      <c r="D71" s="1"/>
      <c r="E71" s="105"/>
      <c r="F71" s="105"/>
      <c r="G71" s="105"/>
      <c r="H71" s="105"/>
      <c r="I71" s="105"/>
      <c r="J71" s="105"/>
      <c r="K71" s="105"/>
      <c r="L71" s="105"/>
      <c r="M71" s="106"/>
      <c r="N71"/>
    </row>
    <row r="72" spans="2:14" ht="15.75" hidden="1">
      <c r="B72" s="101">
        <v>7.6</v>
      </c>
      <c r="C72" s="1"/>
      <c r="D72" s="1"/>
      <c r="E72" s="105"/>
      <c r="F72" s="105"/>
      <c r="G72" s="105"/>
      <c r="H72" s="105"/>
      <c r="I72" s="105"/>
      <c r="J72" s="105"/>
      <c r="K72" s="105"/>
      <c r="L72" s="105"/>
      <c r="M72" s="106"/>
      <c r="N72"/>
    </row>
    <row r="73" spans="2:14" ht="15.75" hidden="1">
      <c r="B73" s="101">
        <v>7.7</v>
      </c>
      <c r="C73" s="1"/>
      <c r="D73" s="1"/>
      <c r="E73" s="105"/>
      <c r="F73" s="105"/>
      <c r="G73" s="105"/>
      <c r="H73" s="105"/>
      <c r="I73" s="105"/>
      <c r="J73" s="105"/>
      <c r="K73" s="105"/>
      <c r="L73" s="105"/>
      <c r="M73" s="106"/>
      <c r="N73"/>
    </row>
    <row r="74" spans="2:14" ht="15.75" hidden="1">
      <c r="B74" s="101">
        <v>7.8</v>
      </c>
      <c r="C74" s="1"/>
      <c r="D74" s="1"/>
      <c r="E74" s="105"/>
      <c r="F74" s="105"/>
      <c r="G74" s="105"/>
      <c r="H74" s="105"/>
      <c r="I74" s="105"/>
      <c r="J74" s="105"/>
      <c r="K74" s="105"/>
      <c r="L74" s="105"/>
      <c r="M74" s="106"/>
      <c r="N74"/>
    </row>
    <row r="75" spans="2:14" ht="15.75" hidden="1">
      <c r="B75" s="101">
        <v>7.9</v>
      </c>
      <c r="C75" s="1"/>
      <c r="D75" s="1"/>
      <c r="E75" s="105"/>
      <c r="F75" s="105"/>
      <c r="G75" s="105"/>
      <c r="H75" s="105"/>
      <c r="I75" s="105"/>
      <c r="J75" s="105"/>
      <c r="K75" s="105"/>
      <c r="L75" s="105"/>
      <c r="M75" s="106"/>
      <c r="N75"/>
    </row>
    <row r="76" spans="2:14" ht="31.5" hidden="1">
      <c r="B76" s="99">
        <v>8</v>
      </c>
      <c r="C76" s="5" t="s">
        <v>119</v>
      </c>
      <c r="D76" s="5"/>
      <c r="E76" s="105"/>
      <c r="F76" s="105"/>
      <c r="G76" s="105"/>
      <c r="H76" s="105"/>
      <c r="I76" s="105"/>
      <c r="J76" s="105"/>
      <c r="K76" s="105"/>
      <c r="L76" s="105"/>
      <c r="M76" s="106"/>
      <c r="N76"/>
    </row>
    <row r="77" spans="2:14" ht="15.75" hidden="1">
      <c r="B77" s="101">
        <v>8.1</v>
      </c>
      <c r="C77" s="1"/>
      <c r="D77" s="1"/>
      <c r="E77" s="105"/>
      <c r="F77" s="105"/>
      <c r="G77" s="105"/>
      <c r="H77" s="105"/>
      <c r="I77" s="105"/>
      <c r="J77" s="105"/>
      <c r="K77" s="105"/>
      <c r="L77" s="105"/>
      <c r="M77" s="106"/>
      <c r="N77"/>
    </row>
    <row r="78" spans="2:14" ht="15.75" hidden="1">
      <c r="B78" s="101">
        <v>8.1999999999999993</v>
      </c>
      <c r="C78" s="1"/>
      <c r="D78" s="1"/>
      <c r="E78" s="105"/>
      <c r="F78" s="105"/>
      <c r="G78" s="105"/>
      <c r="H78" s="105"/>
      <c r="I78" s="105"/>
      <c r="J78" s="105"/>
      <c r="K78" s="105"/>
      <c r="L78" s="105"/>
      <c r="M78" s="106"/>
      <c r="N78"/>
    </row>
    <row r="79" spans="2:14" ht="15.75" hidden="1">
      <c r="B79" s="101">
        <v>8.3000000000000007</v>
      </c>
      <c r="C79" s="1"/>
      <c r="D79" s="1"/>
      <c r="E79" s="105"/>
      <c r="F79" s="105"/>
      <c r="G79" s="105"/>
      <c r="H79" s="105"/>
      <c r="I79" s="105"/>
      <c r="J79" s="105"/>
      <c r="K79" s="105"/>
      <c r="L79" s="105"/>
      <c r="M79" s="106"/>
      <c r="N79"/>
    </row>
    <row r="80" spans="2:14" ht="15.75" hidden="1">
      <c r="B80" s="101">
        <v>8.4</v>
      </c>
      <c r="C80" s="1"/>
      <c r="D80" s="1"/>
      <c r="E80" s="105"/>
      <c r="F80" s="105"/>
      <c r="G80" s="105"/>
      <c r="H80" s="105"/>
      <c r="I80" s="105"/>
      <c r="J80" s="105"/>
      <c r="K80" s="105"/>
      <c r="L80" s="105"/>
      <c r="M80" s="106"/>
      <c r="N80"/>
    </row>
    <row r="81" spans="2:14" ht="15.75" hidden="1">
      <c r="B81" s="101">
        <v>8.5</v>
      </c>
      <c r="C81" s="1"/>
      <c r="D81" s="1"/>
      <c r="E81" s="105"/>
      <c r="F81" s="105"/>
      <c r="G81" s="105"/>
      <c r="H81" s="105"/>
      <c r="I81" s="105"/>
      <c r="J81" s="105"/>
      <c r="K81" s="105"/>
      <c r="L81" s="105"/>
      <c r="M81" s="106"/>
      <c r="N81"/>
    </row>
    <row r="82" spans="2:14" ht="15.75" hidden="1">
      <c r="B82" s="101">
        <v>8.6</v>
      </c>
      <c r="C82" s="1"/>
      <c r="D82" s="1"/>
      <c r="E82" s="105"/>
      <c r="F82" s="105"/>
      <c r="G82" s="105"/>
      <c r="H82" s="105"/>
      <c r="I82" s="105"/>
      <c r="J82" s="105"/>
      <c r="K82" s="105"/>
      <c r="L82" s="105"/>
      <c r="M82" s="106"/>
      <c r="N82"/>
    </row>
    <row r="83" spans="2:14" ht="15.75" hidden="1">
      <c r="B83" s="101">
        <v>8.6999999999999993</v>
      </c>
      <c r="C83" s="1"/>
      <c r="D83" s="1"/>
      <c r="E83" s="105"/>
      <c r="F83" s="105"/>
      <c r="G83" s="105"/>
      <c r="H83" s="105"/>
      <c r="I83" s="105"/>
      <c r="J83" s="105"/>
      <c r="K83" s="105"/>
      <c r="L83" s="105"/>
      <c r="M83" s="106"/>
      <c r="N83"/>
    </row>
    <row r="84" spans="2:14" ht="15.75" hidden="1">
      <c r="B84" s="101">
        <v>8.8000000000000007</v>
      </c>
      <c r="C84" s="1"/>
      <c r="D84" s="1"/>
      <c r="E84" s="105"/>
      <c r="F84" s="105"/>
      <c r="G84" s="105"/>
      <c r="H84" s="105"/>
      <c r="I84" s="105"/>
      <c r="J84" s="105"/>
      <c r="K84" s="105"/>
      <c r="L84" s="105"/>
      <c r="M84" s="106"/>
      <c r="N84"/>
    </row>
    <row r="85" spans="2:14" ht="15.75" hidden="1">
      <c r="B85" s="101">
        <v>8.9</v>
      </c>
      <c r="C85" s="1"/>
      <c r="D85" s="1"/>
      <c r="E85" s="105"/>
      <c r="F85" s="105"/>
      <c r="G85" s="105"/>
      <c r="H85" s="105"/>
      <c r="I85" s="105"/>
      <c r="J85" s="105"/>
      <c r="K85" s="105"/>
      <c r="L85" s="105"/>
      <c r="M85" s="106"/>
      <c r="N85"/>
    </row>
    <row r="86" spans="2:14" ht="31.5" hidden="1">
      <c r="B86" s="99">
        <v>9</v>
      </c>
      <c r="C86" s="5" t="s">
        <v>120</v>
      </c>
      <c r="D86" s="5"/>
      <c r="E86" s="105"/>
      <c r="F86" s="105"/>
      <c r="G86" s="105"/>
      <c r="H86" s="105"/>
      <c r="I86" s="105"/>
      <c r="J86" s="105"/>
      <c r="K86" s="105"/>
      <c r="L86" s="105"/>
      <c r="M86" s="106"/>
      <c r="N86"/>
    </row>
    <row r="87" spans="2:14" ht="15.75" hidden="1">
      <c r="B87" s="101">
        <v>9.1</v>
      </c>
      <c r="C87" s="1"/>
      <c r="D87" s="1"/>
      <c r="E87" s="105"/>
      <c r="F87" s="105"/>
      <c r="G87" s="105"/>
      <c r="H87" s="105"/>
      <c r="I87" s="105"/>
      <c r="J87" s="105"/>
      <c r="K87" s="105"/>
      <c r="L87" s="105"/>
      <c r="M87" s="106"/>
      <c r="N87"/>
    </row>
    <row r="88" spans="2:14" ht="15.75" hidden="1">
      <c r="B88" s="101">
        <v>9.1999999999999993</v>
      </c>
      <c r="C88" s="1"/>
      <c r="D88" s="1"/>
      <c r="E88" s="105"/>
      <c r="F88" s="105"/>
      <c r="G88" s="105"/>
      <c r="H88" s="105"/>
      <c r="I88" s="105"/>
      <c r="J88" s="105"/>
      <c r="K88" s="105"/>
      <c r="L88" s="105"/>
      <c r="M88" s="106"/>
      <c r="N88"/>
    </row>
    <row r="89" spans="2:14" ht="15.75" hidden="1">
      <c r="B89" s="101">
        <v>9.3000000000000007</v>
      </c>
      <c r="C89" s="1"/>
      <c r="D89" s="1"/>
      <c r="E89" s="105"/>
      <c r="F89" s="105"/>
      <c r="G89" s="105"/>
      <c r="H89" s="105"/>
      <c r="I89" s="105"/>
      <c r="J89" s="105"/>
      <c r="K89" s="105"/>
      <c r="L89" s="105"/>
      <c r="M89" s="106"/>
      <c r="N89"/>
    </row>
    <row r="90" spans="2:14" ht="15.75" hidden="1">
      <c r="B90" s="101">
        <v>9.4</v>
      </c>
      <c r="C90" s="1"/>
      <c r="D90" s="1"/>
      <c r="E90" s="105"/>
      <c r="F90" s="105"/>
      <c r="G90" s="105"/>
      <c r="H90" s="105"/>
      <c r="I90" s="105"/>
      <c r="J90" s="105"/>
      <c r="K90" s="105"/>
      <c r="L90" s="105"/>
      <c r="M90" s="106"/>
      <c r="N90"/>
    </row>
    <row r="91" spans="2:14" ht="15.75" hidden="1">
      <c r="B91" s="101">
        <v>9.5</v>
      </c>
      <c r="C91" s="1"/>
      <c r="D91" s="1"/>
      <c r="E91" s="105"/>
      <c r="F91" s="105"/>
      <c r="G91" s="105"/>
      <c r="H91" s="105"/>
      <c r="I91" s="105"/>
      <c r="J91" s="105"/>
      <c r="K91" s="105"/>
      <c r="L91" s="105"/>
      <c r="M91" s="106"/>
      <c r="N91"/>
    </row>
    <row r="92" spans="2:14" ht="15.75" hidden="1">
      <c r="B92" s="101">
        <v>9.6</v>
      </c>
      <c r="C92" s="1"/>
      <c r="D92" s="1"/>
      <c r="E92" s="105"/>
      <c r="F92" s="105"/>
      <c r="G92" s="105"/>
      <c r="H92" s="105"/>
      <c r="I92" s="105"/>
      <c r="J92" s="105"/>
      <c r="K92" s="105"/>
      <c r="L92" s="105"/>
      <c r="M92" s="106"/>
      <c r="N92"/>
    </row>
    <row r="93" spans="2:14" ht="15.75" hidden="1">
      <c r="B93" s="101">
        <v>9.6999999999999993</v>
      </c>
      <c r="C93" s="1"/>
      <c r="D93" s="1"/>
      <c r="E93" s="105"/>
      <c r="F93" s="105"/>
      <c r="G93" s="105"/>
      <c r="H93" s="105"/>
      <c r="I93" s="105"/>
      <c r="J93" s="105"/>
      <c r="K93" s="105"/>
      <c r="L93" s="105"/>
      <c r="M93" s="106"/>
      <c r="N93"/>
    </row>
    <row r="94" spans="2:14" ht="15.75" hidden="1">
      <c r="B94" s="101">
        <v>9.8000000000000007</v>
      </c>
      <c r="C94" s="1"/>
      <c r="D94" s="1"/>
      <c r="E94" s="105"/>
      <c r="F94" s="105"/>
      <c r="G94" s="105"/>
      <c r="H94" s="105"/>
      <c r="I94" s="105"/>
      <c r="J94" s="105"/>
      <c r="K94" s="105"/>
      <c r="L94" s="105"/>
      <c r="M94" s="106"/>
      <c r="N94"/>
    </row>
    <row r="95" spans="2:14" ht="15.75" hidden="1">
      <c r="B95" s="101">
        <v>9.9</v>
      </c>
      <c r="C95" s="1"/>
      <c r="D95" s="1"/>
      <c r="E95" s="105"/>
      <c r="F95" s="105"/>
      <c r="G95" s="105"/>
      <c r="H95" s="105"/>
      <c r="I95" s="105"/>
      <c r="J95" s="105"/>
      <c r="K95" s="105"/>
      <c r="L95" s="105"/>
      <c r="M95" s="106"/>
      <c r="N95"/>
    </row>
    <row r="96" spans="2:14" ht="15.75">
      <c r="B96" s="569"/>
      <c r="C96" s="570"/>
      <c r="D96" s="570"/>
      <c r="E96" s="571"/>
      <c r="F96" s="571"/>
      <c r="G96" s="571"/>
      <c r="H96" s="571"/>
      <c r="I96" s="571"/>
      <c r="J96" s="571"/>
      <c r="K96" s="571"/>
      <c r="L96" s="573">
        <f>SUM(L26,L16,L6)</f>
        <v>18622.26666666667</v>
      </c>
      <c r="M96" s="572" t="s">
        <v>455</v>
      </c>
      <c r="N96"/>
    </row>
    <row r="97" spans="2:14" ht="38.25" thickBot="1">
      <c r="B97" s="110"/>
      <c r="C97" s="97" t="s">
        <v>456</v>
      </c>
      <c r="D97" s="111"/>
      <c r="E97" s="107"/>
      <c r="F97" s="107"/>
      <c r="G97" s="107"/>
      <c r="H97" s="107"/>
      <c r="I97" s="107"/>
      <c r="J97" s="107"/>
      <c r="K97" s="107"/>
      <c r="L97" s="576">
        <f>SUM(L27,L17:L18,L7:L12)</f>
        <v>23599.599999999999</v>
      </c>
      <c r="M97" s="108" t="s">
        <v>457</v>
      </c>
      <c r="N97"/>
    </row>
    <row r="99" spans="2:14" ht="18.75">
      <c r="I99" s="795" t="s">
        <v>436</v>
      </c>
      <c r="J99" s="796"/>
      <c r="K99" s="796"/>
      <c r="L99" s="797"/>
      <c r="M99" s="221" t="s">
        <v>437</v>
      </c>
    </row>
    <row r="100" spans="2:14" ht="18.75" customHeight="1">
      <c r="I100" s="798" t="s">
        <v>384</v>
      </c>
      <c r="J100" s="799"/>
      <c r="K100" s="575">
        <f>'FY22 Draft Workplan'!H90</f>
        <v>48257</v>
      </c>
      <c r="L100" s="117"/>
      <c r="M100" s="800"/>
    </row>
    <row r="101" spans="2:14" ht="18.75" customHeight="1">
      <c r="I101" s="798" t="s">
        <v>438</v>
      </c>
      <c r="J101" s="799"/>
      <c r="K101" s="612">
        <v>0</v>
      </c>
      <c r="L101" s="118"/>
      <c r="M101" s="800"/>
    </row>
    <row r="102" spans="2:14" ht="18.75" customHeight="1">
      <c r="I102" s="801" t="s">
        <v>439</v>
      </c>
      <c r="J102" s="802"/>
      <c r="K102" s="613">
        <f>SUM(K100:K101)</f>
        <v>48257</v>
      </c>
      <c r="L102" s="118"/>
      <c r="M102" s="800"/>
    </row>
    <row r="103" spans="2:14" ht="18.75" customHeight="1">
      <c r="I103" s="803" t="s">
        <v>396</v>
      </c>
      <c r="J103" s="804"/>
      <c r="K103" s="614"/>
      <c r="L103" s="118"/>
      <c r="M103" s="800"/>
    </row>
    <row r="104" spans="2:14" ht="18.75" customHeight="1">
      <c r="I104" s="803" t="s">
        <v>458</v>
      </c>
      <c r="J104" s="804"/>
      <c r="K104" s="574">
        <f>L96</f>
        <v>18622.26666666667</v>
      </c>
      <c r="L104" s="118"/>
      <c r="M104" s="800"/>
    </row>
    <row r="105" spans="2:14" ht="18.75" customHeight="1">
      <c r="I105" s="803" t="s">
        <v>441</v>
      </c>
      <c r="J105" s="804"/>
      <c r="K105" s="614"/>
      <c r="L105" s="118"/>
      <c r="M105" s="800"/>
    </row>
    <row r="106" spans="2:14" ht="18.75" customHeight="1">
      <c r="I106" s="803" t="s">
        <v>442</v>
      </c>
      <c r="J106" s="804"/>
      <c r="K106" s="614"/>
      <c r="L106" s="118"/>
      <c r="M106" s="800"/>
    </row>
  </sheetData>
  <mergeCells count="12">
    <mergeCell ref="B3:M3"/>
    <mergeCell ref="B2:M2"/>
    <mergeCell ref="B4:M4"/>
    <mergeCell ref="I100:J100"/>
    <mergeCell ref="I99:L99"/>
    <mergeCell ref="M100:M106"/>
    <mergeCell ref="I101:J101"/>
    <mergeCell ref="I102:J102"/>
    <mergeCell ref="I103:J103"/>
    <mergeCell ref="I104:J104"/>
    <mergeCell ref="I105:J105"/>
    <mergeCell ref="I106:J10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7002-E230-492C-9DA0-AA08C350B6EA}">
  <dimension ref="A1:O34"/>
  <sheetViews>
    <sheetView tabSelected="1" zoomScale="110" zoomScaleNormal="110" workbookViewId="0">
      <selection activeCell="B2" sqref="B2:I2"/>
    </sheetView>
  </sheetViews>
  <sheetFormatPr defaultColWidth="8.7109375" defaultRowHeight="15"/>
  <cols>
    <col min="1" max="1" width="4.7109375" style="48" customWidth="1"/>
    <col min="2" max="2" width="7.5703125" style="49" customWidth="1"/>
    <col min="3" max="3" width="5" style="49" customWidth="1"/>
    <col min="4" max="4" width="111.140625" style="49" customWidth="1"/>
    <col min="5" max="8" width="3.5703125" style="49" customWidth="1"/>
    <col min="9" max="9" width="9.85546875" style="49" customWidth="1"/>
    <col min="10" max="10" width="4.7109375" style="49" customWidth="1"/>
    <col min="11" max="11" width="7.5703125" style="49" customWidth="1"/>
    <col min="12" max="12" width="11.42578125" style="49" bestFit="1" customWidth="1"/>
    <col min="13" max="17" width="8.7109375" style="49"/>
    <col min="18" max="18" width="8.7109375" style="49" customWidth="1"/>
    <col min="19" max="16384" width="8.7109375" style="49"/>
  </cols>
  <sheetData>
    <row r="1" spans="1:11" s="48" customFormat="1"/>
    <row r="2" spans="1:11" s="48" customFormat="1" ht="30.75" customHeight="1">
      <c r="B2" s="811" t="s">
        <v>459</v>
      </c>
      <c r="C2" s="811"/>
      <c r="D2" s="811"/>
      <c r="E2" s="811"/>
      <c r="F2" s="811"/>
      <c r="G2" s="811"/>
      <c r="H2" s="811"/>
      <c r="I2" s="811"/>
    </row>
    <row r="3" spans="1:11" s="48" customFormat="1" ht="30.75" customHeight="1">
      <c r="B3" s="809"/>
      <c r="C3" s="809"/>
      <c r="D3" s="809"/>
      <c r="E3" s="809"/>
      <c r="F3" s="809"/>
      <c r="G3" s="809"/>
      <c r="H3" s="809"/>
      <c r="I3" s="810"/>
    </row>
    <row r="4" spans="1:11" s="155" customFormat="1" ht="28.5" customHeight="1">
      <c r="A4" s="164"/>
      <c r="B4" s="157" t="s">
        <v>460</v>
      </c>
      <c r="C4" s="156" t="s">
        <v>461</v>
      </c>
      <c r="D4" s="156" t="s">
        <v>462</v>
      </c>
      <c r="E4" s="156" t="s">
        <v>425</v>
      </c>
      <c r="F4" s="156" t="s">
        <v>426</v>
      </c>
      <c r="G4" s="156" t="s">
        <v>427</v>
      </c>
      <c r="H4" s="156" t="s">
        <v>428</v>
      </c>
      <c r="I4" s="557" t="s">
        <v>447</v>
      </c>
    </row>
    <row r="5" spans="1:11">
      <c r="B5" s="152">
        <v>1.1000000000000001</v>
      </c>
      <c r="C5" s="151"/>
      <c r="D5" s="151"/>
      <c r="E5" s="151"/>
      <c r="F5" s="151"/>
      <c r="G5" s="151"/>
      <c r="H5" s="151"/>
      <c r="I5" s="558">
        <f>AVERAGE(I6:I6)</f>
        <v>0.5</v>
      </c>
    </row>
    <row r="6" spans="1:11">
      <c r="B6" s="153"/>
      <c r="C6" s="49">
        <v>4</v>
      </c>
      <c r="D6" s="154" t="s">
        <v>463</v>
      </c>
      <c r="E6" s="49">
        <v>1</v>
      </c>
      <c r="F6" s="49">
        <v>1</v>
      </c>
      <c r="I6" s="559">
        <f>((SUM($E6:$H6))/$C6)</f>
        <v>0.5</v>
      </c>
    </row>
    <row r="7" spans="1:11">
      <c r="B7" s="152">
        <v>1.2</v>
      </c>
      <c r="C7" s="151"/>
      <c r="D7" s="151"/>
      <c r="E7" s="151"/>
      <c r="F7" s="151"/>
      <c r="G7" s="151"/>
      <c r="H7" s="151"/>
      <c r="I7" s="558">
        <f>AVERAGE(I8:I8)</f>
        <v>0.5</v>
      </c>
    </row>
    <row r="8" spans="1:11">
      <c r="B8" s="153"/>
      <c r="C8" s="49">
        <v>4</v>
      </c>
      <c r="D8" s="49" t="s">
        <v>464</v>
      </c>
      <c r="E8" s="49">
        <v>1</v>
      </c>
      <c r="F8" s="49">
        <v>1</v>
      </c>
      <c r="I8" s="559">
        <f>((SUM($E8:$H8))/$C8)</f>
        <v>0.5</v>
      </c>
    </row>
    <row r="9" spans="1:11">
      <c r="B9" s="152">
        <v>1.3</v>
      </c>
      <c r="C9" s="151"/>
      <c r="D9" s="151"/>
      <c r="E9" s="151"/>
      <c r="F9" s="151"/>
      <c r="G9" s="151"/>
      <c r="H9" s="151"/>
      <c r="I9" s="558">
        <f>AVERAGE(I10:I10)</f>
        <v>0.5</v>
      </c>
    </row>
    <row r="10" spans="1:11">
      <c r="B10" s="153"/>
      <c r="C10" s="49">
        <v>4</v>
      </c>
      <c r="D10" s="154" t="s">
        <v>465</v>
      </c>
      <c r="E10" s="49">
        <v>1</v>
      </c>
      <c r="F10" s="49">
        <v>1</v>
      </c>
      <c r="I10" s="559">
        <f>((SUM($E10:$H10))/$C10)</f>
        <v>0.5</v>
      </c>
    </row>
    <row r="11" spans="1:11">
      <c r="B11" s="152">
        <v>1.4</v>
      </c>
      <c r="C11" s="151"/>
      <c r="D11" s="151"/>
      <c r="E11" s="151"/>
      <c r="F11" s="151"/>
      <c r="G11" s="151"/>
      <c r="H11" s="151"/>
      <c r="I11" s="558">
        <f>AVERAGE(I12:I12)</f>
        <v>0</v>
      </c>
    </row>
    <row r="12" spans="1:11">
      <c r="B12" s="153"/>
      <c r="C12" s="49">
        <v>4</v>
      </c>
      <c r="D12" s="154" t="s">
        <v>466</v>
      </c>
      <c r="E12" s="561" t="s">
        <v>431</v>
      </c>
      <c r="F12" s="561" t="s">
        <v>431</v>
      </c>
      <c r="I12" s="559">
        <f>((SUM($E12:$H12))/$C12)</f>
        <v>0</v>
      </c>
    </row>
    <row r="13" spans="1:11">
      <c r="B13" s="152">
        <v>1.5</v>
      </c>
      <c r="C13" s="151"/>
      <c r="D13" s="151"/>
      <c r="E13" s="151"/>
      <c r="F13" s="151"/>
      <c r="G13" s="151"/>
      <c r="H13" s="151"/>
      <c r="I13" s="558">
        <f>AVERAGE(I14:I15)</f>
        <v>0.4</v>
      </c>
    </row>
    <row r="14" spans="1:11">
      <c r="B14" s="153">
        <v>12</v>
      </c>
      <c r="C14" s="49">
        <v>10</v>
      </c>
      <c r="D14" s="154" t="s">
        <v>467</v>
      </c>
      <c r="E14" s="49">
        <v>2</v>
      </c>
      <c r="F14" s="49">
        <v>2</v>
      </c>
      <c r="I14" s="559">
        <f>((SUM($E14:$H14))/$C14)</f>
        <v>0.4</v>
      </c>
      <c r="K14" s="49" t="s">
        <v>468</v>
      </c>
    </row>
    <row r="15" spans="1:11">
      <c r="B15" s="153">
        <v>12</v>
      </c>
      <c r="C15" s="49">
        <v>10</v>
      </c>
      <c r="D15" s="154" t="s">
        <v>469</v>
      </c>
      <c r="E15" s="49">
        <v>2</v>
      </c>
      <c r="F15" s="49">
        <v>2</v>
      </c>
      <c r="I15" s="559">
        <f>((SUM($E15:$H15))/$C15)</f>
        <v>0.4</v>
      </c>
    </row>
    <row r="16" spans="1:11">
      <c r="B16" s="152">
        <v>1.6</v>
      </c>
      <c r="C16" s="151"/>
      <c r="D16" s="151"/>
      <c r="E16" s="151"/>
      <c r="F16" s="151"/>
      <c r="G16" s="151"/>
      <c r="H16" s="151"/>
      <c r="I16" s="558">
        <f>AVERAGE(I17:I18)</f>
        <v>0.25</v>
      </c>
    </row>
    <row r="17" spans="2:15">
      <c r="B17" s="153"/>
      <c r="C17" s="49">
        <v>1</v>
      </c>
      <c r="D17" s="49" t="s">
        <v>470</v>
      </c>
      <c r="E17" s="561" t="s">
        <v>431</v>
      </c>
      <c r="F17" s="561" t="s">
        <v>431</v>
      </c>
      <c r="I17" s="559">
        <f>((SUM($E17:$H17))/$C17)</f>
        <v>0</v>
      </c>
    </row>
    <row r="18" spans="2:15">
      <c r="B18" s="153"/>
      <c r="C18" s="49">
        <v>2</v>
      </c>
      <c r="D18" s="49" t="s">
        <v>471</v>
      </c>
      <c r="E18" s="561" t="s">
        <v>431</v>
      </c>
      <c r="F18" s="49">
        <v>1</v>
      </c>
      <c r="I18" s="559">
        <f>((SUM($E18:$H18))/$C18)</f>
        <v>0.5</v>
      </c>
    </row>
    <row r="19" spans="2:15">
      <c r="B19" s="152">
        <v>2.1</v>
      </c>
      <c r="C19" s="151"/>
      <c r="D19" s="151"/>
      <c r="E19" s="151"/>
      <c r="F19" s="151"/>
      <c r="G19" s="151"/>
      <c r="H19" s="151"/>
      <c r="I19" s="558">
        <f>AVERAGE(I20:I20)</f>
        <v>1</v>
      </c>
      <c r="O19" s="49" t="s">
        <v>47</v>
      </c>
    </row>
    <row r="20" spans="2:15">
      <c r="B20" s="153"/>
      <c r="C20" s="49">
        <v>2</v>
      </c>
      <c r="D20" s="49" t="s">
        <v>472</v>
      </c>
      <c r="E20" s="49">
        <v>2</v>
      </c>
      <c r="F20" s="561" t="s">
        <v>431</v>
      </c>
      <c r="G20" s="561" t="s">
        <v>431</v>
      </c>
      <c r="H20" s="561" t="s">
        <v>431</v>
      </c>
      <c r="I20" s="559">
        <f>((SUM($E20:$H20))/$C20)</f>
        <v>1</v>
      </c>
      <c r="O20" s="49" t="s">
        <v>47</v>
      </c>
    </row>
    <row r="21" spans="2:15">
      <c r="B21" s="152">
        <v>2.2000000000000002</v>
      </c>
      <c r="C21" s="151"/>
      <c r="D21" s="151"/>
      <c r="E21" s="151"/>
      <c r="F21" s="151"/>
      <c r="G21" s="151"/>
      <c r="H21" s="151"/>
      <c r="I21" s="558">
        <f>AVERAGE(I22:I22)</f>
        <v>0</v>
      </c>
    </row>
    <row r="22" spans="2:15">
      <c r="B22" s="153"/>
      <c r="C22" s="49">
        <v>1</v>
      </c>
      <c r="D22" s="49" t="s">
        <v>473</v>
      </c>
      <c r="E22" s="561" t="s">
        <v>431</v>
      </c>
      <c r="F22" s="561" t="s">
        <v>431</v>
      </c>
      <c r="I22" s="559">
        <f>((SUM($E22:$H22))/$C22)</f>
        <v>0</v>
      </c>
    </row>
    <row r="23" spans="2:15">
      <c r="B23" s="152">
        <v>3.1</v>
      </c>
      <c r="C23" s="151"/>
      <c r="D23" s="151"/>
      <c r="E23" s="562"/>
      <c r="F23" s="562"/>
      <c r="G23" s="151"/>
      <c r="H23" s="151"/>
      <c r="I23" s="558">
        <f>AVERAGE(I24:I26)</f>
        <v>0</v>
      </c>
    </row>
    <row r="24" spans="2:15">
      <c r="B24" s="153"/>
      <c r="C24" s="49">
        <v>1</v>
      </c>
      <c r="D24" s="49" t="s">
        <v>474</v>
      </c>
      <c r="E24" s="561" t="s">
        <v>431</v>
      </c>
      <c r="F24" s="561" t="s">
        <v>431</v>
      </c>
      <c r="I24" s="559">
        <f>((SUM($E24:$H24))/$C24)</f>
        <v>0</v>
      </c>
    </row>
    <row r="25" spans="2:15">
      <c r="B25" s="153"/>
      <c r="C25" s="554">
        <v>2</v>
      </c>
      <c r="D25" s="554" t="s">
        <v>475</v>
      </c>
      <c r="E25" s="563" t="s">
        <v>431</v>
      </c>
      <c r="F25" s="563" t="s">
        <v>431</v>
      </c>
      <c r="G25" s="554"/>
      <c r="H25" s="554"/>
      <c r="I25" s="559">
        <f>((SUM($E25:$H25))/$C25)</f>
        <v>0</v>
      </c>
    </row>
    <row r="26" spans="2:15">
      <c r="B26" s="555"/>
      <c r="C26" s="556">
        <v>1</v>
      </c>
      <c r="D26" s="556" t="s">
        <v>463</v>
      </c>
      <c r="E26" s="564" t="s">
        <v>431</v>
      </c>
      <c r="F26" s="564" t="s">
        <v>431</v>
      </c>
      <c r="G26" s="556"/>
      <c r="H26" s="556"/>
      <c r="I26" s="560">
        <f>((SUM($E26:$H26))/$C26)</f>
        <v>0</v>
      </c>
    </row>
    <row r="28" spans="2:15">
      <c r="L28" s="49" t="s">
        <v>47</v>
      </c>
    </row>
    <row r="33" spans="10:10">
      <c r="J33"/>
    </row>
    <row r="34" spans="10:10">
      <c r="J34"/>
    </row>
  </sheetData>
  <mergeCells count="1">
    <mergeCell ref="B2:I2"/>
  </mergeCells>
  <conditionalFormatting sqref="I23:I26 I5:I12 I16:I20">
    <cfRule type="cellIs" dxfId="4" priority="14" operator="lessThan">
      <formula>1</formula>
    </cfRule>
  </conditionalFormatting>
  <conditionalFormatting sqref="I22">
    <cfRule type="cellIs" dxfId="3" priority="13" operator="lessThan">
      <formula>1</formula>
    </cfRule>
  </conditionalFormatting>
  <conditionalFormatting sqref="I21">
    <cfRule type="cellIs" dxfId="2" priority="11" operator="lessThan">
      <formula>1</formula>
    </cfRule>
  </conditionalFormatting>
  <conditionalFormatting sqref="I14:I15">
    <cfRule type="cellIs" dxfId="1" priority="5" operator="lessThan">
      <formula>1</formula>
    </cfRule>
  </conditionalFormatting>
  <conditionalFormatting sqref="I13">
    <cfRule type="cellIs" dxfId="0" priority="4" operator="lessThan">
      <formula>1</formula>
    </cfRule>
  </conditionalFormatting>
  <pageMargins left="0.2" right="0.2" top="0.2" bottom="0.1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CE387E94D5A740B77895897931C55E" ma:contentTypeVersion="31" ma:contentTypeDescription="Create a new document." ma:contentTypeScope="" ma:versionID="fcf2b2d592b11f7bffccddd6c0e104c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3f2e6e0-1fb4-412b-9a28-3fbe771624b9" xmlns:ns6="89ee189b-00da-4564-855d-2b8aa2a27960" targetNamespace="http://schemas.microsoft.com/office/2006/metadata/properties" ma:root="true" ma:fieldsID="c9559715e0c7a9ab011d83f524a9ad54" ns1:_="" ns2:_="" ns3:_="" ns4:_="" ns5:_="" ns6:_="">
    <xsd:import namespace="http://schemas.microsoft.com/sharepoint/v3"/>
    <xsd:import namespace="4ffa91fb-a0ff-4ac5-b2db-65c790d184a4"/>
    <xsd:import namespace="http://schemas.microsoft.com/sharepoint.v3"/>
    <xsd:import namespace="http://schemas.microsoft.com/sharepoint/v3/fields"/>
    <xsd:import namespace="f3f2e6e0-1fb4-412b-9a28-3fbe771624b9"/>
    <xsd:import namespace="89ee189b-00da-4564-855d-2b8aa2a2796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EventHashCode" minOccurs="0"/>
                <xsd:element ref="ns6:MediaServiceGenerationTime" minOccurs="0"/>
                <xsd:element ref="ns6:MediaServiceAutoTags" minOccurs="0"/>
                <xsd:element ref="ns6:MediaServiceDateTaken"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d3108e3f-0430-4655-b5dd-6bd055da364c}" ma:internalName="TaxCatchAllLabel" ma:readOnly="true" ma:showField="CatchAllDataLabel" ma:web="c74809a4-4ae4-4f0e-ad15-b641307db26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d3108e3f-0430-4655-b5dd-6bd055da364c}" ma:internalName="TaxCatchAll" ma:showField="CatchAllData" ma:web="c74809a4-4ae4-4f0e-ad15-b641307db269">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2e6e0-1fb4-412b-9a28-3fbe771624b9"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ee189b-00da-4564-855d-2b8aa2a27960"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2020-11-02T05:00:00+00:00</Document_x0020_Creation_x0020_Date>
    <EPA_x0020_Office xmlns="4ffa91fb-a0ff-4ac5-b2db-65c790d184a4">R09-TIPD-TB</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Wilhite, Timothy</DisplayName>
        <AccountId>812</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41B8F7E2-C40B-44A6-8B5E-0A7AC19FC033}"/>
</file>

<file path=customXml/itemProps2.xml><?xml version="1.0" encoding="utf-8"?>
<ds:datastoreItem xmlns:ds="http://schemas.openxmlformats.org/officeDocument/2006/customXml" ds:itemID="{0246B581-FE74-4892-8310-37116644B67C}"/>
</file>

<file path=customXml/itemProps3.xml><?xml version="1.0" encoding="utf-8"?>
<ds:datastoreItem xmlns:ds="http://schemas.openxmlformats.org/officeDocument/2006/customXml" ds:itemID="{4E43B10C-3271-42E4-BC03-A18CC50D253A}"/>
</file>

<file path=customXml/itemProps4.xml><?xml version="1.0" encoding="utf-8"?>
<ds:datastoreItem xmlns:ds="http://schemas.openxmlformats.org/officeDocument/2006/customXml" ds:itemID="{09733BDD-93C4-4703-8440-CE0984E203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 Workbook Example 11-18-2020</dc:title>
  <dc:subject/>
  <dc:creator/>
  <cp:keywords/>
  <dc:description/>
  <cp:lastModifiedBy>Anderson, Nicholas</cp:lastModifiedBy>
  <cp:revision>1</cp:revision>
  <dcterms:created xsi:type="dcterms:W3CDTF">2020-01-30T23:27:08Z</dcterms:created>
  <dcterms:modified xsi:type="dcterms:W3CDTF">2020-12-11T18:51:26Z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0x01010005CE387E94D5A740B77895897931C55E</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