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Mark\Desktop\CSAPR Update Final TSDs\Final Versions\"/>
    </mc:Choice>
  </mc:AlternateContent>
  <bookViews>
    <workbookView xWindow="0" yWindow="0" windowWidth="18765" windowHeight="10185" tabRatio="843"/>
  </bookViews>
  <sheets>
    <sheet name="Index" sheetId="15" r:id="rId1"/>
    <sheet name="Final Budgets and Assurance Lev" sheetId="12" r:id="rId2"/>
    <sheet name="Final Budget Calcs" sheetId="3" r:id="rId3"/>
    <sheet name="Illustrative Budget" sheetId="6" r:id="rId4"/>
    <sheet name="IPM TBtu and NOx" sheetId="1" r:id="rId5"/>
    <sheet name="Summary IPM Budgets" sheetId="11" r:id="rId6"/>
    <sheet name="Final Budgets Calcs for IPM" sheetId="9" r:id="rId7"/>
    <sheet name="Illustrative Budget Calcfor IPM" sheetId="10" r:id="rId8"/>
    <sheet name="2015 Historic Data for Final" sheetId="5" r:id="rId9"/>
    <sheet name="2015 Historic Data For Illust" sheetId="7" r:id="rId10"/>
    <sheet name="Adjustments" sheetId="4" r:id="rId11"/>
  </sheets>
  <externalReferences>
    <externalReference r:id="rId12"/>
    <externalReference r:id="rId13"/>
  </externalReferences>
  <definedNames>
    <definedName name="_2_2010_Output_Pechan_Utility_Boiler" localSheetId="3">#REF!</definedName>
    <definedName name="_2_2010_Output_Pechan_Utility_Boiler" localSheetId="7">#REF!</definedName>
    <definedName name="_2_2010_Output_Pechan_Utility_Boiler">#REF!</definedName>
    <definedName name="_xlnm._FilterDatabase" localSheetId="2" hidden="1">'Final Budget Calcs'!$A$4:$BA$53</definedName>
    <definedName name="_xlnm._FilterDatabase" localSheetId="6" hidden="1">'Final Budgets Calcs for IPM'!$A$4:$BA$53</definedName>
    <definedName name="_xlnm._FilterDatabase" localSheetId="3" hidden="1">'Illustrative Budget'!$A$4:$BG$28</definedName>
    <definedName name="_xlnm._FilterDatabase" localSheetId="7" hidden="1">'Illustrative Budget Calcfor IPM'!$A$4:$BG$28</definedName>
    <definedName name="_xlnm._FilterDatabase" localSheetId="4" hidden="1">'IPM TBtu and NOx'!$A$5:$GB$56</definedName>
    <definedName name="Alberta" localSheetId="3">#REF!</definedName>
    <definedName name="Alberta" localSheetId="7">#REF!</definedName>
    <definedName name="Alberta">#REF!</definedName>
    <definedName name="CAIR_Share" localSheetId="3">#REF!</definedName>
    <definedName name="CAIR_Share" localSheetId="7">#REF!</definedName>
    <definedName name="CAIR_Share">#REF!</definedName>
    <definedName name="CAIR_State" localSheetId="3">#REF!</definedName>
    <definedName name="CAIR_State" localSheetId="7">#REF!</definedName>
    <definedName name="CAIR_State">#REF!</definedName>
    <definedName name="CoalRegion" localSheetId="3">#REF!</definedName>
    <definedName name="CoalRegion" localSheetId="7">#REF!</definedName>
    <definedName name="CoalRegion">#REF!</definedName>
    <definedName name="ContigRange" localSheetId="3">#REF!</definedName>
    <definedName name="ContigRange" localSheetId="7">#REF!</definedName>
    <definedName name="ContigRange">#REF!</definedName>
    <definedName name="Country_Map" localSheetId="3">#REF!</definedName>
    <definedName name="Country_Map" localSheetId="7">#REF!</definedName>
    <definedName name="Country_Map">#REF!</definedName>
    <definedName name="CountryMap" localSheetId="3">#REF!</definedName>
    <definedName name="CountryMap" localSheetId="7">#REF!</definedName>
    <definedName name="CountryMap">#REF!</definedName>
    <definedName name="ExtraPlants" localSheetId="3">#REF!</definedName>
    <definedName name="ExtraPlants" localSheetId="7">#REF!</definedName>
    <definedName name="ExtraPlants">#REF!</definedName>
    <definedName name="FossilRange" localSheetId="3">#REF!</definedName>
    <definedName name="FossilRange" localSheetId="7">#REF!</definedName>
    <definedName name="FossilRange">#REF!</definedName>
    <definedName name="FuelType" localSheetId="3">#REF!</definedName>
    <definedName name="FuelType" localSheetId="7">#REF!</definedName>
    <definedName name="FuelType">#REF!</definedName>
    <definedName name="HeatContent" localSheetId="3">#REF!</definedName>
    <definedName name="HeatContent" localSheetId="7">#REF!</definedName>
    <definedName name="HeatContent">#REF!</definedName>
    <definedName name="HeatInput2017">'IPM TBtu and NOx'!$CR$2</definedName>
    <definedName name="HeatInput2018">'IPM TBtu and NOx'!$H$2</definedName>
    <definedName name="IncHeatInput2017">'IPM TBtu and NOx'!$AZ$2</definedName>
    <definedName name="IncOSNOX2017">'IPM TBtu and NOx'!$BV$2</definedName>
    <definedName name="InputUnitList" localSheetId="3">#REF!</definedName>
    <definedName name="InputUnitList" localSheetId="7">#REF!</definedName>
    <definedName name="InputUnitList">#REF!</definedName>
    <definedName name="ListCommandControVaryingDegrees" localSheetId="3">'[1]Data Validation List'!#REF!</definedName>
    <definedName name="ListCommandControVaryingDegrees" localSheetId="7">'[1]Data Validation List'!#REF!</definedName>
    <definedName name="ListCommandControVaryingDegrees">'[1]Data Validation List'!#REF!</definedName>
    <definedName name="lookup" localSheetId="3">#REF!</definedName>
    <definedName name="lookup" localSheetId="7">#REF!</definedName>
    <definedName name="lookup">#REF!</definedName>
    <definedName name="OSNOX2017">'IPM TBtu and NOx'!$DN$2</definedName>
    <definedName name="OSNOX2018">'IPM TBtu and NOx'!$AD$2</definedName>
    <definedName name="ProvinceList" localSheetId="3">#REF!</definedName>
    <definedName name="ProvinceList" localSheetId="7">#REF!</definedName>
    <definedName name="ProvinceList">#REF!</definedName>
    <definedName name="Rate2017">'IPM TBtu and NOx'!$FF$2</definedName>
    <definedName name="Rate2018">'IPM TBtu and NOx'!$EJ$2</definedName>
    <definedName name="SliceTable" localSheetId="3">#REF!</definedName>
    <definedName name="SliceTable" localSheetId="7">#REF!</definedName>
    <definedName name="SliceTable">#REF!</definedName>
    <definedName name="SO2EmissionCostChartData" localSheetId="3">#REF!</definedName>
    <definedName name="SO2EmissionCostChartData" localSheetId="7">#REF!</definedName>
    <definedName name="SO2EmissionCostChartData">#REF!</definedName>
    <definedName name="SO2EmissionsChartData" localSheetId="3">#REF!</definedName>
    <definedName name="SO2EmissionsChartData" localSheetId="7">#REF!</definedName>
    <definedName name="SO2EmissionsChartData">#REF!</definedName>
    <definedName name="StateList" localSheetId="3">#REF!</definedName>
    <definedName name="StateList" localSheetId="7">#REF!</definedName>
    <definedName name="StateList">#REF!</definedName>
    <definedName name="Sum_Emiss" localSheetId="3">[2]Summary!#REF!</definedName>
    <definedName name="Sum_Emiss" localSheetId="7">[2]Summary!#REF!</definedName>
    <definedName name="Sum_Emiss">[2]Summary!#REF!</definedName>
    <definedName name="Sum_NatEmiss" localSheetId="3">[2]Summary!#REF!</definedName>
    <definedName name="Sum_NatEmiss" localSheetId="7">[2]Summary!#REF!</definedName>
    <definedName name="Sum_NatEmiss">[2]Summary!#REF!</definedName>
    <definedName name="Sys_Report">[2]Setup!$V$13</definedName>
    <definedName name="SystemOutput" localSheetId="3">#REF!,#REF!,#REF!,#REF!,#REF!</definedName>
    <definedName name="SystemOutput" localSheetId="7">#REF!,#REF!,#REF!,#REF!,#REF!</definedName>
    <definedName name="SystemOutput">#REF!,#REF!,#REF!,#REF!,#REF!</definedName>
    <definedName name="Tbl_Cap" localSheetId="3">#REF!</definedName>
    <definedName name="Tbl_Cap" localSheetId="7">#REF!</definedName>
    <definedName name="Tbl_Cap">#REF!</definedName>
    <definedName name="TitleChange" localSheetId="3">#REF!</definedName>
    <definedName name="TitleChange" localSheetId="7">#REF!</definedName>
    <definedName name="TitleChange">#REF!</definedName>
    <definedName name="UnitPopulationInput" localSheetId="3">#REF!</definedName>
    <definedName name="UnitPopulationInput" localSheetId="7">#REF!</definedName>
    <definedName name="UnitPopulationInput">#REF!</definedName>
    <definedName name="UnitPopulationOutput" localSheetId="3">#REF!</definedName>
    <definedName name="UnitPopulationOutput" localSheetId="7">#REF!</definedName>
    <definedName name="UnitPopulationOutput">#REF!</definedName>
    <definedName name="UnitPopulationOutputPolicy" localSheetId="3">#REF!</definedName>
    <definedName name="UnitPopulationOutputPolicy" localSheetId="7">#REF!</definedName>
    <definedName name="UnitPopulationOutputPolicy">#REF!</definedName>
    <definedName name="UserInputList" localSheetId="3">#REF!</definedName>
    <definedName name="UserInputList" localSheetId="7">#REF!</definedName>
    <definedName name="UserInputLis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3" l="1"/>
  <c r="H24" i="3"/>
  <c r="G24" i="3"/>
  <c r="F24" i="3"/>
  <c r="N4" i="4"/>
  <c r="D24" i="3" l="1"/>
  <c r="BY48" i="1" l="1"/>
  <c r="BZ48" i="1"/>
  <c r="CA48" i="1"/>
  <c r="CB48" i="1"/>
  <c r="CC48" i="1"/>
  <c r="CD48" i="1"/>
  <c r="CE48" i="1"/>
  <c r="CF48" i="1"/>
  <c r="CG48" i="1"/>
  <c r="CH48" i="1"/>
  <c r="CI48" i="1"/>
  <c r="CJ48" i="1"/>
  <c r="CK48" i="1"/>
  <c r="CL48" i="1"/>
  <c r="CM48" i="1"/>
  <c r="CN48" i="1"/>
  <c r="CO48" i="1"/>
  <c r="BX48" i="1"/>
  <c r="BY35" i="1"/>
  <c r="BZ35" i="1"/>
  <c r="CA35" i="1"/>
  <c r="CB35" i="1"/>
  <c r="CC35" i="1"/>
  <c r="CD35" i="1"/>
  <c r="CE35" i="1"/>
  <c r="CF35" i="1"/>
  <c r="CG35" i="1"/>
  <c r="CH35" i="1"/>
  <c r="CI35" i="1"/>
  <c r="CJ35" i="1"/>
  <c r="CK35" i="1"/>
  <c r="CL35" i="1"/>
  <c r="CM35" i="1"/>
  <c r="CN35" i="1"/>
  <c r="CO35" i="1"/>
  <c r="BX35" i="1"/>
  <c r="BY7" i="1"/>
  <c r="BZ7" i="1"/>
  <c r="CA7" i="1"/>
  <c r="CB7" i="1"/>
  <c r="CC7" i="1"/>
  <c r="CD7" i="1"/>
  <c r="CE7" i="1"/>
  <c r="CF7" i="1"/>
  <c r="CG7" i="1"/>
  <c r="CH7" i="1"/>
  <c r="CI7" i="1"/>
  <c r="CJ7" i="1"/>
  <c r="CK7" i="1"/>
  <c r="CL7" i="1"/>
  <c r="CM7" i="1"/>
  <c r="CN7" i="1"/>
  <c r="CO7" i="1"/>
  <c r="BX7" i="1"/>
  <c r="BC48" i="1"/>
  <c r="BD48" i="1"/>
  <c r="BE48" i="1"/>
  <c r="BF48" i="1"/>
  <c r="BG48" i="1"/>
  <c r="BH48" i="1"/>
  <c r="BI48" i="1"/>
  <c r="BJ48" i="1"/>
  <c r="BK48" i="1"/>
  <c r="BL48" i="1"/>
  <c r="BM48" i="1"/>
  <c r="BN48" i="1"/>
  <c r="BO48" i="1"/>
  <c r="BP48" i="1"/>
  <c r="BQ48" i="1"/>
  <c r="BR48" i="1"/>
  <c r="BS48" i="1"/>
  <c r="BB48" i="1"/>
  <c r="BC35" i="1"/>
  <c r="BD35" i="1"/>
  <c r="BE35" i="1"/>
  <c r="BF35" i="1"/>
  <c r="BG35" i="1"/>
  <c r="BH35" i="1"/>
  <c r="BI35" i="1"/>
  <c r="BJ35" i="1"/>
  <c r="BK35" i="1"/>
  <c r="BL35" i="1"/>
  <c r="BM35" i="1"/>
  <c r="BN35" i="1"/>
  <c r="BO35" i="1"/>
  <c r="BP35" i="1"/>
  <c r="BQ35" i="1"/>
  <c r="BR35" i="1"/>
  <c r="BS35" i="1"/>
  <c r="BB35" i="1"/>
  <c r="BC7" i="1"/>
  <c r="BD7" i="1"/>
  <c r="BE7" i="1"/>
  <c r="BF7" i="1"/>
  <c r="BG7" i="1"/>
  <c r="BH7" i="1"/>
  <c r="BI7" i="1"/>
  <c r="BJ7" i="1"/>
  <c r="BK7" i="1"/>
  <c r="BL7" i="1"/>
  <c r="BM7" i="1"/>
  <c r="BN7" i="1"/>
  <c r="BO7" i="1"/>
  <c r="BP7" i="1"/>
  <c r="BQ7" i="1"/>
  <c r="BR7" i="1"/>
  <c r="BS7" i="1"/>
  <c r="BB7" i="1"/>
  <c r="AG48" i="1"/>
  <c r="AH48" i="1"/>
  <c r="AI48" i="1"/>
  <c r="AJ48" i="1"/>
  <c r="AK48" i="1"/>
  <c r="AL48" i="1"/>
  <c r="AM48" i="1"/>
  <c r="AN48" i="1"/>
  <c r="AO48" i="1"/>
  <c r="AP48" i="1"/>
  <c r="AQ48" i="1"/>
  <c r="AR48" i="1"/>
  <c r="AS48" i="1"/>
  <c r="AT48" i="1"/>
  <c r="AU48" i="1"/>
  <c r="AV48" i="1"/>
  <c r="AW48" i="1"/>
  <c r="AF48" i="1"/>
  <c r="AG35" i="1"/>
  <c r="AH35" i="1"/>
  <c r="AI35" i="1"/>
  <c r="AJ35" i="1"/>
  <c r="AK35" i="1"/>
  <c r="AL35" i="1"/>
  <c r="AM35" i="1"/>
  <c r="AN35" i="1"/>
  <c r="AO35" i="1"/>
  <c r="AP35" i="1"/>
  <c r="AQ35" i="1"/>
  <c r="AR35" i="1"/>
  <c r="AS35" i="1"/>
  <c r="AT35" i="1"/>
  <c r="AU35" i="1"/>
  <c r="AV35" i="1"/>
  <c r="AW35" i="1"/>
  <c r="AF35" i="1"/>
  <c r="AG7" i="1"/>
  <c r="AH7" i="1"/>
  <c r="AI7" i="1"/>
  <c r="AJ7" i="1"/>
  <c r="AK7" i="1"/>
  <c r="AL7" i="1"/>
  <c r="AM7" i="1"/>
  <c r="AN7" i="1"/>
  <c r="AO7" i="1"/>
  <c r="AP7" i="1"/>
  <c r="AQ7" i="1"/>
  <c r="AR7" i="1"/>
  <c r="AS7" i="1"/>
  <c r="AT7" i="1"/>
  <c r="AU7" i="1"/>
  <c r="AV7" i="1"/>
  <c r="AW7" i="1"/>
  <c r="AF7" i="1"/>
  <c r="K48" i="1"/>
  <c r="L48" i="1"/>
  <c r="M48" i="1"/>
  <c r="N48" i="1"/>
  <c r="O48" i="1"/>
  <c r="P48" i="1"/>
  <c r="Q48" i="1"/>
  <c r="R48" i="1"/>
  <c r="S48" i="1"/>
  <c r="T48" i="1"/>
  <c r="U48" i="1"/>
  <c r="V48" i="1"/>
  <c r="W48" i="1"/>
  <c r="X48" i="1"/>
  <c r="Y48" i="1"/>
  <c r="Z48" i="1"/>
  <c r="AA48" i="1"/>
  <c r="J48" i="1"/>
  <c r="K35" i="1"/>
  <c r="L35" i="1"/>
  <c r="M35" i="1"/>
  <c r="N35" i="1"/>
  <c r="O35" i="1"/>
  <c r="P35" i="1"/>
  <c r="Q35" i="1"/>
  <c r="R35" i="1"/>
  <c r="S35" i="1"/>
  <c r="T35" i="1"/>
  <c r="U35" i="1"/>
  <c r="V35" i="1"/>
  <c r="W35" i="1"/>
  <c r="X35" i="1"/>
  <c r="Y35" i="1"/>
  <c r="Z35" i="1"/>
  <c r="AA35" i="1"/>
  <c r="J35" i="1"/>
  <c r="K7" i="1"/>
  <c r="L7" i="1"/>
  <c r="M7" i="1"/>
  <c r="N7" i="1"/>
  <c r="O7" i="1"/>
  <c r="P7" i="1"/>
  <c r="Q7" i="1"/>
  <c r="R7" i="1"/>
  <c r="S7" i="1"/>
  <c r="T7" i="1"/>
  <c r="U7" i="1"/>
  <c r="V7" i="1"/>
  <c r="W7" i="1"/>
  <c r="X7" i="1"/>
  <c r="Y7" i="1"/>
  <c r="Z7" i="1"/>
  <c r="AA7" i="1"/>
  <c r="J7" i="1"/>
  <c r="I26" i="9" l="1"/>
  <c r="AG26" i="9" s="1"/>
  <c r="AQ27" i="10"/>
  <c r="AP27" i="10"/>
  <c r="AO27" i="10"/>
  <c r="AN27" i="10"/>
  <c r="AA27" i="10"/>
  <c r="Z27" i="10"/>
  <c r="Y27" i="10"/>
  <c r="X27" i="10"/>
  <c r="W27" i="10"/>
  <c r="V27" i="10"/>
  <c r="U27" i="10"/>
  <c r="T27" i="10"/>
  <c r="S27" i="10"/>
  <c r="R27" i="10"/>
  <c r="Q27" i="10"/>
  <c r="P27" i="10"/>
  <c r="O27" i="10"/>
  <c r="AM27" i="10" s="1"/>
  <c r="N27" i="10"/>
  <c r="AL27" i="10" s="1"/>
  <c r="M27" i="10"/>
  <c r="AK27" i="10" s="1"/>
  <c r="L27" i="10"/>
  <c r="AJ27" i="10" s="1"/>
  <c r="K27" i="10"/>
  <c r="AI27" i="10" s="1"/>
  <c r="J27" i="10"/>
  <c r="AH27" i="10" s="1"/>
  <c r="I27" i="10"/>
  <c r="AG27" i="10" s="1"/>
  <c r="H27" i="10"/>
  <c r="AF27" i="10" s="1"/>
  <c r="G27" i="10"/>
  <c r="AE27" i="10" s="1"/>
  <c r="F27" i="10"/>
  <c r="AD27" i="10" s="1"/>
  <c r="E27" i="10"/>
  <c r="AC27" i="10" s="1"/>
  <c r="D27" i="10"/>
  <c r="AB27" i="10" s="1"/>
  <c r="AQ26" i="10"/>
  <c r="AP26" i="10"/>
  <c r="AO26" i="10"/>
  <c r="AN26" i="10"/>
  <c r="AA26" i="10"/>
  <c r="Z26" i="10"/>
  <c r="Y26" i="10"/>
  <c r="X26" i="10"/>
  <c r="W26" i="10"/>
  <c r="V26" i="10"/>
  <c r="U26" i="10"/>
  <c r="T26" i="10"/>
  <c r="S26" i="10"/>
  <c r="R26" i="10"/>
  <c r="Q26" i="10"/>
  <c r="P26" i="10"/>
  <c r="O26" i="10"/>
  <c r="AM26" i="10" s="1"/>
  <c r="N26" i="10"/>
  <c r="AL26" i="10" s="1"/>
  <c r="M26" i="10"/>
  <c r="AK26" i="10" s="1"/>
  <c r="L26" i="10"/>
  <c r="AJ26" i="10" s="1"/>
  <c r="K26" i="10"/>
  <c r="AI26" i="10" s="1"/>
  <c r="J26" i="10"/>
  <c r="AH26" i="10" s="1"/>
  <c r="I26" i="10"/>
  <c r="AG26" i="10" s="1"/>
  <c r="H26" i="10"/>
  <c r="AF26" i="10" s="1"/>
  <c r="G26" i="10"/>
  <c r="AE26" i="10" s="1"/>
  <c r="F26" i="10"/>
  <c r="AD26" i="10" s="1"/>
  <c r="E26" i="10"/>
  <c r="AC26" i="10" s="1"/>
  <c r="D26" i="10"/>
  <c r="AB26" i="10" s="1"/>
  <c r="AQ25" i="10"/>
  <c r="AP25" i="10"/>
  <c r="AO25" i="10"/>
  <c r="AN25" i="10"/>
  <c r="AA25" i="10"/>
  <c r="Z25" i="10"/>
  <c r="Y25" i="10"/>
  <c r="X25" i="10"/>
  <c r="W25" i="10"/>
  <c r="V25" i="10"/>
  <c r="U25" i="10"/>
  <c r="T25" i="10"/>
  <c r="S25" i="10"/>
  <c r="R25" i="10"/>
  <c r="Q25" i="10"/>
  <c r="P25" i="10"/>
  <c r="O25" i="10"/>
  <c r="AM25" i="10" s="1"/>
  <c r="N25" i="10"/>
  <c r="AL25" i="10" s="1"/>
  <c r="M25" i="10"/>
  <c r="AK25" i="10" s="1"/>
  <c r="L25" i="10"/>
  <c r="AJ25" i="10" s="1"/>
  <c r="K25" i="10"/>
  <c r="AI25" i="10" s="1"/>
  <c r="J25" i="10"/>
  <c r="AH25" i="10" s="1"/>
  <c r="I25" i="10"/>
  <c r="AG25" i="10" s="1"/>
  <c r="H25" i="10"/>
  <c r="AF25" i="10" s="1"/>
  <c r="G25" i="10"/>
  <c r="AE25" i="10" s="1"/>
  <c r="F25" i="10"/>
  <c r="AD25" i="10" s="1"/>
  <c r="E25" i="10"/>
  <c r="AC25" i="10" s="1"/>
  <c r="D25" i="10"/>
  <c r="AB25" i="10" s="1"/>
  <c r="AQ24" i="10"/>
  <c r="AP24" i="10"/>
  <c r="AO24" i="10"/>
  <c r="AN24" i="10"/>
  <c r="AA24" i="10"/>
  <c r="Z24" i="10"/>
  <c r="Y24" i="10"/>
  <c r="X24" i="10"/>
  <c r="W24" i="10"/>
  <c r="V24" i="10"/>
  <c r="U24" i="10"/>
  <c r="T24" i="10"/>
  <c r="S24" i="10"/>
  <c r="R24" i="10"/>
  <c r="Q24" i="10"/>
  <c r="P24" i="10"/>
  <c r="O24" i="10"/>
  <c r="AM24" i="10" s="1"/>
  <c r="N24" i="10"/>
  <c r="AL24" i="10" s="1"/>
  <c r="M24" i="10"/>
  <c r="AK24" i="10" s="1"/>
  <c r="L24" i="10"/>
  <c r="AJ24" i="10" s="1"/>
  <c r="K24" i="10"/>
  <c r="AI24" i="10" s="1"/>
  <c r="J24" i="10"/>
  <c r="AH24" i="10" s="1"/>
  <c r="I24" i="10"/>
  <c r="AG24" i="10" s="1"/>
  <c r="H24" i="10"/>
  <c r="AF24" i="10" s="1"/>
  <c r="G24" i="10"/>
  <c r="AE24" i="10" s="1"/>
  <c r="F24" i="10"/>
  <c r="AD24" i="10" s="1"/>
  <c r="E24" i="10"/>
  <c r="AC24" i="10" s="1"/>
  <c r="D24" i="10"/>
  <c r="AB24" i="10" s="1"/>
  <c r="AQ23" i="10"/>
  <c r="AP23" i="10"/>
  <c r="AO23" i="10"/>
  <c r="AN23" i="10"/>
  <c r="AA23" i="10"/>
  <c r="Z23" i="10"/>
  <c r="Y23" i="10"/>
  <c r="X23" i="10"/>
  <c r="W23" i="10"/>
  <c r="V23" i="10"/>
  <c r="U23" i="10"/>
  <c r="T23" i="10"/>
  <c r="S23" i="10"/>
  <c r="R23" i="10"/>
  <c r="Q23" i="10"/>
  <c r="P23" i="10"/>
  <c r="O23" i="10"/>
  <c r="AM23" i="10" s="1"/>
  <c r="N23" i="10"/>
  <c r="AL23" i="10" s="1"/>
  <c r="M23" i="10"/>
  <c r="AK23" i="10" s="1"/>
  <c r="L23" i="10"/>
  <c r="AJ23" i="10" s="1"/>
  <c r="K23" i="10"/>
  <c r="AI23" i="10" s="1"/>
  <c r="J23" i="10"/>
  <c r="AH23" i="10" s="1"/>
  <c r="I23" i="10"/>
  <c r="AG23" i="10" s="1"/>
  <c r="H23" i="10"/>
  <c r="AF23" i="10" s="1"/>
  <c r="G23" i="10"/>
  <c r="AE23" i="10" s="1"/>
  <c r="F23" i="10"/>
  <c r="AD23" i="10" s="1"/>
  <c r="E23" i="10"/>
  <c r="AC23" i="10" s="1"/>
  <c r="D23" i="10"/>
  <c r="AB23" i="10" s="1"/>
  <c r="AQ22" i="10"/>
  <c r="AP22" i="10"/>
  <c r="AO22" i="10"/>
  <c r="AN22" i="10"/>
  <c r="AA22" i="10"/>
  <c r="Z22" i="10"/>
  <c r="Y22" i="10"/>
  <c r="X22" i="10"/>
  <c r="W22" i="10"/>
  <c r="V22" i="10"/>
  <c r="U22" i="10"/>
  <c r="T22" i="10"/>
  <c r="S22" i="10"/>
  <c r="R22" i="10"/>
  <c r="Q22" i="10"/>
  <c r="P22" i="10"/>
  <c r="O22" i="10"/>
  <c r="AM22" i="10" s="1"/>
  <c r="N22" i="10"/>
  <c r="AL22" i="10" s="1"/>
  <c r="M22" i="10"/>
  <c r="AK22" i="10" s="1"/>
  <c r="L22" i="10"/>
  <c r="AJ22" i="10" s="1"/>
  <c r="K22" i="10"/>
  <c r="AI22" i="10" s="1"/>
  <c r="J22" i="10"/>
  <c r="AH22" i="10" s="1"/>
  <c r="I22" i="10"/>
  <c r="AG22" i="10" s="1"/>
  <c r="H22" i="10"/>
  <c r="AF22" i="10" s="1"/>
  <c r="G22" i="10"/>
  <c r="AE22" i="10" s="1"/>
  <c r="F22" i="10"/>
  <c r="AD22" i="10" s="1"/>
  <c r="E22" i="10"/>
  <c r="AC22" i="10" s="1"/>
  <c r="D22" i="10"/>
  <c r="AB22" i="10" s="1"/>
  <c r="AQ21" i="10"/>
  <c r="AP21" i="10"/>
  <c r="AO21" i="10"/>
  <c r="AN21" i="10"/>
  <c r="AA21" i="10"/>
  <c r="Z21" i="10"/>
  <c r="Y21" i="10"/>
  <c r="X21" i="10"/>
  <c r="W21" i="10"/>
  <c r="V21" i="10"/>
  <c r="U21" i="10"/>
  <c r="T21" i="10"/>
  <c r="S21" i="10"/>
  <c r="R21" i="10"/>
  <c r="Q21" i="10"/>
  <c r="P21" i="10"/>
  <c r="O21" i="10"/>
  <c r="AM21" i="10" s="1"/>
  <c r="N21" i="10"/>
  <c r="AL21" i="10" s="1"/>
  <c r="M21" i="10"/>
  <c r="AK21" i="10" s="1"/>
  <c r="L21" i="10"/>
  <c r="AJ21" i="10" s="1"/>
  <c r="K21" i="10"/>
  <c r="AI21" i="10" s="1"/>
  <c r="J21" i="10"/>
  <c r="AH21" i="10" s="1"/>
  <c r="I21" i="10"/>
  <c r="AG21" i="10" s="1"/>
  <c r="H21" i="10"/>
  <c r="AF21" i="10" s="1"/>
  <c r="G21" i="10"/>
  <c r="AE21" i="10" s="1"/>
  <c r="F21" i="10"/>
  <c r="AD21" i="10" s="1"/>
  <c r="E21" i="10"/>
  <c r="AC21" i="10" s="1"/>
  <c r="D21" i="10"/>
  <c r="AB21" i="10" s="1"/>
  <c r="AQ20" i="10"/>
  <c r="AP20" i="10"/>
  <c r="AO20" i="10"/>
  <c r="AN20" i="10"/>
  <c r="AA20" i="10"/>
  <c r="Z20" i="10"/>
  <c r="Y20" i="10"/>
  <c r="X20" i="10"/>
  <c r="W20" i="10"/>
  <c r="V20" i="10"/>
  <c r="U20" i="10"/>
  <c r="T20" i="10"/>
  <c r="S20" i="10"/>
  <c r="R20" i="10"/>
  <c r="Q20" i="10"/>
  <c r="P20" i="10"/>
  <c r="O20" i="10"/>
  <c r="AM20" i="10" s="1"/>
  <c r="N20" i="10"/>
  <c r="AL20" i="10" s="1"/>
  <c r="M20" i="10"/>
  <c r="AK20" i="10" s="1"/>
  <c r="L20" i="10"/>
  <c r="AJ20" i="10" s="1"/>
  <c r="K20" i="10"/>
  <c r="AI20" i="10" s="1"/>
  <c r="J20" i="10"/>
  <c r="AH20" i="10" s="1"/>
  <c r="I20" i="10"/>
  <c r="AG20" i="10" s="1"/>
  <c r="H20" i="10"/>
  <c r="AF20" i="10" s="1"/>
  <c r="G20" i="10"/>
  <c r="AE20" i="10" s="1"/>
  <c r="F20" i="10"/>
  <c r="AD20" i="10" s="1"/>
  <c r="E20" i="10"/>
  <c r="AC20" i="10" s="1"/>
  <c r="D20" i="10"/>
  <c r="AB20" i="10" s="1"/>
  <c r="AQ19" i="10"/>
  <c r="AP19" i="10"/>
  <c r="AO19" i="10"/>
  <c r="AN19" i="10"/>
  <c r="AA19" i="10"/>
  <c r="Z19" i="10"/>
  <c r="Y19" i="10"/>
  <c r="X19" i="10"/>
  <c r="W19" i="10"/>
  <c r="V19" i="10"/>
  <c r="U19" i="10"/>
  <c r="T19" i="10"/>
  <c r="S19" i="10"/>
  <c r="R19" i="10"/>
  <c r="Q19" i="10"/>
  <c r="P19" i="10"/>
  <c r="O19" i="10"/>
  <c r="AM19" i="10" s="1"/>
  <c r="N19" i="10"/>
  <c r="AL19" i="10" s="1"/>
  <c r="M19" i="10"/>
  <c r="AK19" i="10" s="1"/>
  <c r="L19" i="10"/>
  <c r="AJ19" i="10" s="1"/>
  <c r="K19" i="10"/>
  <c r="AI19" i="10" s="1"/>
  <c r="J19" i="10"/>
  <c r="AH19" i="10" s="1"/>
  <c r="I19" i="10"/>
  <c r="AG19" i="10" s="1"/>
  <c r="H19" i="10"/>
  <c r="AF19" i="10" s="1"/>
  <c r="G19" i="10"/>
  <c r="AE19" i="10" s="1"/>
  <c r="F19" i="10"/>
  <c r="AD19" i="10" s="1"/>
  <c r="E19" i="10"/>
  <c r="AC19" i="10" s="1"/>
  <c r="D19" i="10"/>
  <c r="AB19" i="10" s="1"/>
  <c r="AQ18" i="10"/>
  <c r="AP18" i="10"/>
  <c r="AO18" i="10"/>
  <c r="AN18" i="10"/>
  <c r="AA18" i="10"/>
  <c r="Z18" i="10"/>
  <c r="Y18" i="10"/>
  <c r="X18" i="10"/>
  <c r="W18" i="10"/>
  <c r="V18" i="10"/>
  <c r="U18" i="10"/>
  <c r="T18" i="10"/>
  <c r="S18" i="10"/>
  <c r="R18" i="10"/>
  <c r="Q18" i="10"/>
  <c r="P18" i="10"/>
  <c r="O18" i="10"/>
  <c r="AM18" i="10" s="1"/>
  <c r="N18" i="10"/>
  <c r="AL18" i="10" s="1"/>
  <c r="M18" i="10"/>
  <c r="AK18" i="10" s="1"/>
  <c r="L18" i="10"/>
  <c r="AJ18" i="10" s="1"/>
  <c r="K18" i="10"/>
  <c r="AI18" i="10" s="1"/>
  <c r="J18" i="10"/>
  <c r="AH18" i="10" s="1"/>
  <c r="I18" i="10"/>
  <c r="AG18" i="10" s="1"/>
  <c r="H18" i="10"/>
  <c r="AF18" i="10" s="1"/>
  <c r="G18" i="10"/>
  <c r="AE18" i="10" s="1"/>
  <c r="F18" i="10"/>
  <c r="AD18" i="10" s="1"/>
  <c r="E18" i="10"/>
  <c r="AC18" i="10" s="1"/>
  <c r="D18" i="10"/>
  <c r="AB18" i="10" s="1"/>
  <c r="AQ17" i="10"/>
  <c r="AP17" i="10"/>
  <c r="AO17" i="10"/>
  <c r="AN17" i="10"/>
  <c r="AA17" i="10"/>
  <c r="Z17" i="10"/>
  <c r="Y17" i="10"/>
  <c r="X17" i="10"/>
  <c r="W17" i="10"/>
  <c r="V17" i="10"/>
  <c r="U17" i="10"/>
  <c r="T17" i="10"/>
  <c r="S17" i="10"/>
  <c r="R17" i="10"/>
  <c r="Q17" i="10"/>
  <c r="P17" i="10"/>
  <c r="O17" i="10"/>
  <c r="AM17" i="10" s="1"/>
  <c r="N17" i="10"/>
  <c r="AL17" i="10" s="1"/>
  <c r="M17" i="10"/>
  <c r="AK17" i="10" s="1"/>
  <c r="L17" i="10"/>
  <c r="AJ17" i="10" s="1"/>
  <c r="K17" i="10"/>
  <c r="AI17" i="10" s="1"/>
  <c r="J17" i="10"/>
  <c r="AH17" i="10" s="1"/>
  <c r="I17" i="10"/>
  <c r="AG17" i="10" s="1"/>
  <c r="H17" i="10"/>
  <c r="AF17" i="10" s="1"/>
  <c r="G17" i="10"/>
  <c r="AE17" i="10" s="1"/>
  <c r="F17" i="10"/>
  <c r="AD17" i="10" s="1"/>
  <c r="E17" i="10"/>
  <c r="AC17" i="10" s="1"/>
  <c r="D17" i="10"/>
  <c r="AB17" i="10" s="1"/>
  <c r="AQ16" i="10"/>
  <c r="AP16" i="10"/>
  <c r="AO16" i="10"/>
  <c r="AN16" i="10"/>
  <c r="AA16" i="10"/>
  <c r="Z16" i="10"/>
  <c r="Y16" i="10"/>
  <c r="X16" i="10"/>
  <c r="W16" i="10"/>
  <c r="V16" i="10"/>
  <c r="U16" i="10"/>
  <c r="T16" i="10"/>
  <c r="S16" i="10"/>
  <c r="R16" i="10"/>
  <c r="Q16" i="10"/>
  <c r="P16" i="10"/>
  <c r="O16" i="10"/>
  <c r="AM16" i="10" s="1"/>
  <c r="N16" i="10"/>
  <c r="AL16" i="10" s="1"/>
  <c r="M16" i="10"/>
  <c r="AK16" i="10" s="1"/>
  <c r="L16" i="10"/>
  <c r="AJ16" i="10" s="1"/>
  <c r="K16" i="10"/>
  <c r="AI16" i="10" s="1"/>
  <c r="J16" i="10"/>
  <c r="AH16" i="10" s="1"/>
  <c r="I16" i="10"/>
  <c r="AG16" i="10" s="1"/>
  <c r="H16" i="10"/>
  <c r="AF16" i="10" s="1"/>
  <c r="G16" i="10"/>
  <c r="AE16" i="10" s="1"/>
  <c r="F16" i="10"/>
  <c r="AD16" i="10" s="1"/>
  <c r="E16" i="10"/>
  <c r="AC16" i="10" s="1"/>
  <c r="D16" i="10"/>
  <c r="AB16" i="10" s="1"/>
  <c r="AQ15" i="10"/>
  <c r="AP15" i="10"/>
  <c r="AO15" i="10"/>
  <c r="AN15" i="10"/>
  <c r="AA15" i="10"/>
  <c r="Z15" i="10"/>
  <c r="Y15" i="10"/>
  <c r="X15" i="10"/>
  <c r="W15" i="10"/>
  <c r="V15" i="10"/>
  <c r="U15" i="10"/>
  <c r="T15" i="10"/>
  <c r="S15" i="10"/>
  <c r="R15" i="10"/>
  <c r="Q15" i="10"/>
  <c r="P15" i="10"/>
  <c r="O15" i="10"/>
  <c r="AM15" i="10" s="1"/>
  <c r="N15" i="10"/>
  <c r="AL15" i="10" s="1"/>
  <c r="M15" i="10"/>
  <c r="AK15" i="10" s="1"/>
  <c r="L15" i="10"/>
  <c r="AJ15" i="10" s="1"/>
  <c r="K15" i="10"/>
  <c r="AI15" i="10" s="1"/>
  <c r="J15" i="10"/>
  <c r="AH15" i="10" s="1"/>
  <c r="I15" i="10"/>
  <c r="AG15" i="10" s="1"/>
  <c r="H15" i="10"/>
  <c r="AF15" i="10" s="1"/>
  <c r="G15" i="10"/>
  <c r="AE15" i="10" s="1"/>
  <c r="F15" i="10"/>
  <c r="AD15" i="10" s="1"/>
  <c r="E15" i="10"/>
  <c r="AC15" i="10" s="1"/>
  <c r="D15" i="10"/>
  <c r="AB15" i="10" s="1"/>
  <c r="AQ14" i="10"/>
  <c r="AP14" i="10"/>
  <c r="AO14" i="10"/>
  <c r="AN14" i="10"/>
  <c r="AA14" i="10"/>
  <c r="Z14" i="10"/>
  <c r="Y14" i="10"/>
  <c r="X14" i="10"/>
  <c r="W14" i="10"/>
  <c r="V14" i="10"/>
  <c r="U14" i="10"/>
  <c r="T14" i="10"/>
  <c r="S14" i="10"/>
  <c r="R14" i="10"/>
  <c r="Q14" i="10"/>
  <c r="P14" i="10"/>
  <c r="O14" i="10"/>
  <c r="AM14" i="10" s="1"/>
  <c r="N14" i="10"/>
  <c r="AL14" i="10" s="1"/>
  <c r="M14" i="10"/>
  <c r="AK14" i="10" s="1"/>
  <c r="L14" i="10"/>
  <c r="AJ14" i="10" s="1"/>
  <c r="K14" i="10"/>
  <c r="AI14" i="10" s="1"/>
  <c r="J14" i="10"/>
  <c r="AH14" i="10" s="1"/>
  <c r="I14" i="10"/>
  <c r="AG14" i="10" s="1"/>
  <c r="H14" i="10"/>
  <c r="AF14" i="10" s="1"/>
  <c r="G14" i="10"/>
  <c r="AE14" i="10" s="1"/>
  <c r="F14" i="10"/>
  <c r="AD14" i="10" s="1"/>
  <c r="E14" i="10"/>
  <c r="AC14" i="10" s="1"/>
  <c r="D14" i="10"/>
  <c r="AB14" i="10" s="1"/>
  <c r="AQ13" i="10"/>
  <c r="AP13" i="10"/>
  <c r="AO13" i="10"/>
  <c r="AN13" i="10"/>
  <c r="AA13" i="10"/>
  <c r="Z13" i="10"/>
  <c r="Y13" i="10"/>
  <c r="X13" i="10"/>
  <c r="W13" i="10"/>
  <c r="V13" i="10"/>
  <c r="U13" i="10"/>
  <c r="T13" i="10"/>
  <c r="S13" i="10"/>
  <c r="R13" i="10"/>
  <c r="Q13" i="10"/>
  <c r="P13" i="10"/>
  <c r="O13" i="10"/>
  <c r="AM13" i="10" s="1"/>
  <c r="N13" i="10"/>
  <c r="AL13" i="10" s="1"/>
  <c r="M13" i="10"/>
  <c r="AK13" i="10" s="1"/>
  <c r="L13" i="10"/>
  <c r="AJ13" i="10" s="1"/>
  <c r="K13" i="10"/>
  <c r="AI13" i="10" s="1"/>
  <c r="J13" i="10"/>
  <c r="AH13" i="10" s="1"/>
  <c r="I13" i="10"/>
  <c r="AG13" i="10" s="1"/>
  <c r="H13" i="10"/>
  <c r="AF13" i="10" s="1"/>
  <c r="G13" i="10"/>
  <c r="AE13" i="10" s="1"/>
  <c r="F13" i="10"/>
  <c r="AD13" i="10" s="1"/>
  <c r="E13" i="10"/>
  <c r="AC13" i="10" s="1"/>
  <c r="D13" i="10"/>
  <c r="AB13" i="10" s="1"/>
  <c r="AQ12" i="10"/>
  <c r="AP12" i="10"/>
  <c r="AO12" i="10"/>
  <c r="AN12" i="10"/>
  <c r="AA12" i="10"/>
  <c r="Z12" i="10"/>
  <c r="Y12" i="10"/>
  <c r="X12" i="10"/>
  <c r="W12" i="10"/>
  <c r="V12" i="10"/>
  <c r="U12" i="10"/>
  <c r="T12" i="10"/>
  <c r="S12" i="10"/>
  <c r="R12" i="10"/>
  <c r="Q12" i="10"/>
  <c r="P12" i="10"/>
  <c r="O12" i="10"/>
  <c r="AM12" i="10" s="1"/>
  <c r="N12" i="10"/>
  <c r="AL12" i="10" s="1"/>
  <c r="M12" i="10"/>
  <c r="AK12" i="10" s="1"/>
  <c r="L12" i="10"/>
  <c r="AJ12" i="10" s="1"/>
  <c r="K12" i="10"/>
  <c r="AI12" i="10" s="1"/>
  <c r="J12" i="10"/>
  <c r="AH12" i="10" s="1"/>
  <c r="I12" i="10"/>
  <c r="AG12" i="10" s="1"/>
  <c r="H12" i="10"/>
  <c r="AF12" i="10" s="1"/>
  <c r="G12" i="10"/>
  <c r="AE12" i="10" s="1"/>
  <c r="F12" i="10"/>
  <c r="AD12" i="10" s="1"/>
  <c r="E12" i="10"/>
  <c r="AC12" i="10" s="1"/>
  <c r="D12" i="10"/>
  <c r="AB12" i="10" s="1"/>
  <c r="AQ11" i="10"/>
  <c r="AP11" i="10"/>
  <c r="AO11" i="10"/>
  <c r="AN11" i="10"/>
  <c r="AA11" i="10"/>
  <c r="Z11" i="10"/>
  <c r="Y11" i="10"/>
  <c r="X11" i="10"/>
  <c r="W11" i="10"/>
  <c r="V11" i="10"/>
  <c r="U11" i="10"/>
  <c r="T11" i="10"/>
  <c r="S11" i="10"/>
  <c r="R11" i="10"/>
  <c r="Q11" i="10"/>
  <c r="P11" i="10"/>
  <c r="O11" i="10"/>
  <c r="AM11" i="10" s="1"/>
  <c r="N11" i="10"/>
  <c r="AL11" i="10" s="1"/>
  <c r="M11" i="10"/>
  <c r="AK11" i="10" s="1"/>
  <c r="L11" i="10"/>
  <c r="AJ11" i="10" s="1"/>
  <c r="K11" i="10"/>
  <c r="AI11" i="10" s="1"/>
  <c r="J11" i="10"/>
  <c r="AH11" i="10" s="1"/>
  <c r="I11" i="10"/>
  <c r="AG11" i="10" s="1"/>
  <c r="H11" i="10"/>
  <c r="AF11" i="10" s="1"/>
  <c r="G11" i="10"/>
  <c r="AE11" i="10" s="1"/>
  <c r="F11" i="10"/>
  <c r="AD11" i="10" s="1"/>
  <c r="E11" i="10"/>
  <c r="AC11" i="10" s="1"/>
  <c r="D11" i="10"/>
  <c r="AB11" i="10" s="1"/>
  <c r="AQ10" i="10"/>
  <c r="AP10" i="10"/>
  <c r="AO10" i="10"/>
  <c r="AN10" i="10"/>
  <c r="AA10" i="10"/>
  <c r="Z10" i="10"/>
  <c r="Y10" i="10"/>
  <c r="X10" i="10"/>
  <c r="W10" i="10"/>
  <c r="V10" i="10"/>
  <c r="U10" i="10"/>
  <c r="T10" i="10"/>
  <c r="S10" i="10"/>
  <c r="R10" i="10"/>
  <c r="Q10" i="10"/>
  <c r="P10" i="10"/>
  <c r="O10" i="10"/>
  <c r="AM10" i="10" s="1"/>
  <c r="N10" i="10"/>
  <c r="AL10" i="10" s="1"/>
  <c r="M10" i="10"/>
  <c r="AK10" i="10" s="1"/>
  <c r="L10" i="10"/>
  <c r="AJ10" i="10" s="1"/>
  <c r="K10" i="10"/>
  <c r="AI10" i="10" s="1"/>
  <c r="J10" i="10"/>
  <c r="AH10" i="10" s="1"/>
  <c r="I10" i="10"/>
  <c r="AG10" i="10" s="1"/>
  <c r="H10" i="10"/>
  <c r="AF10" i="10" s="1"/>
  <c r="G10" i="10"/>
  <c r="AE10" i="10" s="1"/>
  <c r="F10" i="10"/>
  <c r="AD10" i="10" s="1"/>
  <c r="E10" i="10"/>
  <c r="AC10" i="10" s="1"/>
  <c r="D10" i="10"/>
  <c r="AB10" i="10" s="1"/>
  <c r="AQ9" i="10"/>
  <c r="AP9" i="10"/>
  <c r="AO9" i="10"/>
  <c r="AN9" i="10"/>
  <c r="AA9" i="10"/>
  <c r="Z9" i="10"/>
  <c r="Y9" i="10"/>
  <c r="X9" i="10"/>
  <c r="W9" i="10"/>
  <c r="V9" i="10"/>
  <c r="U9" i="10"/>
  <c r="T9" i="10"/>
  <c r="S9" i="10"/>
  <c r="R9" i="10"/>
  <c r="Q9" i="10"/>
  <c r="P9" i="10"/>
  <c r="O9" i="10"/>
  <c r="AM9" i="10" s="1"/>
  <c r="N9" i="10"/>
  <c r="AL9" i="10" s="1"/>
  <c r="M9" i="10"/>
  <c r="AK9" i="10" s="1"/>
  <c r="L9" i="10"/>
  <c r="AJ9" i="10" s="1"/>
  <c r="K9" i="10"/>
  <c r="AI9" i="10" s="1"/>
  <c r="J9" i="10"/>
  <c r="AH9" i="10" s="1"/>
  <c r="I9" i="10"/>
  <c r="AG9" i="10" s="1"/>
  <c r="H9" i="10"/>
  <c r="AF9" i="10" s="1"/>
  <c r="G9" i="10"/>
  <c r="AE9" i="10" s="1"/>
  <c r="F9" i="10"/>
  <c r="AD9" i="10" s="1"/>
  <c r="E9" i="10"/>
  <c r="AC9" i="10" s="1"/>
  <c r="D9" i="10"/>
  <c r="AB9" i="10" s="1"/>
  <c r="AQ8" i="10"/>
  <c r="AP8" i="10"/>
  <c r="AO8" i="10"/>
  <c r="AN8" i="10"/>
  <c r="AA8" i="10"/>
  <c r="Z8" i="10"/>
  <c r="Y8" i="10"/>
  <c r="X8" i="10"/>
  <c r="W8" i="10"/>
  <c r="V8" i="10"/>
  <c r="U8" i="10"/>
  <c r="T8" i="10"/>
  <c r="S8" i="10"/>
  <c r="R8" i="10"/>
  <c r="Q8" i="10"/>
  <c r="P8" i="10"/>
  <c r="O8" i="10"/>
  <c r="AM8" i="10" s="1"/>
  <c r="N8" i="10"/>
  <c r="AL8" i="10" s="1"/>
  <c r="M8" i="10"/>
  <c r="AK8" i="10" s="1"/>
  <c r="L8" i="10"/>
  <c r="AJ8" i="10" s="1"/>
  <c r="K8" i="10"/>
  <c r="AI8" i="10" s="1"/>
  <c r="J8" i="10"/>
  <c r="AH8" i="10" s="1"/>
  <c r="I8" i="10"/>
  <c r="AG8" i="10" s="1"/>
  <c r="H8" i="10"/>
  <c r="AF8" i="10" s="1"/>
  <c r="G8" i="10"/>
  <c r="AE8" i="10" s="1"/>
  <c r="F8" i="10"/>
  <c r="AD8" i="10" s="1"/>
  <c r="E8" i="10"/>
  <c r="AC8" i="10" s="1"/>
  <c r="D8" i="10"/>
  <c r="AB8" i="10" s="1"/>
  <c r="AQ7" i="10"/>
  <c r="AP7" i="10"/>
  <c r="AO7" i="10"/>
  <c r="AN7" i="10"/>
  <c r="AA7" i="10"/>
  <c r="Z7" i="10"/>
  <c r="Y7" i="10"/>
  <c r="X7" i="10"/>
  <c r="W7" i="10"/>
  <c r="V7" i="10"/>
  <c r="U7" i="10"/>
  <c r="T7" i="10"/>
  <c r="S7" i="10"/>
  <c r="R7" i="10"/>
  <c r="Q7" i="10"/>
  <c r="P7" i="10"/>
  <c r="O7" i="10"/>
  <c r="AM7" i="10" s="1"/>
  <c r="N7" i="10"/>
  <c r="AL7" i="10" s="1"/>
  <c r="M7" i="10"/>
  <c r="AK7" i="10" s="1"/>
  <c r="L7" i="10"/>
  <c r="AJ7" i="10" s="1"/>
  <c r="K7" i="10"/>
  <c r="AI7" i="10" s="1"/>
  <c r="J7" i="10"/>
  <c r="AH7" i="10" s="1"/>
  <c r="I7" i="10"/>
  <c r="AG7" i="10" s="1"/>
  <c r="H7" i="10"/>
  <c r="AF7" i="10" s="1"/>
  <c r="G7" i="10"/>
  <c r="AE7" i="10" s="1"/>
  <c r="F7" i="10"/>
  <c r="AD7" i="10" s="1"/>
  <c r="E7" i="10"/>
  <c r="AC7" i="10" s="1"/>
  <c r="D7" i="10"/>
  <c r="AB7" i="10" s="1"/>
  <c r="AQ6" i="10"/>
  <c r="AP6" i="10"/>
  <c r="AO6" i="10"/>
  <c r="AN6" i="10"/>
  <c r="AA6" i="10"/>
  <c r="Z6" i="10"/>
  <c r="Y6" i="10"/>
  <c r="X6" i="10"/>
  <c r="W6" i="10"/>
  <c r="V6" i="10"/>
  <c r="U6" i="10"/>
  <c r="T6" i="10"/>
  <c r="S6" i="10"/>
  <c r="R6" i="10"/>
  <c r="Q6" i="10"/>
  <c r="P6" i="10"/>
  <c r="O6" i="10"/>
  <c r="AM6" i="10" s="1"/>
  <c r="N6" i="10"/>
  <c r="AL6" i="10" s="1"/>
  <c r="M6" i="10"/>
  <c r="AK6" i="10" s="1"/>
  <c r="L6" i="10"/>
  <c r="AJ6" i="10" s="1"/>
  <c r="K6" i="10"/>
  <c r="AI6" i="10" s="1"/>
  <c r="J6" i="10"/>
  <c r="AH6" i="10" s="1"/>
  <c r="I6" i="10"/>
  <c r="AG6" i="10" s="1"/>
  <c r="H6" i="10"/>
  <c r="AF6" i="10" s="1"/>
  <c r="G6" i="10"/>
  <c r="AE6" i="10" s="1"/>
  <c r="F6" i="10"/>
  <c r="AD6" i="10" s="1"/>
  <c r="E6" i="10"/>
  <c r="AC6" i="10" s="1"/>
  <c r="D6" i="10"/>
  <c r="AB6" i="10" s="1"/>
  <c r="AQ5" i="10"/>
  <c r="AP5" i="10"/>
  <c r="AO5" i="10"/>
  <c r="AN5" i="10"/>
  <c r="AA5" i="10"/>
  <c r="Z5" i="10"/>
  <c r="Y5" i="10"/>
  <c r="X5" i="10"/>
  <c r="W5" i="10"/>
  <c r="V5" i="10"/>
  <c r="U5" i="10"/>
  <c r="T5" i="10"/>
  <c r="S5" i="10"/>
  <c r="R5" i="10"/>
  <c r="Q5" i="10"/>
  <c r="P5" i="10"/>
  <c r="O5" i="10"/>
  <c r="AM5" i="10" s="1"/>
  <c r="N5" i="10"/>
  <c r="AL5" i="10" s="1"/>
  <c r="M5" i="10"/>
  <c r="AK5" i="10" s="1"/>
  <c r="L5" i="10"/>
  <c r="AJ5" i="10" s="1"/>
  <c r="K5" i="10"/>
  <c r="AI5" i="10" s="1"/>
  <c r="J5" i="10"/>
  <c r="AH5" i="10" s="1"/>
  <c r="I5" i="10"/>
  <c r="AG5" i="10" s="1"/>
  <c r="H5" i="10"/>
  <c r="AF5" i="10" s="1"/>
  <c r="G5" i="10"/>
  <c r="AE5" i="10" s="1"/>
  <c r="F5" i="10"/>
  <c r="AD5" i="10" s="1"/>
  <c r="E5" i="10"/>
  <c r="AC5" i="10" s="1"/>
  <c r="D5" i="10"/>
  <c r="AB5" i="10" s="1"/>
  <c r="AQ52" i="9"/>
  <c r="AP52" i="9"/>
  <c r="AO52" i="9"/>
  <c r="AN52" i="9"/>
  <c r="AA52" i="9"/>
  <c r="Z52" i="9"/>
  <c r="Y52" i="9"/>
  <c r="X52" i="9"/>
  <c r="W52" i="9"/>
  <c r="V52" i="9"/>
  <c r="U52" i="9"/>
  <c r="T52" i="9"/>
  <c r="S52" i="9"/>
  <c r="R52" i="9"/>
  <c r="Q52" i="9"/>
  <c r="P52" i="9"/>
  <c r="O52" i="9"/>
  <c r="AM52" i="9" s="1"/>
  <c r="N52" i="9"/>
  <c r="AL52" i="9" s="1"/>
  <c r="M52" i="9"/>
  <c r="AK52" i="9" s="1"/>
  <c r="L52" i="9"/>
  <c r="AJ52" i="9" s="1"/>
  <c r="K52" i="9"/>
  <c r="AI52" i="9" s="1"/>
  <c r="J52" i="9"/>
  <c r="AH52" i="9" s="1"/>
  <c r="I52" i="9"/>
  <c r="AG52" i="9" s="1"/>
  <c r="H52" i="9"/>
  <c r="AF52" i="9" s="1"/>
  <c r="G52" i="9"/>
  <c r="AE52" i="9" s="1"/>
  <c r="F52" i="9"/>
  <c r="AD52" i="9" s="1"/>
  <c r="E52" i="9"/>
  <c r="AC52" i="9" s="1"/>
  <c r="D52" i="9"/>
  <c r="AB52" i="9" s="1"/>
  <c r="AQ51" i="9"/>
  <c r="AP51" i="9"/>
  <c r="AO51" i="9"/>
  <c r="AN51" i="9"/>
  <c r="AA51" i="9"/>
  <c r="Z51" i="9"/>
  <c r="Y51" i="9"/>
  <c r="X51" i="9"/>
  <c r="W51" i="9"/>
  <c r="V51" i="9"/>
  <c r="U51" i="9"/>
  <c r="T51" i="9"/>
  <c r="S51" i="9"/>
  <c r="R51" i="9"/>
  <c r="Q51" i="9"/>
  <c r="P51" i="9"/>
  <c r="O51" i="9"/>
  <c r="AM51" i="9" s="1"/>
  <c r="N51" i="9"/>
  <c r="AL51" i="9" s="1"/>
  <c r="M51" i="9"/>
  <c r="AK51" i="9" s="1"/>
  <c r="L51" i="9"/>
  <c r="AJ51" i="9" s="1"/>
  <c r="K51" i="9"/>
  <c r="AI51" i="9" s="1"/>
  <c r="J51" i="9"/>
  <c r="AH51" i="9" s="1"/>
  <c r="I51" i="9"/>
  <c r="AG51" i="9" s="1"/>
  <c r="H51" i="9"/>
  <c r="AF51" i="9" s="1"/>
  <c r="G51" i="9"/>
  <c r="AE51" i="9" s="1"/>
  <c r="F51" i="9"/>
  <c r="AD51" i="9" s="1"/>
  <c r="E51" i="9"/>
  <c r="AC51" i="9" s="1"/>
  <c r="D51" i="9"/>
  <c r="AB51" i="9" s="1"/>
  <c r="AQ50" i="9"/>
  <c r="AP50" i="9"/>
  <c r="AO50" i="9"/>
  <c r="AN50" i="9"/>
  <c r="AA50" i="9"/>
  <c r="Z50" i="9"/>
  <c r="Y50" i="9"/>
  <c r="X50" i="9"/>
  <c r="W50" i="9"/>
  <c r="V50" i="9"/>
  <c r="U50" i="9"/>
  <c r="T50" i="9"/>
  <c r="S50" i="9"/>
  <c r="R50" i="9"/>
  <c r="Q50" i="9"/>
  <c r="P50" i="9"/>
  <c r="O50" i="9"/>
  <c r="AM50" i="9" s="1"/>
  <c r="N50" i="9"/>
  <c r="AL50" i="9" s="1"/>
  <c r="M50" i="9"/>
  <c r="AK50" i="9" s="1"/>
  <c r="L50" i="9"/>
  <c r="AJ50" i="9" s="1"/>
  <c r="K50" i="9"/>
  <c r="AI50" i="9" s="1"/>
  <c r="J50" i="9"/>
  <c r="AH50" i="9" s="1"/>
  <c r="I50" i="9"/>
  <c r="AG50" i="9" s="1"/>
  <c r="H50" i="9"/>
  <c r="AF50" i="9" s="1"/>
  <c r="G50" i="9"/>
  <c r="AE50" i="9" s="1"/>
  <c r="F50" i="9"/>
  <c r="AD50" i="9" s="1"/>
  <c r="E50" i="9"/>
  <c r="AC50" i="9" s="1"/>
  <c r="D50" i="9"/>
  <c r="AB50" i="9" s="1"/>
  <c r="AQ49" i="9"/>
  <c r="AP49" i="9"/>
  <c r="AO49" i="9"/>
  <c r="AN49" i="9"/>
  <c r="AA49" i="9"/>
  <c r="Z49" i="9"/>
  <c r="Y49" i="9"/>
  <c r="X49" i="9"/>
  <c r="W49" i="9"/>
  <c r="V49" i="9"/>
  <c r="U49" i="9"/>
  <c r="T49" i="9"/>
  <c r="S49" i="9"/>
  <c r="R49" i="9"/>
  <c r="Q49" i="9"/>
  <c r="P49" i="9"/>
  <c r="O49" i="9"/>
  <c r="AM49" i="9" s="1"/>
  <c r="N49" i="9"/>
  <c r="AL49" i="9" s="1"/>
  <c r="M49" i="9"/>
  <c r="AK49" i="9" s="1"/>
  <c r="L49" i="9"/>
  <c r="AJ49" i="9" s="1"/>
  <c r="K49" i="9"/>
  <c r="AI49" i="9" s="1"/>
  <c r="J49" i="9"/>
  <c r="AH49" i="9" s="1"/>
  <c r="I49" i="9"/>
  <c r="AG49" i="9" s="1"/>
  <c r="H49" i="9"/>
  <c r="AF49" i="9" s="1"/>
  <c r="G49" i="9"/>
  <c r="AE49" i="9" s="1"/>
  <c r="F49" i="9"/>
  <c r="AD49" i="9" s="1"/>
  <c r="E49" i="9"/>
  <c r="AC49" i="9" s="1"/>
  <c r="D49" i="9"/>
  <c r="AB49" i="9" s="1"/>
  <c r="AQ48" i="9"/>
  <c r="AP48" i="9"/>
  <c r="AO48" i="9"/>
  <c r="AN48" i="9"/>
  <c r="AA48" i="9"/>
  <c r="Z48" i="9"/>
  <c r="Y48" i="9"/>
  <c r="X48" i="9"/>
  <c r="W48" i="9"/>
  <c r="V48" i="9"/>
  <c r="U48" i="9"/>
  <c r="T48" i="9"/>
  <c r="S48" i="9"/>
  <c r="R48" i="9"/>
  <c r="Q48" i="9"/>
  <c r="P48" i="9"/>
  <c r="O48" i="9"/>
  <c r="AM48" i="9" s="1"/>
  <c r="N48" i="9"/>
  <c r="AL48" i="9" s="1"/>
  <c r="M48" i="9"/>
  <c r="AK48" i="9" s="1"/>
  <c r="L48" i="9"/>
  <c r="AJ48" i="9" s="1"/>
  <c r="K48" i="9"/>
  <c r="AI48" i="9" s="1"/>
  <c r="J48" i="9"/>
  <c r="AH48" i="9" s="1"/>
  <c r="I48" i="9"/>
  <c r="AG48" i="9" s="1"/>
  <c r="H48" i="9"/>
  <c r="AF48" i="9" s="1"/>
  <c r="G48" i="9"/>
  <c r="AE48" i="9" s="1"/>
  <c r="F48" i="9"/>
  <c r="AD48" i="9" s="1"/>
  <c r="E48" i="9"/>
  <c r="AC48" i="9" s="1"/>
  <c r="D48" i="9"/>
  <c r="AB48" i="9" s="1"/>
  <c r="AQ47" i="9"/>
  <c r="AP47" i="9"/>
  <c r="AO47" i="9"/>
  <c r="AN47" i="9"/>
  <c r="AA47" i="9"/>
  <c r="Z47" i="9"/>
  <c r="Y47" i="9"/>
  <c r="X47" i="9"/>
  <c r="W47" i="9"/>
  <c r="V47" i="9"/>
  <c r="U47" i="9"/>
  <c r="T47" i="9"/>
  <c r="S47" i="9"/>
  <c r="R47" i="9"/>
  <c r="Q47" i="9"/>
  <c r="P47" i="9"/>
  <c r="O47" i="9"/>
  <c r="AM47" i="9" s="1"/>
  <c r="N47" i="9"/>
  <c r="AL47" i="9" s="1"/>
  <c r="M47" i="9"/>
  <c r="AK47" i="9" s="1"/>
  <c r="L47" i="9"/>
  <c r="AJ47" i="9" s="1"/>
  <c r="K47" i="9"/>
  <c r="AI47" i="9" s="1"/>
  <c r="J47" i="9"/>
  <c r="AH47" i="9" s="1"/>
  <c r="I47" i="9"/>
  <c r="AG47" i="9" s="1"/>
  <c r="H47" i="9"/>
  <c r="AF47" i="9" s="1"/>
  <c r="G47" i="9"/>
  <c r="AE47" i="9" s="1"/>
  <c r="F47" i="9"/>
  <c r="AD47" i="9" s="1"/>
  <c r="E47" i="9"/>
  <c r="AC47" i="9" s="1"/>
  <c r="D47" i="9"/>
  <c r="AB47" i="9" s="1"/>
  <c r="AQ46" i="9"/>
  <c r="AP46" i="9"/>
  <c r="AO46" i="9"/>
  <c r="AN46" i="9"/>
  <c r="AA46" i="9"/>
  <c r="Z46" i="9"/>
  <c r="Y46" i="9"/>
  <c r="X46" i="9"/>
  <c r="W46" i="9"/>
  <c r="V46" i="9"/>
  <c r="U46" i="9"/>
  <c r="T46" i="9"/>
  <c r="S46" i="9"/>
  <c r="R46" i="9"/>
  <c r="Q46" i="9"/>
  <c r="P46" i="9"/>
  <c r="O46" i="9"/>
  <c r="AM46" i="9" s="1"/>
  <c r="N46" i="9"/>
  <c r="AL46" i="9" s="1"/>
  <c r="M46" i="9"/>
  <c r="AK46" i="9" s="1"/>
  <c r="L46" i="9"/>
  <c r="AJ46" i="9" s="1"/>
  <c r="K46" i="9"/>
  <c r="AI46" i="9" s="1"/>
  <c r="J46" i="9"/>
  <c r="AH46" i="9" s="1"/>
  <c r="I46" i="9"/>
  <c r="AG46" i="9" s="1"/>
  <c r="H46" i="9"/>
  <c r="AF46" i="9" s="1"/>
  <c r="G46" i="9"/>
  <c r="AE46" i="9" s="1"/>
  <c r="F46" i="9"/>
  <c r="AD46" i="9" s="1"/>
  <c r="E46" i="9"/>
  <c r="AC46" i="9" s="1"/>
  <c r="D46" i="9"/>
  <c r="AB46" i="9" s="1"/>
  <c r="AQ45" i="9"/>
  <c r="AP45" i="9"/>
  <c r="AO45" i="9"/>
  <c r="AN45" i="9"/>
  <c r="AA45" i="9"/>
  <c r="Z45" i="9"/>
  <c r="Y45" i="9"/>
  <c r="X45" i="9"/>
  <c r="W45" i="9"/>
  <c r="V45" i="9"/>
  <c r="U45" i="9"/>
  <c r="T45" i="9"/>
  <c r="S45" i="9"/>
  <c r="R45" i="9"/>
  <c r="Q45" i="9"/>
  <c r="P45" i="9"/>
  <c r="O45" i="9"/>
  <c r="AM45" i="9" s="1"/>
  <c r="N45" i="9"/>
  <c r="AL45" i="9" s="1"/>
  <c r="M45" i="9"/>
  <c r="AK45" i="9" s="1"/>
  <c r="L45" i="9"/>
  <c r="AJ45" i="9" s="1"/>
  <c r="K45" i="9"/>
  <c r="AI45" i="9" s="1"/>
  <c r="J45" i="9"/>
  <c r="AH45" i="9" s="1"/>
  <c r="I45" i="9"/>
  <c r="AG45" i="9" s="1"/>
  <c r="H45" i="9"/>
  <c r="AF45" i="9" s="1"/>
  <c r="G45" i="9"/>
  <c r="AE45" i="9" s="1"/>
  <c r="F45" i="9"/>
  <c r="AD45" i="9" s="1"/>
  <c r="E45" i="9"/>
  <c r="AC45" i="9" s="1"/>
  <c r="D45" i="9"/>
  <c r="AB45" i="9" s="1"/>
  <c r="AQ44" i="9"/>
  <c r="AP44" i="9"/>
  <c r="AO44" i="9"/>
  <c r="AN44" i="9"/>
  <c r="AA44" i="9"/>
  <c r="Z44" i="9"/>
  <c r="Y44" i="9"/>
  <c r="X44" i="9"/>
  <c r="W44" i="9"/>
  <c r="V44" i="9"/>
  <c r="U44" i="9"/>
  <c r="T44" i="9"/>
  <c r="S44" i="9"/>
  <c r="R44" i="9"/>
  <c r="Q44" i="9"/>
  <c r="P44" i="9"/>
  <c r="O44" i="9"/>
  <c r="AM44" i="9" s="1"/>
  <c r="N44" i="9"/>
  <c r="AL44" i="9" s="1"/>
  <c r="M44" i="9"/>
  <c r="AK44" i="9" s="1"/>
  <c r="L44" i="9"/>
  <c r="AJ44" i="9" s="1"/>
  <c r="K44" i="9"/>
  <c r="AI44" i="9" s="1"/>
  <c r="J44" i="9"/>
  <c r="AH44" i="9" s="1"/>
  <c r="I44" i="9"/>
  <c r="AG44" i="9" s="1"/>
  <c r="H44" i="9"/>
  <c r="AF44" i="9" s="1"/>
  <c r="G44" i="9"/>
  <c r="AE44" i="9" s="1"/>
  <c r="F44" i="9"/>
  <c r="AD44" i="9" s="1"/>
  <c r="E44" i="9"/>
  <c r="AC44" i="9" s="1"/>
  <c r="D44" i="9"/>
  <c r="AB44" i="9" s="1"/>
  <c r="AQ43" i="9"/>
  <c r="AP43" i="9"/>
  <c r="AO43" i="9"/>
  <c r="AN43" i="9"/>
  <c r="AA43" i="9"/>
  <c r="Z43" i="9"/>
  <c r="Y43" i="9"/>
  <c r="X43" i="9"/>
  <c r="W43" i="9"/>
  <c r="V43" i="9"/>
  <c r="U43" i="9"/>
  <c r="T43" i="9"/>
  <c r="S43" i="9"/>
  <c r="R43" i="9"/>
  <c r="Q43" i="9"/>
  <c r="P43" i="9"/>
  <c r="O43" i="9"/>
  <c r="AM43" i="9" s="1"/>
  <c r="N43" i="9"/>
  <c r="AL43" i="9" s="1"/>
  <c r="M43" i="9"/>
  <c r="AK43" i="9" s="1"/>
  <c r="L43" i="9"/>
  <c r="AJ43" i="9" s="1"/>
  <c r="K43" i="9"/>
  <c r="AI43" i="9" s="1"/>
  <c r="J43" i="9"/>
  <c r="AH43" i="9" s="1"/>
  <c r="I43" i="9"/>
  <c r="AG43" i="9" s="1"/>
  <c r="H43" i="9"/>
  <c r="AF43" i="9" s="1"/>
  <c r="G43" i="9"/>
  <c r="AE43" i="9" s="1"/>
  <c r="F43" i="9"/>
  <c r="AD43" i="9" s="1"/>
  <c r="E43" i="9"/>
  <c r="AC43" i="9" s="1"/>
  <c r="D43" i="9"/>
  <c r="AB43" i="9" s="1"/>
  <c r="AQ42" i="9"/>
  <c r="AP42" i="9"/>
  <c r="AO42" i="9"/>
  <c r="AN42" i="9"/>
  <c r="AA42" i="9"/>
  <c r="Z42" i="9"/>
  <c r="Y42" i="9"/>
  <c r="X42" i="9"/>
  <c r="W42" i="9"/>
  <c r="V42" i="9"/>
  <c r="U42" i="9"/>
  <c r="T42" i="9"/>
  <c r="S42" i="9"/>
  <c r="R42" i="9"/>
  <c r="Q42" i="9"/>
  <c r="P42" i="9"/>
  <c r="O42" i="9"/>
  <c r="AM42" i="9" s="1"/>
  <c r="N42" i="9"/>
  <c r="AL42" i="9" s="1"/>
  <c r="M42" i="9"/>
  <c r="AK42" i="9" s="1"/>
  <c r="L42" i="9"/>
  <c r="AJ42" i="9" s="1"/>
  <c r="K42" i="9"/>
  <c r="AI42" i="9" s="1"/>
  <c r="J42" i="9"/>
  <c r="AH42" i="9" s="1"/>
  <c r="I42" i="9"/>
  <c r="AG42" i="9" s="1"/>
  <c r="H42" i="9"/>
  <c r="AF42" i="9" s="1"/>
  <c r="G42" i="9"/>
  <c r="AE42" i="9" s="1"/>
  <c r="F42" i="9"/>
  <c r="AD42" i="9" s="1"/>
  <c r="E42" i="9"/>
  <c r="AC42" i="9" s="1"/>
  <c r="D42" i="9"/>
  <c r="AB42" i="9" s="1"/>
  <c r="AQ41" i="9"/>
  <c r="AP41" i="9"/>
  <c r="AO41" i="9"/>
  <c r="AN41" i="9"/>
  <c r="AA41" i="9"/>
  <c r="Z41" i="9"/>
  <c r="Y41" i="9"/>
  <c r="X41" i="9"/>
  <c r="W41" i="9"/>
  <c r="V41" i="9"/>
  <c r="U41" i="9"/>
  <c r="T41" i="9"/>
  <c r="S41" i="9"/>
  <c r="R41" i="9"/>
  <c r="Q41" i="9"/>
  <c r="P41" i="9"/>
  <c r="O41" i="9"/>
  <c r="AM41" i="9" s="1"/>
  <c r="N41" i="9"/>
  <c r="AL41" i="9" s="1"/>
  <c r="M41" i="9"/>
  <c r="AK41" i="9" s="1"/>
  <c r="L41" i="9"/>
  <c r="AJ41" i="9" s="1"/>
  <c r="K41" i="9"/>
  <c r="AI41" i="9" s="1"/>
  <c r="J41" i="9"/>
  <c r="AH41" i="9" s="1"/>
  <c r="I41" i="9"/>
  <c r="AG41" i="9" s="1"/>
  <c r="H41" i="9"/>
  <c r="AF41" i="9" s="1"/>
  <c r="G41" i="9"/>
  <c r="AE41" i="9" s="1"/>
  <c r="F41" i="9"/>
  <c r="AD41" i="9" s="1"/>
  <c r="E41" i="9"/>
  <c r="D41" i="9"/>
  <c r="AB41" i="9" s="1"/>
  <c r="AQ40" i="9"/>
  <c r="AP40" i="9"/>
  <c r="AO40" i="9"/>
  <c r="AN40" i="9"/>
  <c r="AA40" i="9"/>
  <c r="Z40" i="9"/>
  <c r="Y40" i="9"/>
  <c r="X40" i="9"/>
  <c r="W40" i="9"/>
  <c r="V40" i="9"/>
  <c r="U40" i="9"/>
  <c r="T40" i="9"/>
  <c r="S40" i="9"/>
  <c r="R40" i="9"/>
  <c r="Q40" i="9"/>
  <c r="P40" i="9"/>
  <c r="O40" i="9"/>
  <c r="AM40" i="9" s="1"/>
  <c r="N40" i="9"/>
  <c r="AL40" i="9" s="1"/>
  <c r="M40" i="9"/>
  <c r="AK40" i="9" s="1"/>
  <c r="L40" i="9"/>
  <c r="AJ40" i="9" s="1"/>
  <c r="K40" i="9"/>
  <c r="AI40" i="9" s="1"/>
  <c r="J40" i="9"/>
  <c r="AH40" i="9" s="1"/>
  <c r="I40" i="9"/>
  <c r="AG40" i="9" s="1"/>
  <c r="H40" i="9"/>
  <c r="AF40" i="9" s="1"/>
  <c r="G40" i="9"/>
  <c r="AE40" i="9" s="1"/>
  <c r="F40" i="9"/>
  <c r="AD40" i="9" s="1"/>
  <c r="E40" i="9"/>
  <c r="AC40" i="9" s="1"/>
  <c r="D40" i="9"/>
  <c r="AB40" i="9" s="1"/>
  <c r="AQ39" i="9"/>
  <c r="AP39" i="9"/>
  <c r="AO39" i="9"/>
  <c r="AN39" i="9"/>
  <c r="AA39" i="9"/>
  <c r="Z39" i="9"/>
  <c r="Y39" i="9"/>
  <c r="X39" i="9"/>
  <c r="W39" i="9"/>
  <c r="V39" i="9"/>
  <c r="U39" i="9"/>
  <c r="T39" i="9"/>
  <c r="S39" i="9"/>
  <c r="R39" i="9"/>
  <c r="Q39" i="9"/>
  <c r="P39" i="9"/>
  <c r="O39" i="9"/>
  <c r="AM39" i="9" s="1"/>
  <c r="N39" i="9"/>
  <c r="AL39" i="9" s="1"/>
  <c r="M39" i="9"/>
  <c r="AK39" i="9" s="1"/>
  <c r="L39" i="9"/>
  <c r="AJ39" i="9" s="1"/>
  <c r="K39" i="9"/>
  <c r="AI39" i="9" s="1"/>
  <c r="J39" i="9"/>
  <c r="AH39" i="9" s="1"/>
  <c r="I39" i="9"/>
  <c r="AG39" i="9" s="1"/>
  <c r="H39" i="9"/>
  <c r="AF39" i="9" s="1"/>
  <c r="G39" i="9"/>
  <c r="AE39" i="9" s="1"/>
  <c r="F39" i="9"/>
  <c r="AD39" i="9" s="1"/>
  <c r="E39" i="9"/>
  <c r="AC39" i="9" s="1"/>
  <c r="D39" i="9"/>
  <c r="AB39" i="9" s="1"/>
  <c r="AQ38" i="9"/>
  <c r="AP38" i="9"/>
  <c r="AO38" i="9"/>
  <c r="AN38" i="9"/>
  <c r="AA38" i="9"/>
  <c r="Z38" i="9"/>
  <c r="Y38" i="9"/>
  <c r="X38" i="9"/>
  <c r="W38" i="9"/>
  <c r="V38" i="9"/>
  <c r="U38" i="9"/>
  <c r="T38" i="9"/>
  <c r="S38" i="9"/>
  <c r="R38" i="9"/>
  <c r="Q38" i="9"/>
  <c r="P38" i="9"/>
  <c r="O38" i="9"/>
  <c r="AM38" i="9" s="1"/>
  <c r="N38" i="9"/>
  <c r="AL38" i="9" s="1"/>
  <c r="M38" i="9"/>
  <c r="AK38" i="9" s="1"/>
  <c r="L38" i="9"/>
  <c r="AJ38" i="9" s="1"/>
  <c r="K38" i="9"/>
  <c r="AI38" i="9" s="1"/>
  <c r="J38" i="9"/>
  <c r="AH38" i="9" s="1"/>
  <c r="I38" i="9"/>
  <c r="AG38" i="9" s="1"/>
  <c r="H38" i="9"/>
  <c r="AF38" i="9" s="1"/>
  <c r="G38" i="9"/>
  <c r="AE38" i="9" s="1"/>
  <c r="F38" i="9"/>
  <c r="AD38" i="9" s="1"/>
  <c r="E38" i="9"/>
  <c r="AC38" i="9" s="1"/>
  <c r="D38" i="9"/>
  <c r="AB38" i="9" s="1"/>
  <c r="AQ37" i="9"/>
  <c r="AP37" i="9"/>
  <c r="AO37" i="9"/>
  <c r="AN37" i="9"/>
  <c r="AA37" i="9"/>
  <c r="Z37" i="9"/>
  <c r="Y37" i="9"/>
  <c r="X37" i="9"/>
  <c r="W37" i="9"/>
  <c r="V37" i="9"/>
  <c r="U37" i="9"/>
  <c r="T37" i="9"/>
  <c r="S37" i="9"/>
  <c r="R37" i="9"/>
  <c r="Q37" i="9"/>
  <c r="P37" i="9"/>
  <c r="O37" i="9"/>
  <c r="AM37" i="9" s="1"/>
  <c r="N37" i="9"/>
  <c r="AL37" i="9" s="1"/>
  <c r="M37" i="9"/>
  <c r="AK37" i="9" s="1"/>
  <c r="L37" i="9"/>
  <c r="AJ37" i="9" s="1"/>
  <c r="K37" i="9"/>
  <c r="AI37" i="9" s="1"/>
  <c r="J37" i="9"/>
  <c r="AH37" i="9" s="1"/>
  <c r="I37" i="9"/>
  <c r="AG37" i="9" s="1"/>
  <c r="H37" i="9"/>
  <c r="AF37" i="9" s="1"/>
  <c r="G37" i="9"/>
  <c r="AE37" i="9" s="1"/>
  <c r="F37" i="9"/>
  <c r="AD37" i="9" s="1"/>
  <c r="E37" i="9"/>
  <c r="AC37" i="9" s="1"/>
  <c r="D37" i="9"/>
  <c r="AB37" i="9" s="1"/>
  <c r="AQ36" i="9"/>
  <c r="AP36" i="9"/>
  <c r="AO36" i="9"/>
  <c r="AN36" i="9"/>
  <c r="AA36" i="9"/>
  <c r="Z36" i="9"/>
  <c r="Y36" i="9"/>
  <c r="X36" i="9"/>
  <c r="W36" i="9"/>
  <c r="V36" i="9"/>
  <c r="U36" i="9"/>
  <c r="T36" i="9"/>
  <c r="S36" i="9"/>
  <c r="R36" i="9"/>
  <c r="Q36" i="9"/>
  <c r="P36" i="9"/>
  <c r="O36" i="9"/>
  <c r="AM36" i="9" s="1"/>
  <c r="N36" i="9"/>
  <c r="AL36" i="9" s="1"/>
  <c r="M36" i="9"/>
  <c r="AK36" i="9" s="1"/>
  <c r="L36" i="9"/>
  <c r="AJ36" i="9" s="1"/>
  <c r="K36" i="9"/>
  <c r="AI36" i="9" s="1"/>
  <c r="J36" i="9"/>
  <c r="AH36" i="9" s="1"/>
  <c r="I36" i="9"/>
  <c r="AG36" i="9" s="1"/>
  <c r="H36" i="9"/>
  <c r="AF36" i="9" s="1"/>
  <c r="G36" i="9"/>
  <c r="AE36" i="9" s="1"/>
  <c r="F36" i="9"/>
  <c r="AD36" i="9" s="1"/>
  <c r="E36" i="9"/>
  <c r="AC36" i="9" s="1"/>
  <c r="D36" i="9"/>
  <c r="AB36" i="9" s="1"/>
  <c r="AQ35" i="9"/>
  <c r="AP35" i="9"/>
  <c r="AO35" i="9"/>
  <c r="AN35" i="9"/>
  <c r="AA35" i="9"/>
  <c r="Z35" i="9"/>
  <c r="Y35" i="9"/>
  <c r="X35" i="9"/>
  <c r="W35" i="9"/>
  <c r="V35" i="9"/>
  <c r="U35" i="9"/>
  <c r="T35" i="9"/>
  <c r="S35" i="9"/>
  <c r="R35" i="9"/>
  <c r="Q35" i="9"/>
  <c r="P35" i="9"/>
  <c r="O35" i="9"/>
  <c r="AM35" i="9" s="1"/>
  <c r="N35" i="9"/>
  <c r="AL35" i="9" s="1"/>
  <c r="M35" i="9"/>
  <c r="AK35" i="9" s="1"/>
  <c r="L35" i="9"/>
  <c r="AJ35" i="9" s="1"/>
  <c r="K35" i="9"/>
  <c r="AI35" i="9" s="1"/>
  <c r="J35" i="9"/>
  <c r="AH35" i="9" s="1"/>
  <c r="I35" i="9"/>
  <c r="AG35" i="9" s="1"/>
  <c r="H35" i="9"/>
  <c r="AF35" i="9" s="1"/>
  <c r="G35" i="9"/>
  <c r="AE35" i="9" s="1"/>
  <c r="F35" i="9"/>
  <c r="AD35" i="9" s="1"/>
  <c r="E35" i="9"/>
  <c r="AC35" i="9" s="1"/>
  <c r="D35" i="9"/>
  <c r="AB35" i="9" s="1"/>
  <c r="AQ34" i="9"/>
  <c r="AP34" i="9"/>
  <c r="AO34" i="9"/>
  <c r="AN34" i="9"/>
  <c r="AA34" i="9"/>
  <c r="Z34" i="9"/>
  <c r="Y34" i="9"/>
  <c r="X34" i="9"/>
  <c r="W34" i="9"/>
  <c r="V34" i="9"/>
  <c r="U34" i="9"/>
  <c r="T34" i="9"/>
  <c r="S34" i="9"/>
  <c r="R34" i="9"/>
  <c r="Q34" i="9"/>
  <c r="P34" i="9"/>
  <c r="O34" i="9"/>
  <c r="AM34" i="9" s="1"/>
  <c r="N34" i="9"/>
  <c r="AL34" i="9" s="1"/>
  <c r="M34" i="9"/>
  <c r="AK34" i="9" s="1"/>
  <c r="L34" i="9"/>
  <c r="AJ34" i="9" s="1"/>
  <c r="K34" i="9"/>
  <c r="AI34" i="9" s="1"/>
  <c r="J34" i="9"/>
  <c r="AH34" i="9" s="1"/>
  <c r="I34" i="9"/>
  <c r="AG34" i="9" s="1"/>
  <c r="H34" i="9"/>
  <c r="AF34" i="9" s="1"/>
  <c r="G34" i="9"/>
  <c r="AE34" i="9" s="1"/>
  <c r="F34" i="9"/>
  <c r="AD34" i="9" s="1"/>
  <c r="E34" i="9"/>
  <c r="AC34" i="9" s="1"/>
  <c r="D34" i="9"/>
  <c r="AB34" i="9" s="1"/>
  <c r="AQ33" i="9"/>
  <c r="AP33" i="9"/>
  <c r="AO33" i="9"/>
  <c r="AN33" i="9"/>
  <c r="AA33" i="9"/>
  <c r="Z33" i="9"/>
  <c r="Y33" i="9"/>
  <c r="X33" i="9"/>
  <c r="W33" i="9"/>
  <c r="V33" i="9"/>
  <c r="U33" i="9"/>
  <c r="T33" i="9"/>
  <c r="S33" i="9"/>
  <c r="R33" i="9"/>
  <c r="Q33" i="9"/>
  <c r="P33" i="9"/>
  <c r="O33" i="9"/>
  <c r="AM33" i="9" s="1"/>
  <c r="N33" i="9"/>
  <c r="AL33" i="9" s="1"/>
  <c r="M33" i="9"/>
  <c r="AK33" i="9" s="1"/>
  <c r="L33" i="9"/>
  <c r="AJ33" i="9" s="1"/>
  <c r="K33" i="9"/>
  <c r="AI33" i="9" s="1"/>
  <c r="J33" i="9"/>
  <c r="AH33" i="9" s="1"/>
  <c r="I33" i="9"/>
  <c r="AG33" i="9" s="1"/>
  <c r="H33" i="9"/>
  <c r="AF33" i="9" s="1"/>
  <c r="G33" i="9"/>
  <c r="AE33" i="9" s="1"/>
  <c r="F33" i="9"/>
  <c r="AD33" i="9" s="1"/>
  <c r="E33" i="9"/>
  <c r="AC33" i="9" s="1"/>
  <c r="D33" i="9"/>
  <c r="AB33" i="9" s="1"/>
  <c r="AQ32" i="9"/>
  <c r="AP32" i="9"/>
  <c r="AO32" i="9"/>
  <c r="AN32" i="9"/>
  <c r="AA32" i="9"/>
  <c r="Z32" i="9"/>
  <c r="Y32" i="9"/>
  <c r="X32" i="9"/>
  <c r="W32" i="9"/>
  <c r="V32" i="9"/>
  <c r="U32" i="9"/>
  <c r="T32" i="9"/>
  <c r="S32" i="9"/>
  <c r="R32" i="9"/>
  <c r="Q32" i="9"/>
  <c r="P32" i="9"/>
  <c r="O32" i="9"/>
  <c r="AM32" i="9" s="1"/>
  <c r="N32" i="9"/>
  <c r="AL32" i="9" s="1"/>
  <c r="M32" i="9"/>
  <c r="AK32" i="9" s="1"/>
  <c r="L32" i="9"/>
  <c r="AJ32" i="9" s="1"/>
  <c r="K32" i="9"/>
  <c r="AI32" i="9" s="1"/>
  <c r="J32" i="9"/>
  <c r="AH32" i="9" s="1"/>
  <c r="I32" i="9"/>
  <c r="AG32" i="9" s="1"/>
  <c r="H32" i="9"/>
  <c r="AF32" i="9" s="1"/>
  <c r="G32" i="9"/>
  <c r="AE32" i="9" s="1"/>
  <c r="F32" i="9"/>
  <c r="AD32" i="9" s="1"/>
  <c r="E32" i="9"/>
  <c r="AC32" i="9" s="1"/>
  <c r="D32" i="9"/>
  <c r="AB32" i="9" s="1"/>
  <c r="AQ31" i="9"/>
  <c r="AP31" i="9"/>
  <c r="AO31" i="9"/>
  <c r="AN31" i="9"/>
  <c r="AA31" i="9"/>
  <c r="Z31" i="9"/>
  <c r="Y31" i="9"/>
  <c r="X31" i="9"/>
  <c r="W31" i="9"/>
  <c r="V31" i="9"/>
  <c r="U31" i="9"/>
  <c r="T31" i="9"/>
  <c r="S31" i="9"/>
  <c r="R31" i="9"/>
  <c r="Q31" i="9"/>
  <c r="P31" i="9"/>
  <c r="O31" i="9"/>
  <c r="AM31" i="9" s="1"/>
  <c r="N31" i="9"/>
  <c r="AL31" i="9" s="1"/>
  <c r="M31" i="9"/>
  <c r="AK31" i="9" s="1"/>
  <c r="L31" i="9"/>
  <c r="AJ31" i="9" s="1"/>
  <c r="K31" i="9"/>
  <c r="AI31" i="9" s="1"/>
  <c r="J31" i="9"/>
  <c r="AH31" i="9" s="1"/>
  <c r="I31" i="9"/>
  <c r="AG31" i="9" s="1"/>
  <c r="H31" i="9"/>
  <c r="AF31" i="9" s="1"/>
  <c r="G31" i="9"/>
  <c r="AE31" i="9" s="1"/>
  <c r="F31" i="9"/>
  <c r="AD31" i="9" s="1"/>
  <c r="E31" i="9"/>
  <c r="AC31" i="9" s="1"/>
  <c r="D31" i="9"/>
  <c r="AB31" i="9" s="1"/>
  <c r="AQ30" i="9"/>
  <c r="AP30" i="9"/>
  <c r="AO30" i="9"/>
  <c r="AN30" i="9"/>
  <c r="AA30" i="9"/>
  <c r="Z30" i="9"/>
  <c r="Y30" i="9"/>
  <c r="X30" i="9"/>
  <c r="W30" i="9"/>
  <c r="V30" i="9"/>
  <c r="U30" i="9"/>
  <c r="T30" i="9"/>
  <c r="S30" i="9"/>
  <c r="R30" i="9"/>
  <c r="Q30" i="9"/>
  <c r="P30" i="9"/>
  <c r="O30" i="9"/>
  <c r="AM30" i="9" s="1"/>
  <c r="N30" i="9"/>
  <c r="AL30" i="9" s="1"/>
  <c r="M30" i="9"/>
  <c r="AK30" i="9" s="1"/>
  <c r="L30" i="9"/>
  <c r="AJ30" i="9" s="1"/>
  <c r="K30" i="9"/>
  <c r="AI30" i="9" s="1"/>
  <c r="J30" i="9"/>
  <c r="AH30" i="9" s="1"/>
  <c r="I30" i="9"/>
  <c r="AG30" i="9" s="1"/>
  <c r="H30" i="9"/>
  <c r="AF30" i="9" s="1"/>
  <c r="G30" i="9"/>
  <c r="AE30" i="9" s="1"/>
  <c r="F30" i="9"/>
  <c r="AD30" i="9" s="1"/>
  <c r="E30" i="9"/>
  <c r="AC30" i="9" s="1"/>
  <c r="D30" i="9"/>
  <c r="AB30" i="9" s="1"/>
  <c r="AQ29" i="9"/>
  <c r="AP29" i="9"/>
  <c r="AO29" i="9"/>
  <c r="AN29" i="9"/>
  <c r="AA29" i="9"/>
  <c r="Z29" i="9"/>
  <c r="Y29" i="9"/>
  <c r="X29" i="9"/>
  <c r="W29" i="9"/>
  <c r="V29" i="9"/>
  <c r="U29" i="9"/>
  <c r="T29" i="9"/>
  <c r="S29" i="9"/>
  <c r="R29" i="9"/>
  <c r="Q29" i="9"/>
  <c r="P29" i="9"/>
  <c r="O29" i="9"/>
  <c r="AM29" i="9" s="1"/>
  <c r="N29" i="9"/>
  <c r="AL29" i="9" s="1"/>
  <c r="M29" i="9"/>
  <c r="AK29" i="9" s="1"/>
  <c r="L29" i="9"/>
  <c r="AJ29" i="9" s="1"/>
  <c r="K29" i="9"/>
  <c r="AI29" i="9" s="1"/>
  <c r="J29" i="9"/>
  <c r="AH29" i="9" s="1"/>
  <c r="I29" i="9"/>
  <c r="AG29" i="9" s="1"/>
  <c r="H29" i="9"/>
  <c r="AF29" i="9" s="1"/>
  <c r="G29" i="9"/>
  <c r="AE29" i="9" s="1"/>
  <c r="F29" i="9"/>
  <c r="AD29" i="9" s="1"/>
  <c r="E29" i="9"/>
  <c r="AC29" i="9" s="1"/>
  <c r="D29" i="9"/>
  <c r="AB29" i="9" s="1"/>
  <c r="AQ28" i="9"/>
  <c r="AP28" i="9"/>
  <c r="AO28" i="9"/>
  <c r="AN28" i="9"/>
  <c r="AA28" i="9"/>
  <c r="Z28" i="9"/>
  <c r="Y28" i="9"/>
  <c r="X28" i="9"/>
  <c r="W28" i="9"/>
  <c r="V28" i="9"/>
  <c r="U28" i="9"/>
  <c r="T28" i="9"/>
  <c r="S28" i="9"/>
  <c r="R28" i="9"/>
  <c r="Q28" i="9"/>
  <c r="P28" i="9"/>
  <c r="O28" i="9"/>
  <c r="AM28" i="9" s="1"/>
  <c r="N28" i="9"/>
  <c r="AL28" i="9" s="1"/>
  <c r="M28" i="9"/>
  <c r="AK28" i="9" s="1"/>
  <c r="L28" i="9"/>
  <c r="AJ28" i="9" s="1"/>
  <c r="K28" i="9"/>
  <c r="AI28" i="9" s="1"/>
  <c r="J28" i="9"/>
  <c r="AH28" i="9" s="1"/>
  <c r="I28" i="9"/>
  <c r="AG28" i="9" s="1"/>
  <c r="H28" i="9"/>
  <c r="AF28" i="9" s="1"/>
  <c r="G28" i="9"/>
  <c r="AE28" i="9" s="1"/>
  <c r="F28" i="9"/>
  <c r="AD28" i="9" s="1"/>
  <c r="E28" i="9"/>
  <c r="AC28" i="9" s="1"/>
  <c r="D28" i="9"/>
  <c r="AB28" i="9" s="1"/>
  <c r="AQ27" i="9"/>
  <c r="AP27" i="9"/>
  <c r="AO27" i="9"/>
  <c r="AN27" i="9"/>
  <c r="AA27" i="9"/>
  <c r="Z27" i="9"/>
  <c r="Y27" i="9"/>
  <c r="X27" i="9"/>
  <c r="W27" i="9"/>
  <c r="V27" i="9"/>
  <c r="U27" i="9"/>
  <c r="T27" i="9"/>
  <c r="S27" i="9"/>
  <c r="R27" i="9"/>
  <c r="Q27" i="9"/>
  <c r="P27" i="9"/>
  <c r="O27" i="9"/>
  <c r="AM27" i="9" s="1"/>
  <c r="N27" i="9"/>
  <c r="AL27" i="9" s="1"/>
  <c r="M27" i="9"/>
  <c r="AK27" i="9" s="1"/>
  <c r="L27" i="9"/>
  <c r="AJ27" i="9" s="1"/>
  <c r="K27" i="9"/>
  <c r="AI27" i="9" s="1"/>
  <c r="J27" i="9"/>
  <c r="AH27" i="9" s="1"/>
  <c r="I27" i="9"/>
  <c r="AG27" i="9" s="1"/>
  <c r="H27" i="9"/>
  <c r="AF27" i="9" s="1"/>
  <c r="G27" i="9"/>
  <c r="AE27" i="9" s="1"/>
  <c r="F27" i="9"/>
  <c r="AD27" i="9" s="1"/>
  <c r="E27" i="9"/>
  <c r="AC27" i="9" s="1"/>
  <c r="D27" i="9"/>
  <c r="AB27" i="9" s="1"/>
  <c r="AQ26" i="9"/>
  <c r="AP26" i="9"/>
  <c r="AO26" i="9"/>
  <c r="AN26" i="9"/>
  <c r="AA26" i="9"/>
  <c r="Z26" i="9"/>
  <c r="Y26" i="9"/>
  <c r="X26" i="9"/>
  <c r="W26" i="9"/>
  <c r="V26" i="9"/>
  <c r="U26" i="9"/>
  <c r="T26" i="9"/>
  <c r="S26" i="9"/>
  <c r="R26" i="9"/>
  <c r="Q26" i="9"/>
  <c r="P26" i="9"/>
  <c r="O26" i="9"/>
  <c r="AM26" i="9" s="1"/>
  <c r="N26" i="9"/>
  <c r="AL26" i="9" s="1"/>
  <c r="M26" i="9"/>
  <c r="AK26" i="9" s="1"/>
  <c r="L26" i="9"/>
  <c r="AJ26" i="9" s="1"/>
  <c r="K26" i="9"/>
  <c r="AI26" i="9" s="1"/>
  <c r="J26" i="9"/>
  <c r="AH26" i="9" s="1"/>
  <c r="H26" i="9"/>
  <c r="AF26" i="9" s="1"/>
  <c r="G26" i="9"/>
  <c r="AE26" i="9" s="1"/>
  <c r="F26" i="9"/>
  <c r="AD26" i="9" s="1"/>
  <c r="E26" i="9"/>
  <c r="AC26" i="9" s="1"/>
  <c r="D26" i="9"/>
  <c r="AB26" i="9" s="1"/>
  <c r="AQ25" i="9"/>
  <c r="AP25" i="9"/>
  <c r="AO25" i="9"/>
  <c r="AN25" i="9"/>
  <c r="AA25" i="9"/>
  <c r="Z25" i="9"/>
  <c r="Y25" i="9"/>
  <c r="X25" i="9"/>
  <c r="W25" i="9"/>
  <c r="V25" i="9"/>
  <c r="U25" i="9"/>
  <c r="T25" i="9"/>
  <c r="S25" i="9"/>
  <c r="R25" i="9"/>
  <c r="Q25" i="9"/>
  <c r="P25" i="9"/>
  <c r="O25" i="9"/>
  <c r="AM25" i="9" s="1"/>
  <c r="N25" i="9"/>
  <c r="AL25" i="9" s="1"/>
  <c r="M25" i="9"/>
  <c r="AK25" i="9" s="1"/>
  <c r="L25" i="9"/>
  <c r="AJ25" i="9" s="1"/>
  <c r="K25" i="9"/>
  <c r="AI25" i="9" s="1"/>
  <c r="J25" i="9"/>
  <c r="AH25" i="9" s="1"/>
  <c r="I25" i="9"/>
  <c r="AG25" i="9" s="1"/>
  <c r="H25" i="9"/>
  <c r="AF25" i="9" s="1"/>
  <c r="G25" i="9"/>
  <c r="AE25" i="9" s="1"/>
  <c r="F25" i="9"/>
  <c r="AD25" i="9" s="1"/>
  <c r="E25" i="9"/>
  <c r="AC25" i="9" s="1"/>
  <c r="D25" i="9"/>
  <c r="AB25" i="9" s="1"/>
  <c r="AQ24" i="9"/>
  <c r="AP24" i="9"/>
  <c r="AO24" i="9"/>
  <c r="AN24" i="9"/>
  <c r="AA24" i="9"/>
  <c r="Z24" i="9"/>
  <c r="Y24" i="9"/>
  <c r="X24" i="9"/>
  <c r="W24" i="9"/>
  <c r="V24" i="9"/>
  <c r="U24" i="9"/>
  <c r="T24" i="9"/>
  <c r="S24" i="9"/>
  <c r="R24" i="9"/>
  <c r="Q24" i="9"/>
  <c r="P24" i="9"/>
  <c r="O24" i="9"/>
  <c r="AM24" i="9" s="1"/>
  <c r="N24" i="9"/>
  <c r="AL24" i="9" s="1"/>
  <c r="M24" i="9"/>
  <c r="AK24" i="9" s="1"/>
  <c r="L24" i="9"/>
  <c r="AJ24" i="9" s="1"/>
  <c r="K24" i="9"/>
  <c r="AI24" i="9" s="1"/>
  <c r="J24" i="9"/>
  <c r="AH24" i="9" s="1"/>
  <c r="I24" i="9"/>
  <c r="AG24" i="9" s="1"/>
  <c r="H24" i="9"/>
  <c r="AF24" i="9" s="1"/>
  <c r="G24" i="9"/>
  <c r="AE24" i="9" s="1"/>
  <c r="F24" i="9"/>
  <c r="AD24" i="9" s="1"/>
  <c r="E24" i="9"/>
  <c r="AC24" i="9" s="1"/>
  <c r="D24" i="9"/>
  <c r="AB24" i="9" s="1"/>
  <c r="AQ23" i="9"/>
  <c r="AP23" i="9"/>
  <c r="AO23" i="9"/>
  <c r="AN23" i="9"/>
  <c r="AA23" i="9"/>
  <c r="Z23" i="9"/>
  <c r="Y23" i="9"/>
  <c r="X23" i="9"/>
  <c r="W23" i="9"/>
  <c r="V23" i="9"/>
  <c r="U23" i="9"/>
  <c r="T23" i="9"/>
  <c r="S23" i="9"/>
  <c r="R23" i="9"/>
  <c r="Q23" i="9"/>
  <c r="P23" i="9"/>
  <c r="O23" i="9"/>
  <c r="AM23" i="9" s="1"/>
  <c r="N23" i="9"/>
  <c r="AL23" i="9" s="1"/>
  <c r="M23" i="9"/>
  <c r="AK23" i="9" s="1"/>
  <c r="L23" i="9"/>
  <c r="AJ23" i="9" s="1"/>
  <c r="K23" i="9"/>
  <c r="AI23" i="9" s="1"/>
  <c r="J23" i="9"/>
  <c r="AH23" i="9" s="1"/>
  <c r="I23" i="9"/>
  <c r="AG23" i="9" s="1"/>
  <c r="H23" i="9"/>
  <c r="AF23" i="9" s="1"/>
  <c r="G23" i="9"/>
  <c r="AE23" i="9" s="1"/>
  <c r="F23" i="9"/>
  <c r="AD23" i="9" s="1"/>
  <c r="E23" i="9"/>
  <c r="AC23" i="9" s="1"/>
  <c r="D23" i="9"/>
  <c r="AB23" i="9" s="1"/>
  <c r="AQ22" i="9"/>
  <c r="AP22" i="9"/>
  <c r="AO22" i="9"/>
  <c r="AN22" i="9"/>
  <c r="AA22" i="9"/>
  <c r="Z22" i="9"/>
  <c r="Y22" i="9"/>
  <c r="X22" i="9"/>
  <c r="W22" i="9"/>
  <c r="V22" i="9"/>
  <c r="U22" i="9"/>
  <c r="T22" i="9"/>
  <c r="S22" i="9"/>
  <c r="R22" i="9"/>
  <c r="Q22" i="9"/>
  <c r="P22" i="9"/>
  <c r="O22" i="9"/>
  <c r="AM22" i="9" s="1"/>
  <c r="N22" i="9"/>
  <c r="AL22" i="9" s="1"/>
  <c r="M22" i="9"/>
  <c r="AK22" i="9" s="1"/>
  <c r="L22" i="9"/>
  <c r="AJ22" i="9" s="1"/>
  <c r="K22" i="9"/>
  <c r="AI22" i="9" s="1"/>
  <c r="J22" i="9"/>
  <c r="AH22" i="9" s="1"/>
  <c r="I22" i="9"/>
  <c r="AG22" i="9" s="1"/>
  <c r="H22" i="9"/>
  <c r="AF22" i="9" s="1"/>
  <c r="G22" i="9"/>
  <c r="AE22" i="9" s="1"/>
  <c r="F22" i="9"/>
  <c r="AD22" i="9" s="1"/>
  <c r="E22" i="9"/>
  <c r="AC22" i="9" s="1"/>
  <c r="D22" i="9"/>
  <c r="AB22" i="9" s="1"/>
  <c r="AQ21" i="9"/>
  <c r="AP21" i="9"/>
  <c r="AO21" i="9"/>
  <c r="AN21" i="9"/>
  <c r="AA21" i="9"/>
  <c r="Z21" i="9"/>
  <c r="Y21" i="9"/>
  <c r="X21" i="9"/>
  <c r="W21" i="9"/>
  <c r="V21" i="9"/>
  <c r="U21" i="9"/>
  <c r="T21" i="9"/>
  <c r="S21" i="9"/>
  <c r="R21" i="9"/>
  <c r="Q21" i="9"/>
  <c r="P21" i="9"/>
  <c r="O21" i="9"/>
  <c r="AM21" i="9" s="1"/>
  <c r="N21" i="9"/>
  <c r="AL21" i="9" s="1"/>
  <c r="M21" i="9"/>
  <c r="AK21" i="9" s="1"/>
  <c r="L21" i="9"/>
  <c r="AJ21" i="9" s="1"/>
  <c r="K21" i="9"/>
  <c r="AI21" i="9" s="1"/>
  <c r="J21" i="9"/>
  <c r="AH21" i="9" s="1"/>
  <c r="I21" i="9"/>
  <c r="AG21" i="9" s="1"/>
  <c r="H21" i="9"/>
  <c r="AF21" i="9" s="1"/>
  <c r="G21" i="9"/>
  <c r="AE21" i="9" s="1"/>
  <c r="F21" i="9"/>
  <c r="AD21" i="9" s="1"/>
  <c r="E21" i="9"/>
  <c r="AC21" i="9" s="1"/>
  <c r="D21" i="9"/>
  <c r="AB21" i="9" s="1"/>
  <c r="AQ20" i="9"/>
  <c r="AP20" i="9"/>
  <c r="AO20" i="9"/>
  <c r="AN20" i="9"/>
  <c r="AA20" i="9"/>
  <c r="Z20" i="9"/>
  <c r="Y20" i="9"/>
  <c r="X20" i="9"/>
  <c r="W20" i="9"/>
  <c r="V20" i="9"/>
  <c r="U20" i="9"/>
  <c r="T20" i="9"/>
  <c r="S20" i="9"/>
  <c r="R20" i="9"/>
  <c r="Q20" i="9"/>
  <c r="P20" i="9"/>
  <c r="O20" i="9"/>
  <c r="AM20" i="9" s="1"/>
  <c r="N20" i="9"/>
  <c r="AL20" i="9" s="1"/>
  <c r="M20" i="9"/>
  <c r="AK20" i="9" s="1"/>
  <c r="L20" i="9"/>
  <c r="AJ20" i="9" s="1"/>
  <c r="K20" i="9"/>
  <c r="AI20" i="9" s="1"/>
  <c r="J20" i="9"/>
  <c r="AH20" i="9" s="1"/>
  <c r="I20" i="9"/>
  <c r="AG20" i="9" s="1"/>
  <c r="H20" i="9"/>
  <c r="AF20" i="9" s="1"/>
  <c r="G20" i="9"/>
  <c r="AE20" i="9" s="1"/>
  <c r="F20" i="9"/>
  <c r="AD20" i="9" s="1"/>
  <c r="E20" i="9"/>
  <c r="AC20" i="9" s="1"/>
  <c r="D20" i="9"/>
  <c r="AB20" i="9" s="1"/>
  <c r="AQ19" i="9"/>
  <c r="AP19" i="9"/>
  <c r="AO19" i="9"/>
  <c r="AN19" i="9"/>
  <c r="AA19" i="9"/>
  <c r="Z19" i="9"/>
  <c r="Y19" i="9"/>
  <c r="X19" i="9"/>
  <c r="W19" i="9"/>
  <c r="V19" i="9"/>
  <c r="U19" i="9"/>
  <c r="T19" i="9"/>
  <c r="S19" i="9"/>
  <c r="R19" i="9"/>
  <c r="Q19" i="9"/>
  <c r="P19" i="9"/>
  <c r="O19" i="9"/>
  <c r="AM19" i="9" s="1"/>
  <c r="N19" i="9"/>
  <c r="AL19" i="9" s="1"/>
  <c r="M19" i="9"/>
  <c r="AK19" i="9" s="1"/>
  <c r="L19" i="9"/>
  <c r="AJ19" i="9" s="1"/>
  <c r="K19" i="9"/>
  <c r="AI19" i="9" s="1"/>
  <c r="J19" i="9"/>
  <c r="AH19" i="9" s="1"/>
  <c r="I19" i="9"/>
  <c r="AG19" i="9" s="1"/>
  <c r="H19" i="9"/>
  <c r="AF19" i="9" s="1"/>
  <c r="G19" i="9"/>
  <c r="AE19" i="9" s="1"/>
  <c r="F19" i="9"/>
  <c r="AD19" i="9" s="1"/>
  <c r="E19" i="9"/>
  <c r="AC19" i="9" s="1"/>
  <c r="D19" i="9"/>
  <c r="AB19" i="9" s="1"/>
  <c r="AQ18" i="9"/>
  <c r="AP18" i="9"/>
  <c r="AO18" i="9"/>
  <c r="AN18" i="9"/>
  <c r="AA18" i="9"/>
  <c r="Z18" i="9"/>
  <c r="Y18" i="9"/>
  <c r="X18" i="9"/>
  <c r="W18" i="9"/>
  <c r="V18" i="9"/>
  <c r="U18" i="9"/>
  <c r="T18" i="9"/>
  <c r="S18" i="9"/>
  <c r="R18" i="9"/>
  <c r="Q18" i="9"/>
  <c r="P18" i="9"/>
  <c r="O18" i="9"/>
  <c r="AM18" i="9" s="1"/>
  <c r="N18" i="9"/>
  <c r="AL18" i="9" s="1"/>
  <c r="M18" i="9"/>
  <c r="AK18" i="9" s="1"/>
  <c r="L18" i="9"/>
  <c r="AJ18" i="9" s="1"/>
  <c r="K18" i="9"/>
  <c r="AI18" i="9" s="1"/>
  <c r="J18" i="9"/>
  <c r="AH18" i="9" s="1"/>
  <c r="I18" i="9"/>
  <c r="AG18" i="9" s="1"/>
  <c r="H18" i="9"/>
  <c r="AF18" i="9" s="1"/>
  <c r="G18" i="9"/>
  <c r="AE18" i="9" s="1"/>
  <c r="F18" i="9"/>
  <c r="AD18" i="9" s="1"/>
  <c r="E18" i="9"/>
  <c r="AC18" i="9" s="1"/>
  <c r="D18" i="9"/>
  <c r="AB18" i="9" s="1"/>
  <c r="AQ17" i="9"/>
  <c r="AP17" i="9"/>
  <c r="AO17" i="9"/>
  <c r="AN17" i="9"/>
  <c r="AA17" i="9"/>
  <c r="Z17" i="9"/>
  <c r="Y17" i="9"/>
  <c r="X17" i="9"/>
  <c r="W17" i="9"/>
  <c r="V17" i="9"/>
  <c r="U17" i="9"/>
  <c r="T17" i="9"/>
  <c r="S17" i="9"/>
  <c r="R17" i="9"/>
  <c r="Q17" i="9"/>
  <c r="P17" i="9"/>
  <c r="O17" i="9"/>
  <c r="AM17" i="9" s="1"/>
  <c r="N17" i="9"/>
  <c r="AL17" i="9" s="1"/>
  <c r="M17" i="9"/>
  <c r="AK17" i="9" s="1"/>
  <c r="L17" i="9"/>
  <c r="AJ17" i="9" s="1"/>
  <c r="K17" i="9"/>
  <c r="AI17" i="9" s="1"/>
  <c r="J17" i="9"/>
  <c r="AH17" i="9" s="1"/>
  <c r="I17" i="9"/>
  <c r="AG17" i="9" s="1"/>
  <c r="H17" i="9"/>
  <c r="AF17" i="9" s="1"/>
  <c r="G17" i="9"/>
  <c r="AE17" i="9" s="1"/>
  <c r="F17" i="9"/>
  <c r="AD17" i="9" s="1"/>
  <c r="E17" i="9"/>
  <c r="AC17" i="9" s="1"/>
  <c r="D17" i="9"/>
  <c r="AB17" i="9" s="1"/>
  <c r="AQ16" i="9"/>
  <c r="AP16" i="9"/>
  <c r="AO16" i="9"/>
  <c r="AN16" i="9"/>
  <c r="AA16" i="9"/>
  <c r="Z16" i="9"/>
  <c r="Y16" i="9"/>
  <c r="X16" i="9"/>
  <c r="W16" i="9"/>
  <c r="V16" i="9"/>
  <c r="U16" i="9"/>
  <c r="T16" i="9"/>
  <c r="S16" i="9"/>
  <c r="R16" i="9"/>
  <c r="Q16" i="9"/>
  <c r="P16" i="9"/>
  <c r="O16" i="9"/>
  <c r="AM16" i="9" s="1"/>
  <c r="N16" i="9"/>
  <c r="AL16" i="9" s="1"/>
  <c r="M16" i="9"/>
  <c r="AK16" i="9" s="1"/>
  <c r="L16" i="9"/>
  <c r="AJ16" i="9" s="1"/>
  <c r="K16" i="9"/>
  <c r="AI16" i="9" s="1"/>
  <c r="J16" i="9"/>
  <c r="AH16" i="9" s="1"/>
  <c r="I16" i="9"/>
  <c r="AG16" i="9" s="1"/>
  <c r="H16" i="9"/>
  <c r="AF16" i="9" s="1"/>
  <c r="G16" i="9"/>
  <c r="AE16" i="9" s="1"/>
  <c r="F16" i="9"/>
  <c r="AD16" i="9" s="1"/>
  <c r="E16" i="9"/>
  <c r="AC16" i="9" s="1"/>
  <c r="D16" i="9"/>
  <c r="AB16" i="9" s="1"/>
  <c r="AQ15" i="9"/>
  <c r="AP15" i="9"/>
  <c r="AO15" i="9"/>
  <c r="AN15" i="9"/>
  <c r="AA15" i="9"/>
  <c r="Z15" i="9"/>
  <c r="Y15" i="9"/>
  <c r="X15" i="9"/>
  <c r="W15" i="9"/>
  <c r="V15" i="9"/>
  <c r="U15" i="9"/>
  <c r="T15" i="9"/>
  <c r="S15" i="9"/>
  <c r="R15" i="9"/>
  <c r="Q15" i="9"/>
  <c r="P15" i="9"/>
  <c r="O15" i="9"/>
  <c r="AM15" i="9" s="1"/>
  <c r="N15" i="9"/>
  <c r="AL15" i="9" s="1"/>
  <c r="M15" i="9"/>
  <c r="AK15" i="9" s="1"/>
  <c r="L15" i="9"/>
  <c r="AJ15" i="9" s="1"/>
  <c r="K15" i="9"/>
  <c r="AI15" i="9" s="1"/>
  <c r="J15" i="9"/>
  <c r="AH15" i="9" s="1"/>
  <c r="I15" i="9"/>
  <c r="AG15" i="9" s="1"/>
  <c r="H15" i="9"/>
  <c r="AF15" i="9" s="1"/>
  <c r="G15" i="9"/>
  <c r="AE15" i="9" s="1"/>
  <c r="F15" i="9"/>
  <c r="AD15" i="9" s="1"/>
  <c r="E15" i="9"/>
  <c r="AC15" i="9" s="1"/>
  <c r="D15" i="9"/>
  <c r="AB15" i="9" s="1"/>
  <c r="AQ14" i="9"/>
  <c r="AP14" i="9"/>
  <c r="AO14" i="9"/>
  <c r="AN14" i="9"/>
  <c r="AA14" i="9"/>
  <c r="Z14" i="9"/>
  <c r="Y14" i="9"/>
  <c r="X14" i="9"/>
  <c r="W14" i="9"/>
  <c r="V14" i="9"/>
  <c r="U14" i="9"/>
  <c r="T14" i="9"/>
  <c r="S14" i="9"/>
  <c r="R14" i="9"/>
  <c r="Q14" i="9"/>
  <c r="P14" i="9"/>
  <c r="O14" i="9"/>
  <c r="AM14" i="9" s="1"/>
  <c r="N14" i="9"/>
  <c r="AL14" i="9" s="1"/>
  <c r="M14" i="9"/>
  <c r="AK14" i="9" s="1"/>
  <c r="L14" i="9"/>
  <c r="AJ14" i="9" s="1"/>
  <c r="K14" i="9"/>
  <c r="AI14" i="9" s="1"/>
  <c r="J14" i="9"/>
  <c r="AH14" i="9" s="1"/>
  <c r="I14" i="9"/>
  <c r="AG14" i="9" s="1"/>
  <c r="H14" i="9"/>
  <c r="AF14" i="9" s="1"/>
  <c r="G14" i="9"/>
  <c r="AE14" i="9" s="1"/>
  <c r="F14" i="9"/>
  <c r="AD14" i="9" s="1"/>
  <c r="E14" i="9"/>
  <c r="AC14" i="9" s="1"/>
  <c r="D14" i="9"/>
  <c r="AB14" i="9" s="1"/>
  <c r="AQ13" i="9"/>
  <c r="AP13" i="9"/>
  <c r="AO13" i="9"/>
  <c r="AN13" i="9"/>
  <c r="AA13" i="9"/>
  <c r="Z13" i="9"/>
  <c r="Y13" i="9"/>
  <c r="X13" i="9"/>
  <c r="W13" i="9"/>
  <c r="V13" i="9"/>
  <c r="U13" i="9"/>
  <c r="T13" i="9"/>
  <c r="S13" i="9"/>
  <c r="R13" i="9"/>
  <c r="Q13" i="9"/>
  <c r="P13" i="9"/>
  <c r="O13" i="9"/>
  <c r="AM13" i="9" s="1"/>
  <c r="N13" i="9"/>
  <c r="AL13" i="9" s="1"/>
  <c r="M13" i="9"/>
  <c r="AK13" i="9" s="1"/>
  <c r="L13" i="9"/>
  <c r="AJ13" i="9" s="1"/>
  <c r="K13" i="9"/>
  <c r="AI13" i="9" s="1"/>
  <c r="J13" i="9"/>
  <c r="AH13" i="9" s="1"/>
  <c r="I13" i="9"/>
  <c r="AG13" i="9" s="1"/>
  <c r="H13" i="9"/>
  <c r="AF13" i="9" s="1"/>
  <c r="G13" i="9"/>
  <c r="AE13" i="9" s="1"/>
  <c r="F13" i="9"/>
  <c r="E13" i="9"/>
  <c r="AC13" i="9" s="1"/>
  <c r="D13" i="9"/>
  <c r="AB13" i="9" s="1"/>
  <c r="AQ12" i="9"/>
  <c r="AP12" i="9"/>
  <c r="AO12" i="9"/>
  <c r="AN12" i="9"/>
  <c r="AA12" i="9"/>
  <c r="Z12" i="9"/>
  <c r="Y12" i="9"/>
  <c r="X12" i="9"/>
  <c r="W12" i="9"/>
  <c r="V12" i="9"/>
  <c r="U12" i="9"/>
  <c r="T12" i="9"/>
  <c r="S12" i="9"/>
  <c r="R12" i="9"/>
  <c r="Q12" i="9"/>
  <c r="P12" i="9"/>
  <c r="O12" i="9"/>
  <c r="AM12" i="9" s="1"/>
  <c r="N12" i="9"/>
  <c r="AL12" i="9" s="1"/>
  <c r="M12" i="9"/>
  <c r="AK12" i="9" s="1"/>
  <c r="L12" i="9"/>
  <c r="AJ12" i="9" s="1"/>
  <c r="K12" i="9"/>
  <c r="AI12" i="9" s="1"/>
  <c r="J12" i="9"/>
  <c r="AH12" i="9" s="1"/>
  <c r="I12" i="9"/>
  <c r="AG12" i="9" s="1"/>
  <c r="H12" i="9"/>
  <c r="AF12" i="9" s="1"/>
  <c r="G12" i="9"/>
  <c r="AE12" i="9" s="1"/>
  <c r="F12" i="9"/>
  <c r="AD12" i="9" s="1"/>
  <c r="E12" i="9"/>
  <c r="AC12" i="9" s="1"/>
  <c r="D12" i="9"/>
  <c r="AB12" i="9" s="1"/>
  <c r="AQ11" i="9"/>
  <c r="AP11" i="9"/>
  <c r="AO11" i="9"/>
  <c r="AN11" i="9"/>
  <c r="AA11" i="9"/>
  <c r="Z11" i="9"/>
  <c r="Y11" i="9"/>
  <c r="X11" i="9"/>
  <c r="W11" i="9"/>
  <c r="V11" i="9"/>
  <c r="U11" i="9"/>
  <c r="T11" i="9"/>
  <c r="S11" i="9"/>
  <c r="R11" i="9"/>
  <c r="Q11" i="9"/>
  <c r="P11" i="9"/>
  <c r="O11" i="9"/>
  <c r="AM11" i="9" s="1"/>
  <c r="N11" i="9"/>
  <c r="AL11" i="9" s="1"/>
  <c r="M11" i="9"/>
  <c r="AK11" i="9" s="1"/>
  <c r="L11" i="9"/>
  <c r="AJ11" i="9" s="1"/>
  <c r="K11" i="9"/>
  <c r="AI11" i="9" s="1"/>
  <c r="J11" i="9"/>
  <c r="AH11" i="9" s="1"/>
  <c r="I11" i="9"/>
  <c r="AG11" i="9" s="1"/>
  <c r="H11" i="9"/>
  <c r="AF11" i="9" s="1"/>
  <c r="G11" i="9"/>
  <c r="AE11" i="9" s="1"/>
  <c r="F11" i="9"/>
  <c r="AD11" i="9" s="1"/>
  <c r="E11" i="9"/>
  <c r="AC11" i="9" s="1"/>
  <c r="D11" i="9"/>
  <c r="AB11" i="9" s="1"/>
  <c r="AQ10" i="9"/>
  <c r="AP10" i="9"/>
  <c r="AO10" i="9"/>
  <c r="AN10" i="9"/>
  <c r="AA10" i="9"/>
  <c r="Z10" i="9"/>
  <c r="Y10" i="9"/>
  <c r="X10" i="9"/>
  <c r="W10" i="9"/>
  <c r="V10" i="9"/>
  <c r="U10" i="9"/>
  <c r="T10" i="9"/>
  <c r="S10" i="9"/>
  <c r="R10" i="9"/>
  <c r="Q10" i="9"/>
  <c r="P10" i="9"/>
  <c r="O10" i="9"/>
  <c r="AM10" i="9" s="1"/>
  <c r="N10" i="9"/>
  <c r="AL10" i="9" s="1"/>
  <c r="M10" i="9"/>
  <c r="AK10" i="9" s="1"/>
  <c r="L10" i="9"/>
  <c r="AJ10" i="9" s="1"/>
  <c r="K10" i="9"/>
  <c r="AI10" i="9" s="1"/>
  <c r="J10" i="9"/>
  <c r="AH10" i="9" s="1"/>
  <c r="I10" i="9"/>
  <c r="AG10" i="9" s="1"/>
  <c r="H10" i="9"/>
  <c r="AF10" i="9" s="1"/>
  <c r="G10" i="9"/>
  <c r="AE10" i="9" s="1"/>
  <c r="F10" i="9"/>
  <c r="AD10" i="9" s="1"/>
  <c r="E10" i="9"/>
  <c r="AC10" i="9" s="1"/>
  <c r="D10" i="9"/>
  <c r="AB10" i="9" s="1"/>
  <c r="AQ9" i="9"/>
  <c r="AP9" i="9"/>
  <c r="AO9" i="9"/>
  <c r="AN9" i="9"/>
  <c r="AA9" i="9"/>
  <c r="Z9" i="9"/>
  <c r="Y9" i="9"/>
  <c r="X9" i="9"/>
  <c r="W9" i="9"/>
  <c r="V9" i="9"/>
  <c r="U9" i="9"/>
  <c r="T9" i="9"/>
  <c r="S9" i="9"/>
  <c r="R9" i="9"/>
  <c r="Q9" i="9"/>
  <c r="P9" i="9"/>
  <c r="O9" i="9"/>
  <c r="AM9" i="9" s="1"/>
  <c r="N9" i="9"/>
  <c r="AL9" i="9" s="1"/>
  <c r="M9" i="9"/>
  <c r="AK9" i="9" s="1"/>
  <c r="L9" i="9"/>
  <c r="AJ9" i="9" s="1"/>
  <c r="K9" i="9"/>
  <c r="AI9" i="9" s="1"/>
  <c r="J9" i="9"/>
  <c r="AH9" i="9" s="1"/>
  <c r="I9" i="9"/>
  <c r="AG9" i="9" s="1"/>
  <c r="H9" i="9"/>
  <c r="AF9" i="9" s="1"/>
  <c r="G9" i="9"/>
  <c r="AE9" i="9" s="1"/>
  <c r="F9" i="9"/>
  <c r="AD9" i="9" s="1"/>
  <c r="E9" i="9"/>
  <c r="AC9" i="9" s="1"/>
  <c r="D9" i="9"/>
  <c r="AB9" i="9" s="1"/>
  <c r="AQ8" i="9"/>
  <c r="AP8" i="9"/>
  <c r="AO8" i="9"/>
  <c r="AN8" i="9"/>
  <c r="AA8" i="9"/>
  <c r="Z8" i="9"/>
  <c r="Y8" i="9"/>
  <c r="X8" i="9"/>
  <c r="W8" i="9"/>
  <c r="V8" i="9"/>
  <c r="U8" i="9"/>
  <c r="T8" i="9"/>
  <c r="S8" i="9"/>
  <c r="R8" i="9"/>
  <c r="Q8" i="9"/>
  <c r="P8" i="9"/>
  <c r="O8" i="9"/>
  <c r="AM8" i="9" s="1"/>
  <c r="N8" i="9"/>
  <c r="AL8" i="9" s="1"/>
  <c r="M8" i="9"/>
  <c r="AK8" i="9" s="1"/>
  <c r="L8" i="9"/>
  <c r="AJ8" i="9" s="1"/>
  <c r="K8" i="9"/>
  <c r="AI8" i="9" s="1"/>
  <c r="J8" i="9"/>
  <c r="AH8" i="9" s="1"/>
  <c r="I8" i="9"/>
  <c r="AG8" i="9" s="1"/>
  <c r="H8" i="9"/>
  <c r="AF8" i="9" s="1"/>
  <c r="G8" i="9"/>
  <c r="AE8" i="9" s="1"/>
  <c r="F8" i="9"/>
  <c r="AD8" i="9" s="1"/>
  <c r="E8" i="9"/>
  <c r="AC8" i="9" s="1"/>
  <c r="D8" i="9"/>
  <c r="AB8" i="9" s="1"/>
  <c r="AQ7" i="9"/>
  <c r="AP7" i="9"/>
  <c r="AO7" i="9"/>
  <c r="AN7" i="9"/>
  <c r="AA7" i="9"/>
  <c r="Z7" i="9"/>
  <c r="Y7" i="9"/>
  <c r="X7" i="9"/>
  <c r="W7" i="9"/>
  <c r="V7" i="9"/>
  <c r="U7" i="9"/>
  <c r="T7" i="9"/>
  <c r="S7" i="9"/>
  <c r="R7" i="9"/>
  <c r="Q7" i="9"/>
  <c r="P7" i="9"/>
  <c r="O7" i="9"/>
  <c r="AM7" i="9" s="1"/>
  <c r="N7" i="9"/>
  <c r="AL7" i="9" s="1"/>
  <c r="M7" i="9"/>
  <c r="AK7" i="9" s="1"/>
  <c r="L7" i="9"/>
  <c r="AJ7" i="9" s="1"/>
  <c r="K7" i="9"/>
  <c r="AI7" i="9" s="1"/>
  <c r="J7" i="9"/>
  <c r="AH7" i="9" s="1"/>
  <c r="I7" i="9"/>
  <c r="AG7" i="9" s="1"/>
  <c r="H7" i="9"/>
  <c r="AF7" i="9" s="1"/>
  <c r="G7" i="9"/>
  <c r="AE7" i="9" s="1"/>
  <c r="F7" i="9"/>
  <c r="AD7" i="9" s="1"/>
  <c r="E7" i="9"/>
  <c r="AC7" i="9" s="1"/>
  <c r="D7" i="9"/>
  <c r="AB7" i="9" s="1"/>
  <c r="AQ6" i="9"/>
  <c r="AP6" i="9"/>
  <c r="AO6" i="9"/>
  <c r="AN6" i="9"/>
  <c r="AA6" i="9"/>
  <c r="Z6" i="9"/>
  <c r="Y6" i="9"/>
  <c r="X6" i="9"/>
  <c r="W6" i="9"/>
  <c r="V6" i="9"/>
  <c r="U6" i="9"/>
  <c r="T6" i="9"/>
  <c r="S6" i="9"/>
  <c r="R6" i="9"/>
  <c r="Q6" i="9"/>
  <c r="P6" i="9"/>
  <c r="O6" i="9"/>
  <c r="AM6" i="9" s="1"/>
  <c r="N6" i="9"/>
  <c r="AL6" i="9" s="1"/>
  <c r="M6" i="9"/>
  <c r="AK6" i="9" s="1"/>
  <c r="L6" i="9"/>
  <c r="AJ6" i="9" s="1"/>
  <c r="K6" i="9"/>
  <c r="AI6" i="9" s="1"/>
  <c r="J6" i="9"/>
  <c r="AH6" i="9" s="1"/>
  <c r="I6" i="9"/>
  <c r="AG6" i="9" s="1"/>
  <c r="H6" i="9"/>
  <c r="AF6" i="9" s="1"/>
  <c r="G6" i="9"/>
  <c r="AE6" i="9" s="1"/>
  <c r="F6" i="9"/>
  <c r="AD6" i="9" s="1"/>
  <c r="E6" i="9"/>
  <c r="AC6" i="9" s="1"/>
  <c r="D6" i="9"/>
  <c r="AB6" i="9" s="1"/>
  <c r="AQ5" i="9"/>
  <c r="AP5" i="9"/>
  <c r="AO5" i="9"/>
  <c r="AN5" i="9"/>
  <c r="AA5" i="9"/>
  <c r="Z5" i="9"/>
  <c r="Y5" i="9"/>
  <c r="X5" i="9"/>
  <c r="W5" i="9"/>
  <c r="V5" i="9"/>
  <c r="U5" i="9"/>
  <c r="T5" i="9"/>
  <c r="S5" i="9"/>
  <c r="R5" i="9"/>
  <c r="Q5" i="9"/>
  <c r="P5" i="9"/>
  <c r="O5" i="9"/>
  <c r="AM5" i="9" s="1"/>
  <c r="N5" i="9"/>
  <c r="AL5" i="9" s="1"/>
  <c r="M5" i="9"/>
  <c r="AK5" i="9" s="1"/>
  <c r="L5" i="9"/>
  <c r="AJ5" i="9" s="1"/>
  <c r="K5" i="9"/>
  <c r="AI5" i="9" s="1"/>
  <c r="J5" i="9"/>
  <c r="AH5" i="9" s="1"/>
  <c r="I5" i="9"/>
  <c r="AG5" i="9" s="1"/>
  <c r="H5" i="9"/>
  <c r="AF5" i="9" s="1"/>
  <c r="G5" i="9"/>
  <c r="F5" i="9"/>
  <c r="AD5" i="9" s="1"/>
  <c r="E5" i="9"/>
  <c r="AC5" i="9" s="1"/>
  <c r="D5" i="9"/>
  <c r="P5" i="6"/>
  <c r="Q5" i="6"/>
  <c r="R5" i="6"/>
  <c r="S5" i="6"/>
  <c r="T5" i="6"/>
  <c r="U5" i="6"/>
  <c r="V5" i="6"/>
  <c r="W5" i="6"/>
  <c r="X5" i="6"/>
  <c r="Y5" i="6"/>
  <c r="Z5" i="6"/>
  <c r="AA5" i="6"/>
  <c r="P6" i="6"/>
  <c r="Q6" i="6"/>
  <c r="R6" i="6"/>
  <c r="S6" i="6"/>
  <c r="T6" i="6"/>
  <c r="U6" i="6"/>
  <c r="V6" i="6"/>
  <c r="W6" i="6"/>
  <c r="X6" i="6"/>
  <c r="Y6" i="6"/>
  <c r="Z6" i="6"/>
  <c r="AA6" i="6"/>
  <c r="P7" i="6"/>
  <c r="Q7" i="6"/>
  <c r="R7" i="6"/>
  <c r="S7" i="6"/>
  <c r="T7" i="6"/>
  <c r="U7" i="6"/>
  <c r="V7" i="6"/>
  <c r="W7" i="6"/>
  <c r="X7" i="6"/>
  <c r="Y7" i="6"/>
  <c r="Z7" i="6"/>
  <c r="AA7" i="6"/>
  <c r="P8" i="6"/>
  <c r="Q8" i="6"/>
  <c r="R8" i="6"/>
  <c r="S8" i="6"/>
  <c r="T8" i="6"/>
  <c r="U8" i="6"/>
  <c r="V8" i="6"/>
  <c r="W8" i="6"/>
  <c r="X8" i="6"/>
  <c r="Y8" i="6"/>
  <c r="Z8" i="6"/>
  <c r="AA8" i="6"/>
  <c r="P9" i="6"/>
  <c r="Q9" i="6"/>
  <c r="R9" i="6"/>
  <c r="S9" i="6"/>
  <c r="T9" i="6"/>
  <c r="U9" i="6"/>
  <c r="V9" i="6"/>
  <c r="W9" i="6"/>
  <c r="X9" i="6"/>
  <c r="Y9" i="6"/>
  <c r="Z9" i="6"/>
  <c r="AA9" i="6"/>
  <c r="P10" i="6"/>
  <c r="Q10" i="6"/>
  <c r="R10" i="6"/>
  <c r="S10" i="6"/>
  <c r="T10" i="6"/>
  <c r="U10" i="6"/>
  <c r="V10" i="6"/>
  <c r="W10" i="6"/>
  <c r="X10" i="6"/>
  <c r="Y10" i="6"/>
  <c r="Z10" i="6"/>
  <c r="AA10" i="6"/>
  <c r="P11" i="6"/>
  <c r="Q11" i="6"/>
  <c r="R11" i="6"/>
  <c r="S11" i="6"/>
  <c r="T11" i="6"/>
  <c r="U11" i="6"/>
  <c r="V11" i="6"/>
  <c r="W11" i="6"/>
  <c r="X11" i="6"/>
  <c r="Y11" i="6"/>
  <c r="Z11" i="6"/>
  <c r="AA11" i="6"/>
  <c r="P12" i="6"/>
  <c r="Q12" i="6"/>
  <c r="R12" i="6"/>
  <c r="S12" i="6"/>
  <c r="T12" i="6"/>
  <c r="U12" i="6"/>
  <c r="V12" i="6"/>
  <c r="W12" i="6"/>
  <c r="X12" i="6"/>
  <c r="Y12" i="6"/>
  <c r="Z12" i="6"/>
  <c r="AA12" i="6"/>
  <c r="P13" i="6"/>
  <c r="Q13" i="6"/>
  <c r="R13" i="6"/>
  <c r="S13" i="6"/>
  <c r="T13" i="6"/>
  <c r="U13" i="6"/>
  <c r="V13" i="6"/>
  <c r="W13" i="6"/>
  <c r="X13" i="6"/>
  <c r="Y13" i="6"/>
  <c r="Z13" i="6"/>
  <c r="AA13" i="6"/>
  <c r="P14" i="6"/>
  <c r="Q14" i="6"/>
  <c r="R14" i="6"/>
  <c r="S14" i="6"/>
  <c r="T14" i="6"/>
  <c r="U14" i="6"/>
  <c r="V14" i="6"/>
  <c r="W14" i="6"/>
  <c r="X14" i="6"/>
  <c r="Y14" i="6"/>
  <c r="Z14" i="6"/>
  <c r="AA14" i="6"/>
  <c r="P15" i="6"/>
  <c r="Q15" i="6"/>
  <c r="R15" i="6"/>
  <c r="S15" i="6"/>
  <c r="T15" i="6"/>
  <c r="U15" i="6"/>
  <c r="V15" i="6"/>
  <c r="W15" i="6"/>
  <c r="X15" i="6"/>
  <c r="Y15" i="6"/>
  <c r="Z15" i="6"/>
  <c r="AA15" i="6"/>
  <c r="P16" i="6"/>
  <c r="Q16" i="6"/>
  <c r="R16" i="6"/>
  <c r="S16" i="6"/>
  <c r="T16" i="6"/>
  <c r="U16" i="6"/>
  <c r="V16" i="6"/>
  <c r="W16" i="6"/>
  <c r="X16" i="6"/>
  <c r="Y16" i="6"/>
  <c r="Z16" i="6"/>
  <c r="AA16" i="6"/>
  <c r="P17" i="6"/>
  <c r="Q17" i="6"/>
  <c r="R17" i="6"/>
  <c r="S17" i="6"/>
  <c r="T17" i="6"/>
  <c r="U17" i="6"/>
  <c r="V17" i="6"/>
  <c r="W17" i="6"/>
  <c r="X17" i="6"/>
  <c r="Y17" i="6"/>
  <c r="Z17" i="6"/>
  <c r="AA17" i="6"/>
  <c r="P18" i="6"/>
  <c r="Q18" i="6"/>
  <c r="R18" i="6"/>
  <c r="S18" i="6"/>
  <c r="T18" i="6"/>
  <c r="U18" i="6"/>
  <c r="V18" i="6"/>
  <c r="W18" i="6"/>
  <c r="X18" i="6"/>
  <c r="Y18" i="6"/>
  <c r="Z18" i="6"/>
  <c r="AA18" i="6"/>
  <c r="P19" i="6"/>
  <c r="Q19" i="6"/>
  <c r="R19" i="6"/>
  <c r="S19" i="6"/>
  <c r="T19" i="6"/>
  <c r="U19" i="6"/>
  <c r="V19" i="6"/>
  <c r="W19" i="6"/>
  <c r="X19" i="6"/>
  <c r="Y19" i="6"/>
  <c r="Z19" i="6"/>
  <c r="AA19" i="6"/>
  <c r="P20" i="6"/>
  <c r="Q20" i="6"/>
  <c r="R20" i="6"/>
  <c r="S20" i="6"/>
  <c r="T20" i="6"/>
  <c r="U20" i="6"/>
  <c r="V20" i="6"/>
  <c r="W20" i="6"/>
  <c r="X20" i="6"/>
  <c r="Y20" i="6"/>
  <c r="Z20" i="6"/>
  <c r="AA20" i="6"/>
  <c r="P21" i="6"/>
  <c r="Q21" i="6"/>
  <c r="R21" i="6"/>
  <c r="S21" i="6"/>
  <c r="T21" i="6"/>
  <c r="U21" i="6"/>
  <c r="V21" i="6"/>
  <c r="W21" i="6"/>
  <c r="X21" i="6"/>
  <c r="Y21" i="6"/>
  <c r="Z21" i="6"/>
  <c r="AA21" i="6"/>
  <c r="P22" i="6"/>
  <c r="Q22" i="6"/>
  <c r="R22" i="6"/>
  <c r="S22" i="6"/>
  <c r="T22" i="6"/>
  <c r="U22" i="6"/>
  <c r="V22" i="6"/>
  <c r="W22" i="6"/>
  <c r="X22" i="6"/>
  <c r="Y22" i="6"/>
  <c r="Z22" i="6"/>
  <c r="AA22" i="6"/>
  <c r="P23" i="6"/>
  <c r="Q23" i="6"/>
  <c r="R23" i="6"/>
  <c r="S23" i="6"/>
  <c r="T23" i="6"/>
  <c r="U23" i="6"/>
  <c r="V23" i="6"/>
  <c r="W23" i="6"/>
  <c r="X23" i="6"/>
  <c r="Y23" i="6"/>
  <c r="Z23" i="6"/>
  <c r="AA23" i="6"/>
  <c r="P24" i="6"/>
  <c r="Q24" i="6"/>
  <c r="R24" i="6"/>
  <c r="S24" i="6"/>
  <c r="T24" i="6"/>
  <c r="U24" i="6"/>
  <c r="V24" i="6"/>
  <c r="W24" i="6"/>
  <c r="X24" i="6"/>
  <c r="Y24" i="6"/>
  <c r="Z24" i="6"/>
  <c r="AA24" i="6"/>
  <c r="P25" i="6"/>
  <c r="Q25" i="6"/>
  <c r="R25" i="6"/>
  <c r="S25" i="6"/>
  <c r="T25" i="6"/>
  <c r="U25" i="6"/>
  <c r="V25" i="6"/>
  <c r="W25" i="6"/>
  <c r="X25" i="6"/>
  <c r="Y25" i="6"/>
  <c r="Z25" i="6"/>
  <c r="AA25" i="6"/>
  <c r="P26" i="6"/>
  <c r="Q26" i="6"/>
  <c r="R26" i="6"/>
  <c r="S26" i="6"/>
  <c r="T26" i="6"/>
  <c r="U26" i="6"/>
  <c r="V26" i="6"/>
  <c r="W26" i="6"/>
  <c r="X26" i="6"/>
  <c r="Y26" i="6"/>
  <c r="Z26" i="6"/>
  <c r="AA26" i="6"/>
  <c r="P27" i="6"/>
  <c r="Q27" i="6"/>
  <c r="R27" i="6"/>
  <c r="S27" i="6"/>
  <c r="T27" i="6"/>
  <c r="U27" i="6"/>
  <c r="V27" i="6"/>
  <c r="W27" i="6"/>
  <c r="X27" i="6"/>
  <c r="Y27" i="6"/>
  <c r="Z27" i="6"/>
  <c r="AA27" i="6"/>
  <c r="O15" i="6"/>
  <c r="N15" i="6"/>
  <c r="M15" i="6"/>
  <c r="L15" i="6"/>
  <c r="K15" i="6"/>
  <c r="J15" i="6"/>
  <c r="I15" i="6"/>
  <c r="H15" i="6"/>
  <c r="G15" i="6"/>
  <c r="F15" i="6"/>
  <c r="E15" i="6"/>
  <c r="D15" i="6"/>
  <c r="F25" i="6"/>
  <c r="AQ6" i="6"/>
  <c r="AQ7" i="6"/>
  <c r="AQ8" i="6"/>
  <c r="AQ9" i="6"/>
  <c r="AQ10" i="6"/>
  <c r="AQ11" i="6"/>
  <c r="AQ12" i="6"/>
  <c r="AQ13" i="6"/>
  <c r="AQ14" i="6"/>
  <c r="AQ15" i="6"/>
  <c r="AQ16" i="6"/>
  <c r="AQ17" i="6"/>
  <c r="AQ18" i="6"/>
  <c r="AQ19" i="6"/>
  <c r="AQ20" i="6"/>
  <c r="AQ21" i="6"/>
  <c r="AQ22" i="6"/>
  <c r="AQ23" i="6"/>
  <c r="AQ24" i="6"/>
  <c r="AQ25" i="6"/>
  <c r="AQ26" i="6"/>
  <c r="AQ27" i="6"/>
  <c r="AQ5" i="6"/>
  <c r="AN6" i="6"/>
  <c r="AO6" i="6"/>
  <c r="AP6" i="6"/>
  <c r="AN7" i="6"/>
  <c r="AO7" i="6"/>
  <c r="AP7" i="6"/>
  <c r="AN8" i="6"/>
  <c r="AO8" i="6"/>
  <c r="AP8" i="6"/>
  <c r="AN9" i="6"/>
  <c r="AO9" i="6"/>
  <c r="AP9" i="6"/>
  <c r="AN10" i="6"/>
  <c r="AO10" i="6"/>
  <c r="AP10" i="6"/>
  <c r="AN11" i="6"/>
  <c r="AO11" i="6"/>
  <c r="AP11" i="6"/>
  <c r="AN12" i="6"/>
  <c r="AO12" i="6"/>
  <c r="AP12" i="6"/>
  <c r="AN13" i="6"/>
  <c r="AO13" i="6"/>
  <c r="AP13" i="6"/>
  <c r="AN14" i="6"/>
  <c r="AO14" i="6"/>
  <c r="AP14" i="6"/>
  <c r="AN15" i="6"/>
  <c r="AO15" i="6"/>
  <c r="AP15" i="6"/>
  <c r="AN16" i="6"/>
  <c r="AO16" i="6"/>
  <c r="AP16" i="6"/>
  <c r="AN17" i="6"/>
  <c r="AO17" i="6"/>
  <c r="AP17" i="6"/>
  <c r="AN18" i="6"/>
  <c r="AO18" i="6"/>
  <c r="AP18" i="6"/>
  <c r="AN19" i="6"/>
  <c r="AO19" i="6"/>
  <c r="AP19" i="6"/>
  <c r="AN20" i="6"/>
  <c r="AO20" i="6"/>
  <c r="AP20" i="6"/>
  <c r="AN21" i="6"/>
  <c r="AO21" i="6"/>
  <c r="AP21" i="6"/>
  <c r="AN22" i="6"/>
  <c r="AO22" i="6"/>
  <c r="AP22" i="6"/>
  <c r="AN23" i="6"/>
  <c r="AO23" i="6"/>
  <c r="AP23" i="6"/>
  <c r="AN24" i="6"/>
  <c r="AO24" i="6"/>
  <c r="AP24" i="6"/>
  <c r="AN25" i="6"/>
  <c r="AO25" i="6"/>
  <c r="AP25" i="6"/>
  <c r="AN26" i="6"/>
  <c r="AO26" i="6"/>
  <c r="AP26" i="6"/>
  <c r="AN27" i="6"/>
  <c r="AO27" i="6"/>
  <c r="AP27" i="6"/>
  <c r="AP5" i="6"/>
  <c r="AO5" i="6"/>
  <c r="AN5" i="6"/>
  <c r="AS27" i="10" l="1"/>
  <c r="AT7" i="10"/>
  <c r="AT12" i="10"/>
  <c r="AS18" i="10"/>
  <c r="AS25" i="10"/>
  <c r="AT7" i="9"/>
  <c r="AT52" i="9"/>
  <c r="AT36" i="9"/>
  <c r="AR36" i="9" s="1"/>
  <c r="AU36" i="9" s="1"/>
  <c r="AS32" i="9"/>
  <c r="AT48" i="9"/>
  <c r="AT32" i="9"/>
  <c r="AR32" i="9" s="1"/>
  <c r="AU32" i="9" s="1"/>
  <c r="AT38" i="9"/>
  <c r="AS36" i="9"/>
  <c r="AZ36" i="9" s="1"/>
  <c r="AS52" i="9"/>
  <c r="AT11" i="9"/>
  <c r="BA11" i="9" s="1"/>
  <c r="AT26" i="9"/>
  <c r="BA26" i="9" s="1"/>
  <c r="AS34" i="9"/>
  <c r="AZ34" i="9" s="1"/>
  <c r="AT46" i="9"/>
  <c r="BA46" i="9" s="1"/>
  <c r="AT41" i="9"/>
  <c r="BA41" i="9" s="1"/>
  <c r="AS39" i="9"/>
  <c r="AZ39" i="9" s="1"/>
  <c r="BF39" i="9" s="1"/>
  <c r="AS23" i="9"/>
  <c r="AZ23" i="9" s="1"/>
  <c r="AT23" i="9"/>
  <c r="BA23" i="9" s="1"/>
  <c r="AT49" i="9"/>
  <c r="AR49" i="9" s="1"/>
  <c r="AU49" i="9" s="1"/>
  <c r="AR7" i="9"/>
  <c r="AU7" i="9" s="1"/>
  <c r="AS14" i="9"/>
  <c r="AZ14" i="9" s="1"/>
  <c r="AS30" i="9"/>
  <c r="AZ30" i="9" s="1"/>
  <c r="AT15" i="9"/>
  <c r="BA15" i="9" s="1"/>
  <c r="AT40" i="9"/>
  <c r="AR40" i="9" s="1"/>
  <c r="AU40" i="9" s="1"/>
  <c r="AR11" i="9"/>
  <c r="AU11" i="9" s="1"/>
  <c r="AT28" i="9"/>
  <c r="BA28" i="9" s="1"/>
  <c r="AS40" i="9"/>
  <c r="AZ40" i="9" s="1"/>
  <c r="AT37" i="9"/>
  <c r="AR37" i="9" s="1"/>
  <c r="AU37" i="9" s="1"/>
  <c r="AT45" i="9"/>
  <c r="AR45" i="9" s="1"/>
  <c r="AU45" i="9" s="1"/>
  <c r="AT20" i="9"/>
  <c r="AR20" i="9" s="1"/>
  <c r="AU20" i="9" s="1"/>
  <c r="AS48" i="9"/>
  <c r="AZ48" i="9" s="1"/>
  <c r="AT10" i="9"/>
  <c r="BA10" i="9" s="1"/>
  <c r="AS26" i="9"/>
  <c r="AZ26" i="9" s="1"/>
  <c r="AT34" i="9"/>
  <c r="BA34" i="9" s="1"/>
  <c r="AG15" i="6"/>
  <c r="AW37" i="9"/>
  <c r="AE15" i="6"/>
  <c r="AW52" i="9"/>
  <c r="AB15" i="6"/>
  <c r="AX52" i="9"/>
  <c r="AY26" i="9"/>
  <c r="BA36" i="9"/>
  <c r="AV14" i="9"/>
  <c r="AY45" i="9"/>
  <c r="AV20" i="9"/>
  <c r="AX40" i="9"/>
  <c r="AX48" i="9"/>
  <c r="AW28" i="9"/>
  <c r="AY39" i="9"/>
  <c r="BE39" i="9" s="1"/>
  <c r="D53" i="9"/>
  <c r="AF15" i="6"/>
  <c r="G53" i="9"/>
  <c r="AV39" i="9"/>
  <c r="BB39" i="9" s="1"/>
  <c r="AZ52" i="9"/>
  <c r="AT15" i="10"/>
  <c r="AR15" i="10" s="1"/>
  <c r="AU15" i="10" s="1"/>
  <c r="AT9" i="10"/>
  <c r="AR9" i="10" s="1"/>
  <c r="AU9" i="10" s="1"/>
  <c r="AT26" i="10"/>
  <c r="AR26" i="10" s="1"/>
  <c r="AU26" i="10" s="1"/>
  <c r="AT21" i="10"/>
  <c r="AR21" i="10" s="1"/>
  <c r="AU21" i="10" s="1"/>
  <c r="AV25" i="10"/>
  <c r="AS12" i="10"/>
  <c r="AZ12" i="10" s="1"/>
  <c r="AR12" i="10"/>
  <c r="AU12" i="10" s="1"/>
  <c r="AT17" i="10"/>
  <c r="AR17" i="10" s="1"/>
  <c r="AU17" i="10" s="1"/>
  <c r="AY49" i="9"/>
  <c r="AW20" i="9"/>
  <c r="AV28" i="9"/>
  <c r="AY36" i="9"/>
  <c r="AX44" i="9"/>
  <c r="AY44" i="9"/>
  <c r="AR52" i="9"/>
  <c r="AU52" i="9" s="1"/>
  <c r="BA52" i="9"/>
  <c r="AW44" i="9"/>
  <c r="AW14" i="9"/>
  <c r="AX33" i="9"/>
  <c r="AY52" i="9"/>
  <c r="AV36" i="9"/>
  <c r="BB36" i="9" s="1"/>
  <c r="AB5" i="9"/>
  <c r="AV5" i="9" s="1"/>
  <c r="AT21" i="9"/>
  <c r="BA21" i="9" s="1"/>
  <c r="AW51" i="9"/>
  <c r="AW48" i="9"/>
  <c r="AV48" i="9"/>
  <c r="AW12" i="9"/>
  <c r="AS44" i="9"/>
  <c r="AZ44" i="9" s="1"/>
  <c r="AE5" i="9"/>
  <c r="AE53" i="9" s="1"/>
  <c r="AW7" i="9"/>
  <c r="AW10" i="9"/>
  <c r="AY48" i="9"/>
  <c r="AW45" i="9"/>
  <c r="AY16" i="9"/>
  <c r="AX10" i="9"/>
  <c r="AS28" i="9"/>
  <c r="AZ28" i="9" s="1"/>
  <c r="AY43" i="9"/>
  <c r="AY6" i="9"/>
  <c r="AT18" i="9"/>
  <c r="AR18" i="9" s="1"/>
  <c r="AU18" i="9" s="1"/>
  <c r="AV23" i="9"/>
  <c r="AY21" i="9"/>
  <c r="AT39" i="9"/>
  <c r="AR39" i="9" s="1"/>
  <c r="AU39" i="9" s="1"/>
  <c r="AT43" i="9"/>
  <c r="BA43" i="9" s="1"/>
  <c r="AW36" i="9"/>
  <c r="AW17" i="9"/>
  <c r="AV44" i="9"/>
  <c r="AT44" i="9"/>
  <c r="AR44" i="9" s="1"/>
  <c r="AU44" i="9" s="1"/>
  <c r="AS11" i="9"/>
  <c r="AZ11" i="9" s="1"/>
  <c r="AX37" i="9"/>
  <c r="AW49" i="9"/>
  <c r="AY35" i="9"/>
  <c r="AW40" i="9"/>
  <c r="AW21" i="9"/>
  <c r="AX21" i="9"/>
  <c r="AV32" i="9"/>
  <c r="BB32" i="9" s="1"/>
  <c r="AV10" i="9"/>
  <c r="AY28" i="9"/>
  <c r="AX36" i="9"/>
  <c r="AV6" i="9"/>
  <c r="AX28" i="9"/>
  <c r="AS7" i="9"/>
  <c r="AZ7" i="9" s="1"/>
  <c r="Y53" i="9"/>
  <c r="AX30" i="9"/>
  <c r="AY7" i="9"/>
  <c r="Z53" i="9"/>
  <c r="AY14" i="9"/>
  <c r="AS24" i="9"/>
  <c r="AZ24" i="9" s="1"/>
  <c r="AR23" i="9"/>
  <c r="AU23" i="9" s="1"/>
  <c r="AY47" i="9"/>
  <c r="AS18" i="9"/>
  <c r="AZ18" i="9" s="1"/>
  <c r="AT14" i="9"/>
  <c r="BA14" i="9" s="1"/>
  <c r="AT47" i="9"/>
  <c r="BA47" i="9" s="1"/>
  <c r="AY23" i="9"/>
  <c r="AD13" i="9"/>
  <c r="AX13" i="9" s="1"/>
  <c r="AY18" i="9"/>
  <c r="AV7" i="9"/>
  <c r="AX25" i="9"/>
  <c r="AW34" i="9"/>
  <c r="AC41" i="9"/>
  <c r="AW41" i="9" s="1"/>
  <c r="AD15" i="6"/>
  <c r="AC15" i="6"/>
  <c r="AD25" i="6"/>
  <c r="AX7" i="9"/>
  <c r="AX39" i="9"/>
  <c r="BD39" i="9" s="1"/>
  <c r="AX8" i="9"/>
  <c r="AW23" i="9"/>
  <c r="AY8" i="9"/>
  <c r="AX23" i="9"/>
  <c r="AX27" i="9"/>
  <c r="AV43" i="9"/>
  <c r="AV8" i="9"/>
  <c r="BA7" i="9"/>
  <c r="AX32" i="9"/>
  <c r="AY32" i="9"/>
  <c r="AW15" i="9"/>
  <c r="AZ32" i="9"/>
  <c r="BA32" i="9"/>
  <c r="AX51" i="9"/>
  <c r="AW32" i="9"/>
  <c r="AV11" i="9"/>
  <c r="AW11" i="9"/>
  <c r="AY34" i="9"/>
  <c r="AX15" i="9"/>
  <c r="AX11" i="9"/>
  <c r="AX18" i="9"/>
  <c r="AT18" i="10"/>
  <c r="AS26" i="10"/>
  <c r="AS22" i="10"/>
  <c r="AT22" i="10"/>
  <c r="BA22" i="10" s="1"/>
  <c r="AW25" i="10"/>
  <c r="AT13" i="10"/>
  <c r="BA13" i="10" s="1"/>
  <c r="AT25" i="10"/>
  <c r="AR25" i="10" s="1"/>
  <c r="AU25" i="10" s="1"/>
  <c r="AS11" i="10"/>
  <c r="AZ11" i="10" s="1"/>
  <c r="AS24" i="10"/>
  <c r="AZ24" i="10" s="1"/>
  <c r="AR7" i="10"/>
  <c r="AU7" i="10" s="1"/>
  <c r="AS17" i="10"/>
  <c r="AZ17" i="10" s="1"/>
  <c r="AS16" i="10"/>
  <c r="AZ16" i="10" s="1"/>
  <c r="AS19" i="10"/>
  <c r="AZ19" i="10" s="1"/>
  <c r="AT19" i="10"/>
  <c r="BA19" i="10" s="1"/>
  <c r="AS23" i="10"/>
  <c r="AZ23" i="10" s="1"/>
  <c r="AT23" i="10"/>
  <c r="BA23" i="10" s="1"/>
  <c r="AS5" i="10"/>
  <c r="AZ5" i="10" s="1"/>
  <c r="AX12" i="10"/>
  <c r="AW27" i="10"/>
  <c r="AY11" i="10"/>
  <c r="AW12" i="10"/>
  <c r="AX17" i="10"/>
  <c r="AV22" i="10"/>
  <c r="AV23" i="10"/>
  <c r="AY23" i="10"/>
  <c r="AX8" i="10"/>
  <c r="AW17" i="10"/>
  <c r="AY22" i="10"/>
  <c r="AW13" i="10"/>
  <c r="AX22" i="10"/>
  <c r="AV27" i="10"/>
  <c r="AZ27" i="10"/>
  <c r="AZ18" i="10"/>
  <c r="AX7" i="10"/>
  <c r="AY25" i="10"/>
  <c r="W28" i="10"/>
  <c r="AR22" i="10"/>
  <c r="AU22" i="10" s="1"/>
  <c r="AW24" i="10"/>
  <c r="X28" i="10"/>
  <c r="AW7" i="10"/>
  <c r="AX24" i="10"/>
  <c r="AT27" i="10"/>
  <c r="AR27" i="10" s="1"/>
  <c r="AU27" i="10" s="1"/>
  <c r="AY24" i="10"/>
  <c r="AT14" i="10"/>
  <c r="AR14" i="10" s="1"/>
  <c r="AU14" i="10" s="1"/>
  <c r="AW8" i="10"/>
  <c r="AV12" i="10"/>
  <c r="AX26" i="10"/>
  <c r="AY8" i="10"/>
  <c r="AS7" i="10"/>
  <c r="AV8" i="10"/>
  <c r="BA12" i="10"/>
  <c r="AV16" i="10"/>
  <c r="AV17" i="10"/>
  <c r="BB17" i="10" s="1"/>
  <c r="AX27" i="10"/>
  <c r="AY27" i="10"/>
  <c r="AY13" i="10"/>
  <c r="AZ26" i="10"/>
  <c r="AT11" i="10"/>
  <c r="BA11" i="10" s="1"/>
  <c r="AV11" i="10"/>
  <c r="AY15" i="10"/>
  <c r="AY16" i="10"/>
  <c r="AZ22" i="10"/>
  <c r="AX19" i="10"/>
  <c r="AS21" i="10"/>
  <c r="AZ21" i="10" s="1"/>
  <c r="AW21" i="10"/>
  <c r="AW15" i="10"/>
  <c r="AY14" i="10"/>
  <c r="AX21" i="10"/>
  <c r="AZ25" i="10"/>
  <c r="AV7" i="10"/>
  <c r="AY18" i="10"/>
  <c r="G28" i="10"/>
  <c r="AW11" i="10"/>
  <c r="BA18" i="10"/>
  <c r="AV14" i="10"/>
  <c r="AY7" i="10"/>
  <c r="AX11" i="10"/>
  <c r="AV21" i="10"/>
  <c r="AX25" i="10"/>
  <c r="AS13" i="9"/>
  <c r="AZ13" i="9" s="1"/>
  <c r="AV13" i="9"/>
  <c r="AX19" i="9"/>
  <c r="AV35" i="9"/>
  <c r="AS35" i="9"/>
  <c r="AZ35" i="9" s="1"/>
  <c r="AW13" i="9"/>
  <c r="AV15" i="9"/>
  <c r="AY25" i="9"/>
  <c r="AT25" i="9"/>
  <c r="BA25" i="9" s="1"/>
  <c r="AV27" i="9"/>
  <c r="AT35" i="9"/>
  <c r="AR18" i="10"/>
  <c r="AU18" i="10" s="1"/>
  <c r="AY41" i="9"/>
  <c r="AW9" i="9"/>
  <c r="AW24" i="9"/>
  <c r="W53" i="9"/>
  <c r="AV42" i="9"/>
  <c r="AX46" i="9"/>
  <c r="AS46" i="9"/>
  <c r="AZ46" i="9" s="1"/>
  <c r="AT27" i="9"/>
  <c r="BA27" i="9" s="1"/>
  <c r="AW27" i="9"/>
  <c r="AA53" i="9"/>
  <c r="AX9" i="9"/>
  <c r="AS10" i="9"/>
  <c r="AZ10" i="9" s="1"/>
  <c r="AV52" i="9"/>
  <c r="AV26" i="10"/>
  <c r="AR48" i="9"/>
  <c r="AU48" i="9" s="1"/>
  <c r="BA48" i="9"/>
  <c r="AX41" i="9"/>
  <c r="AX9" i="10"/>
  <c r="AS27" i="9"/>
  <c r="AZ27" i="9" s="1"/>
  <c r="AG53" i="9"/>
  <c r="AW22" i="9"/>
  <c r="AV22" i="9"/>
  <c r="AV17" i="9"/>
  <c r="X53" i="9"/>
  <c r="AY27" i="9"/>
  <c r="AH53" i="9"/>
  <c r="AI53" i="9"/>
  <c r="AY10" i="9"/>
  <c r="AV16" i="9"/>
  <c r="AS22" i="9"/>
  <c r="AZ22" i="9" s="1"/>
  <c r="AX22" i="9"/>
  <c r="AV24" i="9"/>
  <c r="AW16" i="9"/>
  <c r="AX17" i="9"/>
  <c r="AY30" i="9"/>
  <c r="AX16" i="9"/>
  <c r="AM53" i="9"/>
  <c r="AX6" i="9"/>
  <c r="AY11" i="9"/>
  <c r="AS17" i="9"/>
  <c r="AZ17" i="9" s="1"/>
  <c r="AT30" i="9"/>
  <c r="AR38" i="9"/>
  <c r="AU38" i="9" s="1"/>
  <c r="F28" i="10"/>
  <c r="AX5" i="10"/>
  <c r="AS8" i="10"/>
  <c r="AZ8" i="10" s="1"/>
  <c r="AW23" i="10"/>
  <c r="AT24" i="10"/>
  <c r="BA24" i="10" s="1"/>
  <c r="AW5" i="10"/>
  <c r="E28" i="10"/>
  <c r="AN53" i="9"/>
  <c r="AS5" i="9"/>
  <c r="AZ5" i="9" s="1"/>
  <c r="V53" i="9"/>
  <c r="AV19" i="9"/>
  <c r="AT8" i="10"/>
  <c r="AW8" i="9"/>
  <c r="S28" i="10"/>
  <c r="U28" i="10"/>
  <c r="AK53" i="9"/>
  <c r="AY17" i="9"/>
  <c r="AT17" i="9"/>
  <c r="BA17" i="9" s="1"/>
  <c r="AN28" i="10"/>
  <c r="AY12" i="10"/>
  <c r="E53" i="9"/>
  <c r="AY5" i="10"/>
  <c r="AT9" i="9"/>
  <c r="BA9" i="9" s="1"/>
  <c r="AY9" i="9"/>
  <c r="AL53" i="9"/>
  <c r="AS6" i="9"/>
  <c r="AZ6" i="9" s="1"/>
  <c r="AV12" i="9"/>
  <c r="AY31" i="9"/>
  <c r="I28" i="10"/>
  <c r="AT13" i="9"/>
  <c r="BA13" i="9" s="1"/>
  <c r="AY13" i="9"/>
  <c r="AS9" i="9"/>
  <c r="AZ9" i="9" s="1"/>
  <c r="AV9" i="9"/>
  <c r="BA38" i="9"/>
  <c r="AX49" i="9"/>
  <c r="AW50" i="9"/>
  <c r="J28" i="10"/>
  <c r="AV19" i="10"/>
  <c r="AV46" i="9"/>
  <c r="AW6" i="9"/>
  <c r="F53" i="9"/>
  <c r="AT6" i="9"/>
  <c r="BA6" i="9" s="1"/>
  <c r="H53" i="9"/>
  <c r="AX12" i="9"/>
  <c r="AV40" i="9"/>
  <c r="AX50" i="9"/>
  <c r="K28" i="10"/>
  <c r="AW19" i="10"/>
  <c r="AW9" i="10"/>
  <c r="AV47" i="9"/>
  <c r="AY24" i="9"/>
  <c r="AQ53" i="9"/>
  <c r="AT5" i="9"/>
  <c r="BA5" i="9" s="1"/>
  <c r="AY12" i="9"/>
  <c r="AY50" i="9"/>
  <c r="AV51" i="9"/>
  <c r="AS51" i="9"/>
  <c r="AZ51" i="9" s="1"/>
  <c r="L28" i="10"/>
  <c r="AW14" i="10"/>
  <c r="AV6" i="10"/>
  <c r="V28" i="10"/>
  <c r="AY29" i="9"/>
  <c r="AX47" i="9"/>
  <c r="M28" i="10"/>
  <c r="K53" i="9"/>
  <c r="AV34" i="9"/>
  <c r="AY40" i="9"/>
  <c r="AS50" i="9"/>
  <c r="AZ50" i="9" s="1"/>
  <c r="D28" i="10"/>
  <c r="AS20" i="9"/>
  <c r="AZ20" i="9" s="1"/>
  <c r="AX20" i="9"/>
  <c r="AV25" i="9"/>
  <c r="AS25" i="9"/>
  <c r="AZ25" i="9" s="1"/>
  <c r="AW43" i="9"/>
  <c r="AT50" i="9"/>
  <c r="BA50" i="9" s="1"/>
  <c r="AY51" i="9"/>
  <c r="AY9" i="10"/>
  <c r="AV41" i="9"/>
  <c r="AS41" i="9"/>
  <c r="AZ41" i="9" s="1"/>
  <c r="T28" i="10"/>
  <c r="AW26" i="10"/>
  <c r="AX14" i="9"/>
  <c r="AW19" i="9"/>
  <c r="AY20" i="9"/>
  <c r="AW25" i="9"/>
  <c r="AX34" i="9"/>
  <c r="AX43" i="9"/>
  <c r="AT51" i="9"/>
  <c r="BA51" i="9" s="1"/>
  <c r="AV13" i="10"/>
  <c r="AS13" i="10"/>
  <c r="AZ13" i="10" s="1"/>
  <c r="AR13" i="10"/>
  <c r="AU13" i="10" s="1"/>
  <c r="AV24" i="10"/>
  <c r="I53" i="9"/>
  <c r="AO53" i="9"/>
  <c r="AV9" i="10"/>
  <c r="AS9" i="10"/>
  <c r="AZ9" i="10" s="1"/>
  <c r="J53" i="9"/>
  <c r="AP53" i="9"/>
  <c r="AW39" i="9"/>
  <c r="BC39" i="9" s="1"/>
  <c r="AW46" i="9"/>
  <c r="O53" i="9"/>
  <c r="AS19" i="9"/>
  <c r="AZ19" i="9" s="1"/>
  <c r="AT22" i="9"/>
  <c r="BA22" i="9" s="1"/>
  <c r="AS31" i="9"/>
  <c r="AZ31" i="9" s="1"/>
  <c r="AA28" i="10"/>
  <c r="AM28" i="10"/>
  <c r="AX15" i="10"/>
  <c r="AY46" i="9"/>
  <c r="P53" i="9"/>
  <c r="AS16" i="9"/>
  <c r="AZ16" i="9" s="1"/>
  <c r="AT19" i="9"/>
  <c r="BA19" i="9" s="1"/>
  <c r="AT31" i="9"/>
  <c r="BA31" i="9" s="1"/>
  <c r="AY37" i="9"/>
  <c r="N28" i="10"/>
  <c r="AT16" i="10"/>
  <c r="BA16" i="10" s="1"/>
  <c r="AX23" i="10"/>
  <c r="L53" i="9"/>
  <c r="Q53" i="9"/>
  <c r="AW5" i="9"/>
  <c r="AT16" i="9"/>
  <c r="BA16" i="9" s="1"/>
  <c r="O28" i="10"/>
  <c r="AS6" i="10"/>
  <c r="AW22" i="10"/>
  <c r="AV29" i="9"/>
  <c r="AW42" i="9"/>
  <c r="AX45" i="9"/>
  <c r="AS47" i="9"/>
  <c r="P28" i="10"/>
  <c r="AT6" i="10"/>
  <c r="AR6" i="10" s="1"/>
  <c r="AU6" i="10" s="1"/>
  <c r="AW29" i="9"/>
  <c r="AX42" i="9"/>
  <c r="AV18" i="9"/>
  <c r="AY22" i="9"/>
  <c r="AX29" i="9"/>
  <c r="AV31" i="9"/>
  <c r="AW35" i="9"/>
  <c r="AY42" i="9"/>
  <c r="AV49" i="9"/>
  <c r="AS49" i="9"/>
  <c r="AZ49" i="9" s="1"/>
  <c r="AV10" i="10"/>
  <c r="Y28" i="10"/>
  <c r="AS8" i="9"/>
  <c r="AZ8" i="9" s="1"/>
  <c r="AS12" i="9"/>
  <c r="AZ12" i="9" s="1"/>
  <c r="AY15" i="9"/>
  <c r="AW18" i="9"/>
  <c r="AY19" i="9"/>
  <c r="AT29" i="9"/>
  <c r="BA29" i="9" s="1"/>
  <c r="AW31" i="9"/>
  <c r="AX35" i="9"/>
  <c r="AT8" i="9"/>
  <c r="BA8" i="9" s="1"/>
  <c r="AT12" i="9"/>
  <c r="BA12" i="9" s="1"/>
  <c r="AT24" i="9"/>
  <c r="BA24" i="9" s="1"/>
  <c r="AX31" i="9"/>
  <c r="AV33" i="9"/>
  <c r="AS33" i="9"/>
  <c r="AZ33" i="9" s="1"/>
  <c r="AS42" i="9"/>
  <c r="AZ42" i="9" s="1"/>
  <c r="AF53" i="9"/>
  <c r="AW16" i="10"/>
  <c r="AV20" i="10"/>
  <c r="AT5" i="10"/>
  <c r="BA5" i="10" s="1"/>
  <c r="AV21" i="9"/>
  <c r="AV26" i="9"/>
  <c r="AS29" i="9"/>
  <c r="AZ29" i="9" s="1"/>
  <c r="AW33" i="9"/>
  <c r="AT42" i="9"/>
  <c r="BA42" i="9" s="1"/>
  <c r="AW10" i="10"/>
  <c r="AX13" i="10"/>
  <c r="AS14" i="10"/>
  <c r="AX16" i="10"/>
  <c r="AW20" i="10"/>
  <c r="AW26" i="9"/>
  <c r="AV38" i="9"/>
  <c r="BA49" i="9"/>
  <c r="AI28" i="10"/>
  <c r="AX10" i="10"/>
  <c r="AX20" i="10"/>
  <c r="AR46" i="9"/>
  <c r="AU46" i="9" s="1"/>
  <c r="AX26" i="9"/>
  <c r="AY33" i="9"/>
  <c r="AW47" i="9"/>
  <c r="AY10" i="10"/>
  <c r="AV15" i="10"/>
  <c r="AS15" i="10"/>
  <c r="AZ15" i="10" s="1"/>
  <c r="AY20" i="10"/>
  <c r="U53" i="9"/>
  <c r="AS15" i="9"/>
  <c r="AZ15" i="9" s="1"/>
  <c r="AX24" i="9"/>
  <c r="AS43" i="9"/>
  <c r="AJ53" i="9"/>
  <c r="AV18" i="10"/>
  <c r="AO28" i="10"/>
  <c r="H28" i="10"/>
  <c r="N53" i="9"/>
  <c r="AR26" i="9"/>
  <c r="AU26" i="9" s="1"/>
  <c r="AW38" i="9"/>
  <c r="AS10" i="10"/>
  <c r="AZ10" i="10" s="1"/>
  <c r="AS20" i="10"/>
  <c r="AZ20" i="10" s="1"/>
  <c r="BA25" i="10"/>
  <c r="AP28" i="10"/>
  <c r="R53" i="9"/>
  <c r="T53" i="9"/>
  <c r="AS21" i="9"/>
  <c r="AZ21" i="9" s="1"/>
  <c r="AX38" i="9"/>
  <c r="AV45" i="9"/>
  <c r="AS45" i="9"/>
  <c r="AZ45" i="9" s="1"/>
  <c r="AT10" i="10"/>
  <c r="BA10" i="10" s="1"/>
  <c r="AT20" i="10"/>
  <c r="BA20" i="10" s="1"/>
  <c r="AQ28" i="10"/>
  <c r="AV37" i="9"/>
  <c r="AS37" i="9"/>
  <c r="AZ37" i="9" s="1"/>
  <c r="AY38" i="9"/>
  <c r="AW18" i="10"/>
  <c r="AY19" i="10"/>
  <c r="Z28" i="10"/>
  <c r="AV30" i="9"/>
  <c r="Q28" i="10"/>
  <c r="AX18" i="10"/>
  <c r="M53" i="9"/>
  <c r="S53" i="9"/>
  <c r="AW30" i="9"/>
  <c r="AS38" i="9"/>
  <c r="AZ38" i="9" s="1"/>
  <c r="AV50" i="9"/>
  <c r="R28" i="10"/>
  <c r="AY26" i="10"/>
  <c r="AT33" i="9"/>
  <c r="BA33" i="9" s="1"/>
  <c r="BC18" i="10" l="1"/>
  <c r="G18" i="11" s="1"/>
  <c r="H18" i="11" s="1"/>
  <c r="AR20" i="10"/>
  <c r="AU20" i="10" s="1"/>
  <c r="BB18" i="10"/>
  <c r="BB7" i="10"/>
  <c r="AR11" i="10"/>
  <c r="AU11" i="10" s="1"/>
  <c r="AR10" i="10"/>
  <c r="AU10" i="10" s="1"/>
  <c r="BA15" i="10"/>
  <c r="BA26" i="10"/>
  <c r="BA21" i="10"/>
  <c r="AR19" i="10"/>
  <c r="AU19" i="10" s="1"/>
  <c r="BD19" i="10" s="1"/>
  <c r="E19" i="11" s="1"/>
  <c r="F19" i="11" s="1"/>
  <c r="BA9" i="10"/>
  <c r="BB19" i="10"/>
  <c r="AR29" i="9"/>
  <c r="AU29" i="9" s="1"/>
  <c r="AR41" i="9"/>
  <c r="AU41" i="9" s="1"/>
  <c r="BA45" i="9"/>
  <c r="BG45" i="9" s="1"/>
  <c r="AR51" i="9"/>
  <c r="AU51" i="9" s="1"/>
  <c r="AR42" i="9"/>
  <c r="AU42" i="9" s="1"/>
  <c r="BA40" i="9"/>
  <c r="BG40" i="9" s="1"/>
  <c r="AR28" i="9"/>
  <c r="AU28" i="9" s="1"/>
  <c r="AR15" i="9"/>
  <c r="AU15" i="9" s="1"/>
  <c r="BC15" i="9" s="1"/>
  <c r="BA20" i="9"/>
  <c r="BG20" i="9" s="1"/>
  <c r="BB11" i="9"/>
  <c r="BB23" i="9"/>
  <c r="BA37" i="9"/>
  <c r="BG37" i="9" s="1"/>
  <c r="BB7" i="9"/>
  <c r="AR21" i="9"/>
  <c r="AU21" i="9" s="1"/>
  <c r="BD21" i="9" s="1"/>
  <c r="BB40" i="9"/>
  <c r="AR10" i="9"/>
  <c r="AU10" i="9" s="1"/>
  <c r="BC10" i="9" s="1"/>
  <c r="BA39" i="9"/>
  <c r="BG39" i="9" s="1"/>
  <c r="AR43" i="9"/>
  <c r="AU43" i="9" s="1"/>
  <c r="BC43" i="9" s="1"/>
  <c r="AR22" i="9"/>
  <c r="AU22" i="9" s="1"/>
  <c r="BD22" i="9" s="1"/>
  <c r="L14" i="11" s="1"/>
  <c r="BE7" i="9"/>
  <c r="AR47" i="9"/>
  <c r="AU47" i="9" s="1"/>
  <c r="BC47" i="9" s="1"/>
  <c r="BF7" i="9"/>
  <c r="BC7" i="9"/>
  <c r="BD23" i="9"/>
  <c r="BF44" i="9"/>
  <c r="BB52" i="9"/>
  <c r="BA18" i="9"/>
  <c r="BG18" i="9" s="1"/>
  <c r="AR50" i="9"/>
  <c r="AU50" i="9" s="1"/>
  <c r="BB50" i="9" s="1"/>
  <c r="BB38" i="9"/>
  <c r="BD47" i="9"/>
  <c r="L25" i="11" s="1"/>
  <c r="AR34" i="9"/>
  <c r="AU34" i="9" s="1"/>
  <c r="BC34" i="9" s="1"/>
  <c r="BD7" i="9"/>
  <c r="AR12" i="9"/>
  <c r="AU12" i="9" s="1"/>
  <c r="BE12" i="9" s="1"/>
  <c r="AR8" i="9"/>
  <c r="AU8" i="9" s="1"/>
  <c r="BC8" i="9" s="1"/>
  <c r="AR25" i="9"/>
  <c r="AU25" i="9" s="1"/>
  <c r="BB25" i="9" s="1"/>
  <c r="BE20" i="9"/>
  <c r="BE48" i="9"/>
  <c r="BE44" i="9"/>
  <c r="BD44" i="9"/>
  <c r="L23" i="11" s="1"/>
  <c r="M23" i="11" s="1"/>
  <c r="BD36" i="9"/>
  <c r="L19" i="11" s="1"/>
  <c r="M19" i="11" s="1"/>
  <c r="BC44" i="9"/>
  <c r="BC11" i="9"/>
  <c r="BF51" i="9"/>
  <c r="BC51" i="9"/>
  <c r="BE36" i="9"/>
  <c r="BC38" i="9"/>
  <c r="BE29" i="9"/>
  <c r="BC23" i="9"/>
  <c r="BC20" i="9"/>
  <c r="BG23" i="9"/>
  <c r="BF23" i="9"/>
  <c r="BC52" i="9"/>
  <c r="BD10" i="10"/>
  <c r="E10" i="11" s="1"/>
  <c r="F10" i="11" s="1"/>
  <c r="BE23" i="9"/>
  <c r="BG28" i="9"/>
  <c r="BE18" i="10"/>
  <c r="I18" i="11" s="1"/>
  <c r="J18" i="11" s="1"/>
  <c r="BE10" i="9"/>
  <c r="BC41" i="9"/>
  <c r="BD32" i="9"/>
  <c r="BB45" i="9"/>
  <c r="BC28" i="9"/>
  <c r="BC32" i="9"/>
  <c r="BB44" i="9"/>
  <c r="BB42" i="9"/>
  <c r="BG32" i="9"/>
  <c r="AR5" i="9"/>
  <c r="AU5" i="9" s="1"/>
  <c r="BF5" i="9" s="1"/>
  <c r="BF32" i="9"/>
  <c r="BB20" i="9"/>
  <c r="BF40" i="9"/>
  <c r="BC36" i="9"/>
  <c r="BE32" i="9"/>
  <c r="AY5" i="9"/>
  <c r="BE11" i="9"/>
  <c r="BB49" i="9"/>
  <c r="BG36" i="9"/>
  <c r="BE42" i="9"/>
  <c r="BG7" i="9"/>
  <c r="AR27" i="9"/>
  <c r="AU27" i="9" s="1"/>
  <c r="BE27" i="9" s="1"/>
  <c r="AR14" i="9"/>
  <c r="AU14" i="9" s="1"/>
  <c r="BD14" i="9" s="1"/>
  <c r="L8" i="11" s="1"/>
  <c r="BA44" i="9"/>
  <c r="BG44" i="9" s="1"/>
  <c r="BD29" i="9"/>
  <c r="BD18" i="9"/>
  <c r="L11" i="11" s="1"/>
  <c r="BC21" i="9"/>
  <c r="BE22" i="9"/>
  <c r="BG48" i="9"/>
  <c r="BF36" i="9"/>
  <c r="BF45" i="9"/>
  <c r="BB26" i="9"/>
  <c r="BC48" i="9"/>
  <c r="BD40" i="9"/>
  <c r="L22" i="11" s="1"/>
  <c r="BD11" i="9"/>
  <c r="BG11" i="9"/>
  <c r="BC18" i="9"/>
  <c r="BG49" i="9"/>
  <c r="BD51" i="9"/>
  <c r="L27" i="11" s="1"/>
  <c r="BD52" i="9"/>
  <c r="BE37" i="9"/>
  <c r="BD45" i="9"/>
  <c r="L24" i="11" s="1"/>
  <c r="BF11" i="9"/>
  <c r="BE49" i="9"/>
  <c r="BE38" i="9"/>
  <c r="BC37" i="9"/>
  <c r="BC49" i="9"/>
  <c r="BC25" i="10"/>
  <c r="G25" i="11" s="1"/>
  <c r="H25" i="11" s="1"/>
  <c r="BB25" i="10"/>
  <c r="BG25" i="10"/>
  <c r="AR23" i="10"/>
  <c r="AU23" i="10" s="1"/>
  <c r="BB23" i="10" s="1"/>
  <c r="BE25" i="10"/>
  <c r="I25" i="11" s="1"/>
  <c r="J25" i="11" s="1"/>
  <c r="BB22" i="10"/>
  <c r="BC23" i="10"/>
  <c r="G23" i="11" s="1"/>
  <c r="H23" i="11" s="1"/>
  <c r="BG22" i="10"/>
  <c r="BB27" i="10"/>
  <c r="BB11" i="10"/>
  <c r="BF25" i="10"/>
  <c r="BB13" i="10"/>
  <c r="BD25" i="10"/>
  <c r="E25" i="11" s="1"/>
  <c r="F25" i="11" s="1"/>
  <c r="AR5" i="10"/>
  <c r="AU5" i="10" s="1"/>
  <c r="BE27" i="10"/>
  <c r="I27" i="11" s="1"/>
  <c r="J27" i="11" s="1"/>
  <c r="BF22" i="10"/>
  <c r="BD21" i="10"/>
  <c r="E21" i="11" s="1"/>
  <c r="F21" i="11" s="1"/>
  <c r="BF19" i="10"/>
  <c r="BE7" i="10"/>
  <c r="I7" i="11" s="1"/>
  <c r="J7" i="11" s="1"/>
  <c r="BF17" i="10"/>
  <c r="BG18" i="10"/>
  <c r="BC21" i="10"/>
  <c r="G21" i="11" s="1"/>
  <c r="H21" i="11" s="1"/>
  <c r="BF18" i="10"/>
  <c r="BF11" i="10"/>
  <c r="BF27" i="10"/>
  <c r="BD7" i="10"/>
  <c r="E7" i="11" s="1"/>
  <c r="F7" i="11" s="1"/>
  <c r="BC19" i="10"/>
  <c r="G19" i="11" s="1"/>
  <c r="H19" i="11" s="1"/>
  <c r="BG12" i="10"/>
  <c r="BB12" i="10"/>
  <c r="BD12" i="10"/>
  <c r="E12" i="11" s="1"/>
  <c r="F12" i="11" s="1"/>
  <c r="BC12" i="10"/>
  <c r="G12" i="11" s="1"/>
  <c r="H12" i="11" s="1"/>
  <c r="BB21" i="10"/>
  <c r="BG21" i="10"/>
  <c r="BD20" i="10"/>
  <c r="E20" i="11" s="1"/>
  <c r="F20" i="11" s="1"/>
  <c r="AF28" i="10"/>
  <c r="BC17" i="10"/>
  <c r="G17" i="11" s="1"/>
  <c r="H17" i="11" s="1"/>
  <c r="BF21" i="10"/>
  <c r="BC27" i="10"/>
  <c r="G27" i="11" s="1"/>
  <c r="H27" i="11" s="1"/>
  <c r="AR24" i="10"/>
  <c r="AU24" i="10" s="1"/>
  <c r="BC24" i="10" s="1"/>
  <c r="G24" i="11" s="1"/>
  <c r="H24" i="11" s="1"/>
  <c r="BE12" i="10"/>
  <c r="I12" i="11" s="1"/>
  <c r="J12" i="11" s="1"/>
  <c r="BE22" i="10"/>
  <c r="I22" i="11" s="1"/>
  <c r="J22" i="11" s="1"/>
  <c r="BD22" i="10"/>
  <c r="E22" i="11" s="1"/>
  <c r="F22" i="11" s="1"/>
  <c r="AH28" i="10"/>
  <c r="AY17" i="10"/>
  <c r="BE17" i="10" s="1"/>
  <c r="I17" i="11" s="1"/>
  <c r="J17" i="11" s="1"/>
  <c r="BA14" i="10"/>
  <c r="BG14" i="10" s="1"/>
  <c r="BF12" i="10"/>
  <c r="BC22" i="10"/>
  <c r="G22" i="11" s="1"/>
  <c r="H22" i="11" s="1"/>
  <c r="AG28" i="10"/>
  <c r="BF15" i="10"/>
  <c r="AE28" i="10"/>
  <c r="AK28" i="10"/>
  <c r="BF26" i="10"/>
  <c r="BB15" i="10"/>
  <c r="BD27" i="10"/>
  <c r="E27" i="11" s="1"/>
  <c r="F27" i="11" s="1"/>
  <c r="BA27" i="10"/>
  <c r="BG27" i="10" s="1"/>
  <c r="AY21" i="10"/>
  <c r="BE21" i="10" s="1"/>
  <c r="I21" i="11" s="1"/>
  <c r="J21" i="11" s="1"/>
  <c r="BE10" i="10"/>
  <c r="I10" i="11" s="1"/>
  <c r="J10" i="11" s="1"/>
  <c r="BA17" i="10"/>
  <c r="BG17" i="10" s="1"/>
  <c r="AJ28" i="10"/>
  <c r="BD17" i="10"/>
  <c r="E17" i="11" s="1"/>
  <c r="F17" i="11" s="1"/>
  <c r="BF20" i="10"/>
  <c r="BA8" i="10"/>
  <c r="BG11" i="10"/>
  <c r="BC7" i="10"/>
  <c r="G7" i="11" s="1"/>
  <c r="H7" i="11" s="1"/>
  <c r="BB6" i="10"/>
  <c r="AW6" i="10"/>
  <c r="BC6" i="10" s="1"/>
  <c r="G6" i="11" s="1"/>
  <c r="H6" i="11" s="1"/>
  <c r="AX14" i="10"/>
  <c r="BD14" i="10" s="1"/>
  <c r="E14" i="11" s="1"/>
  <c r="F14" i="11" s="1"/>
  <c r="AZ7" i="10"/>
  <c r="BF7" i="10" s="1"/>
  <c r="BF10" i="10"/>
  <c r="BA7" i="10"/>
  <c r="BG7" i="10" s="1"/>
  <c r="BD13" i="10"/>
  <c r="E13" i="11" s="1"/>
  <c r="F13" i="11" s="1"/>
  <c r="BB18" i="9"/>
  <c r="BF18" i="9"/>
  <c r="BF26" i="9"/>
  <c r="BE14" i="10"/>
  <c r="I14" i="11" s="1"/>
  <c r="J14" i="11" s="1"/>
  <c r="BG13" i="10"/>
  <c r="BF28" i="9"/>
  <c r="BG15" i="9"/>
  <c r="BC13" i="10"/>
  <c r="G13" i="11" s="1"/>
  <c r="H13" i="11" s="1"/>
  <c r="BE51" i="9"/>
  <c r="BB51" i="9"/>
  <c r="BB41" i="9"/>
  <c r="BB10" i="9"/>
  <c r="BF13" i="10"/>
  <c r="AR9" i="9"/>
  <c r="AU9" i="9" s="1"/>
  <c r="BD9" i="9" s="1"/>
  <c r="AR6" i="9"/>
  <c r="AU6" i="9" s="1"/>
  <c r="BF6" i="9" s="1"/>
  <c r="BF42" i="9"/>
  <c r="BC14" i="10"/>
  <c r="G14" i="11" s="1"/>
  <c r="H14" i="11" s="1"/>
  <c r="BE41" i="9"/>
  <c r="BC29" i="9"/>
  <c r="BC26" i="9"/>
  <c r="AR16" i="10"/>
  <c r="AU16" i="10" s="1"/>
  <c r="BC16" i="10" s="1"/>
  <c r="G16" i="11" s="1"/>
  <c r="H16" i="11" s="1"/>
  <c r="AX5" i="9"/>
  <c r="AD53" i="9"/>
  <c r="AX53" i="9" s="1"/>
  <c r="BE28" i="9"/>
  <c r="AR17" i="9"/>
  <c r="AU17" i="9" s="1"/>
  <c r="BC17" i="9" s="1"/>
  <c r="BG9" i="10"/>
  <c r="BD26" i="9"/>
  <c r="L16" i="11" s="1"/>
  <c r="BC20" i="10"/>
  <c r="G20" i="11" s="1"/>
  <c r="H20" i="11" s="1"/>
  <c r="AR24" i="9"/>
  <c r="AU24" i="9" s="1"/>
  <c r="BC24" i="9" s="1"/>
  <c r="BA6" i="10"/>
  <c r="BG6" i="10" s="1"/>
  <c r="AR31" i="9"/>
  <c r="AU31" i="9" s="1"/>
  <c r="BC31" i="9" s="1"/>
  <c r="BG51" i="9"/>
  <c r="BC40" i="9"/>
  <c r="BE13" i="10"/>
  <c r="I13" i="11" s="1"/>
  <c r="J13" i="11" s="1"/>
  <c r="BE26" i="9"/>
  <c r="BE46" i="9"/>
  <c r="BG46" i="9"/>
  <c r="AT28" i="10"/>
  <c r="AR28" i="10" s="1"/>
  <c r="AU28" i="10" s="1"/>
  <c r="AZ14" i="10"/>
  <c r="BF14" i="10" s="1"/>
  <c r="AZ47" i="9"/>
  <c r="BD15" i="10"/>
  <c r="E15" i="11" s="1"/>
  <c r="F15" i="11" s="1"/>
  <c r="BD20" i="9"/>
  <c r="L13" i="11" s="1"/>
  <c r="M13" i="11" s="1"/>
  <c r="BG41" i="9"/>
  <c r="BD37" i="9"/>
  <c r="L20" i="11" s="1"/>
  <c r="BF10" i="9"/>
  <c r="BA35" i="9"/>
  <c r="AR35" i="9"/>
  <c r="AU35" i="9" s="1"/>
  <c r="BE35" i="9" s="1"/>
  <c r="BF52" i="9"/>
  <c r="BA30" i="9"/>
  <c r="AR30" i="9"/>
  <c r="AU30" i="9" s="1"/>
  <c r="BE30" i="9" s="1"/>
  <c r="AZ43" i="9"/>
  <c r="BE15" i="9"/>
  <c r="BF20" i="9"/>
  <c r="AY6" i="10"/>
  <c r="BE6" i="10" s="1"/>
  <c r="I6" i="11" s="1"/>
  <c r="J6" i="11" s="1"/>
  <c r="BD9" i="10"/>
  <c r="E9" i="11" s="1"/>
  <c r="F9" i="11" s="1"/>
  <c r="BD28" i="9"/>
  <c r="BE52" i="9"/>
  <c r="AR13" i="9"/>
  <c r="AU13" i="9" s="1"/>
  <c r="BD13" i="9" s="1"/>
  <c r="AR33" i="9"/>
  <c r="AU33" i="9" s="1"/>
  <c r="BD33" i="9" s="1"/>
  <c r="L18" i="11" s="1"/>
  <c r="BB46" i="9"/>
  <c r="AC28" i="10"/>
  <c r="AW28" i="10" s="1"/>
  <c r="BG15" i="10"/>
  <c r="BG42" i="9"/>
  <c r="BB37" i="9"/>
  <c r="AB28" i="10"/>
  <c r="AV5" i="10"/>
  <c r="AX6" i="10"/>
  <c r="BD6" i="10" s="1"/>
  <c r="E6" i="11" s="1"/>
  <c r="F6" i="11" s="1"/>
  <c r="BB29" i="9"/>
  <c r="AY53" i="9"/>
  <c r="AT53" i="9"/>
  <c r="BA53" i="9" s="1"/>
  <c r="BG26" i="10"/>
  <c r="AS53" i="9"/>
  <c r="AZ53" i="9" s="1"/>
  <c r="BD26" i="10"/>
  <c r="E26" i="11" s="1"/>
  <c r="F26" i="11" s="1"/>
  <c r="BC10" i="10"/>
  <c r="G10" i="11" s="1"/>
  <c r="H10" i="11" s="1"/>
  <c r="BG10" i="10"/>
  <c r="BE45" i="9"/>
  <c r="BC45" i="9"/>
  <c r="BF15" i="9"/>
  <c r="BB14" i="10"/>
  <c r="BF41" i="9"/>
  <c r="BD42" i="9"/>
  <c r="BF29" i="9"/>
  <c r="AR16" i="9"/>
  <c r="AU16" i="9" s="1"/>
  <c r="BE16" i="9" s="1"/>
  <c r="BC11" i="10"/>
  <c r="G11" i="11" s="1"/>
  <c r="H11" i="11" s="1"/>
  <c r="BD48" i="9"/>
  <c r="AR19" i="9"/>
  <c r="AU19" i="9" s="1"/>
  <c r="BF19" i="9" s="1"/>
  <c r="BC15" i="10"/>
  <c r="G15" i="11" s="1"/>
  <c r="H15" i="11" s="1"/>
  <c r="BB26" i="10"/>
  <c r="BE26" i="10"/>
  <c r="I26" i="11" s="1"/>
  <c r="J26" i="11" s="1"/>
  <c r="BG20" i="10"/>
  <c r="BC26" i="10"/>
  <c r="G26" i="11" s="1"/>
  <c r="H26" i="11" s="1"/>
  <c r="BE40" i="9"/>
  <c r="AC53" i="9"/>
  <c r="AW53" i="9" s="1"/>
  <c r="BE11" i="10"/>
  <c r="I11" i="11" s="1"/>
  <c r="J11" i="11" s="1"/>
  <c r="BE18" i="9"/>
  <c r="BF9" i="10"/>
  <c r="BD38" i="9"/>
  <c r="L21" i="11" s="1"/>
  <c r="AB53" i="9"/>
  <c r="AV53" i="9" s="1"/>
  <c r="BG52" i="9"/>
  <c r="BF38" i="9"/>
  <c r="BB10" i="10"/>
  <c r="BB21" i="9"/>
  <c r="BF21" i="9"/>
  <c r="BD49" i="9"/>
  <c r="AD28" i="10"/>
  <c r="BB28" i="9"/>
  <c r="BB9" i="10"/>
  <c r="BE9" i="10"/>
  <c r="I9" i="11" s="1"/>
  <c r="J9" i="11" s="1"/>
  <c r="BB48" i="9"/>
  <c r="BG29" i="9"/>
  <c r="BD18" i="10"/>
  <c r="E18" i="11" s="1"/>
  <c r="F18" i="11" s="1"/>
  <c r="AZ6" i="10"/>
  <c r="BF6" i="10" s="1"/>
  <c r="BD11" i="10"/>
  <c r="E11" i="11" s="1"/>
  <c r="F11" i="11" s="1"/>
  <c r="BC42" i="9"/>
  <c r="BE20" i="10"/>
  <c r="I20" i="11" s="1"/>
  <c r="J20" i="11" s="1"/>
  <c r="BB20" i="10"/>
  <c r="BF49" i="9"/>
  <c r="BC46" i="9"/>
  <c r="BG38" i="9"/>
  <c r="AR8" i="10"/>
  <c r="AU8" i="10" s="1"/>
  <c r="BF8" i="10" s="1"/>
  <c r="BF48" i="9"/>
  <c r="BF46" i="9"/>
  <c r="BG19" i="10"/>
  <c r="BG26" i="9"/>
  <c r="AL28" i="10"/>
  <c r="BF37" i="9"/>
  <c r="AS28" i="10"/>
  <c r="BE15" i="10"/>
  <c r="I15" i="11" s="1"/>
  <c r="J15" i="11" s="1"/>
  <c r="BC9" i="10"/>
  <c r="G9" i="11" s="1"/>
  <c r="H9" i="11" s="1"/>
  <c r="BD41" i="9"/>
  <c r="BD46" i="9"/>
  <c r="BE19" i="10" l="1"/>
  <c r="I19" i="11" s="1"/>
  <c r="J19" i="11" s="1"/>
  <c r="BD24" i="10"/>
  <c r="E24" i="11" s="1"/>
  <c r="F24" i="11" s="1"/>
  <c r="BD23" i="10"/>
  <c r="E23" i="11" s="1"/>
  <c r="F23" i="11" s="1"/>
  <c r="BB15" i="9"/>
  <c r="BD15" i="9"/>
  <c r="BC22" i="9"/>
  <c r="BG43" i="9"/>
  <c r="BD10" i="9"/>
  <c r="BF34" i="9"/>
  <c r="BB43" i="9"/>
  <c r="BD43" i="9"/>
  <c r="BE21" i="9"/>
  <c r="BG21" i="9"/>
  <c r="BC50" i="9"/>
  <c r="BF47" i="9"/>
  <c r="BG22" i="9"/>
  <c r="BG19" i="9"/>
  <c r="BG17" i="9"/>
  <c r="BG10" i="9"/>
  <c r="BB22" i="9"/>
  <c r="BE47" i="9"/>
  <c r="BF22" i="9"/>
  <c r="BE43" i="9"/>
  <c r="BG47" i="9"/>
  <c r="BF43" i="9"/>
  <c r="BB47" i="9"/>
  <c r="BG50" i="9"/>
  <c r="BG25" i="9"/>
  <c r="BE50" i="9"/>
  <c r="BF50" i="9"/>
  <c r="BB12" i="9"/>
  <c r="BD50" i="9"/>
  <c r="L26" i="11" s="1"/>
  <c r="M26" i="11" s="1"/>
  <c r="BE25" i="9"/>
  <c r="BG31" i="9"/>
  <c r="BD8" i="9"/>
  <c r="BD12" i="9"/>
  <c r="BF25" i="9"/>
  <c r="BG12" i="9"/>
  <c r="BF16" i="9"/>
  <c r="BB34" i="9"/>
  <c r="M25" i="11"/>
  <c r="BF8" i="9"/>
  <c r="BG8" i="9"/>
  <c r="BE8" i="9"/>
  <c r="BF12" i="9"/>
  <c r="BC25" i="9"/>
  <c r="BD31" i="9"/>
  <c r="BB5" i="9"/>
  <c r="BB31" i="9"/>
  <c r="BC5" i="9"/>
  <c r="BG5" i="9"/>
  <c r="BC12" i="9"/>
  <c r="BE34" i="9"/>
  <c r="BD34" i="9"/>
  <c r="BD25" i="9"/>
  <c r="BG13" i="9"/>
  <c r="BE31" i="9"/>
  <c r="BB35" i="9"/>
  <c r="BB30" i="9"/>
  <c r="BB8" i="9"/>
  <c r="BE5" i="9"/>
  <c r="BG34" i="9"/>
  <c r="M16" i="11"/>
  <c r="M21" i="11"/>
  <c r="M20" i="11"/>
  <c r="M11" i="11"/>
  <c r="BD5" i="10"/>
  <c r="E5" i="11" s="1"/>
  <c r="F5" i="11" s="1"/>
  <c r="M22" i="11"/>
  <c r="BD27" i="9"/>
  <c r="L17" i="11" s="1"/>
  <c r="M17" i="11" s="1"/>
  <c r="BC27" i="9"/>
  <c r="M24" i="11"/>
  <c r="BF27" i="9"/>
  <c r="AR53" i="9"/>
  <c r="AU53" i="9" s="1"/>
  <c r="BC9" i="9"/>
  <c r="BD6" i="9"/>
  <c r="L6" i="11" s="1"/>
  <c r="BE9" i="9"/>
  <c r="BG6" i="9"/>
  <c r="M27" i="11"/>
  <c r="BB9" i="9"/>
  <c r="BG27" i="9"/>
  <c r="M14" i="11"/>
  <c r="BF31" i="9"/>
  <c r="BF9" i="9"/>
  <c r="BG9" i="9"/>
  <c r="BB27" i="9"/>
  <c r="BD5" i="9"/>
  <c r="L5" i="11" s="1"/>
  <c r="BB14" i="9"/>
  <c r="BF14" i="9"/>
  <c r="BC14" i="9"/>
  <c r="BG14" i="9"/>
  <c r="BE14" i="9"/>
  <c r="M8" i="11" s="1"/>
  <c r="BE24" i="10"/>
  <c r="I24" i="11" s="1"/>
  <c r="J24" i="11" s="1"/>
  <c r="BG8" i="10"/>
  <c r="BG24" i="10"/>
  <c r="BG23" i="10"/>
  <c r="BF23" i="10"/>
  <c r="BB5" i="10"/>
  <c r="BE23" i="10"/>
  <c r="I23" i="11" s="1"/>
  <c r="J23" i="11" s="1"/>
  <c r="AY28" i="10"/>
  <c r="AX28" i="10"/>
  <c r="BF5" i="10"/>
  <c r="BG5" i="10"/>
  <c r="BA28" i="10"/>
  <c r="AV28" i="10"/>
  <c r="BF24" i="10"/>
  <c r="BE5" i="10"/>
  <c r="I5" i="11" s="1"/>
  <c r="BB24" i="10"/>
  <c r="BG24" i="9"/>
  <c r="BG16" i="9"/>
  <c r="BG16" i="10"/>
  <c r="BD16" i="9"/>
  <c r="L9" i="11" s="1"/>
  <c r="M9" i="11" s="1"/>
  <c r="BC5" i="10"/>
  <c r="G5" i="11" s="1"/>
  <c r="BB6" i="9"/>
  <c r="BE6" i="9"/>
  <c r="BF24" i="9"/>
  <c r="BD19" i="9"/>
  <c r="L12" i="11" s="1"/>
  <c r="BD24" i="9"/>
  <c r="L15" i="11" s="1"/>
  <c r="BB17" i="9"/>
  <c r="BE19" i="9"/>
  <c r="BD30" i="9"/>
  <c r="BF30" i="9"/>
  <c r="BG30" i="9"/>
  <c r="BB19" i="9"/>
  <c r="BC19" i="9"/>
  <c r="BC30" i="9"/>
  <c r="BC35" i="9"/>
  <c r="BF17" i="9"/>
  <c r="BB8" i="10"/>
  <c r="BD8" i="10"/>
  <c r="E8" i="11" s="1"/>
  <c r="F8" i="11" s="1"/>
  <c r="BC8" i="10"/>
  <c r="G8" i="11" s="1"/>
  <c r="H8" i="11" s="1"/>
  <c r="BE8" i="10"/>
  <c r="I8" i="11" s="1"/>
  <c r="J8" i="11" s="1"/>
  <c r="BB24" i="9"/>
  <c r="BG35" i="9"/>
  <c r="BD17" i="9"/>
  <c r="L10" i="11" s="1"/>
  <c r="BD35" i="9"/>
  <c r="BC16" i="9"/>
  <c r="BD16" i="10"/>
  <c r="E16" i="11" s="1"/>
  <c r="F16" i="11" s="1"/>
  <c r="BF16" i="10"/>
  <c r="BG33" i="9"/>
  <c r="BE17" i="9"/>
  <c r="BE24" i="9"/>
  <c r="BC6" i="9"/>
  <c r="BF33" i="9"/>
  <c r="BE16" i="10"/>
  <c r="I16" i="11" s="1"/>
  <c r="J16" i="11" s="1"/>
  <c r="BB16" i="10"/>
  <c r="AZ28" i="10"/>
  <c r="BC13" i="9"/>
  <c r="BF35" i="9"/>
  <c r="BE33" i="9"/>
  <c r="M18" i="11" s="1"/>
  <c r="BB13" i="9"/>
  <c r="BF13" i="9"/>
  <c r="BB16" i="9"/>
  <c r="BE13" i="9"/>
  <c r="BC33" i="9"/>
  <c r="BB33" i="9"/>
  <c r="M10" i="11" l="1"/>
  <c r="L28" i="11"/>
  <c r="BG28" i="10"/>
  <c r="BB53" i="9"/>
  <c r="BF28" i="10"/>
  <c r="H5" i="11"/>
  <c r="G28" i="11"/>
  <c r="J5" i="11"/>
  <c r="I28" i="11"/>
  <c r="E28" i="11"/>
  <c r="M15" i="11"/>
  <c r="M5" i="11"/>
  <c r="BG53" i="9"/>
  <c r="M12" i="11"/>
  <c r="BE53" i="9"/>
  <c r="BD53" i="9"/>
  <c r="BF53" i="9"/>
  <c r="BD28" i="10"/>
  <c r="BB28" i="10"/>
  <c r="BE28" i="10"/>
  <c r="BC53" i="9"/>
  <c r="BC28" i="10"/>
  <c r="M6" i="11" l="1"/>
  <c r="AT27" i="6" l="1"/>
  <c r="AR27" i="6" s="1"/>
  <c r="AU27" i="6" s="1"/>
  <c r="AS27" i="6"/>
  <c r="O27" i="6"/>
  <c r="N27" i="6"/>
  <c r="M27" i="6"/>
  <c r="L27" i="6"/>
  <c r="K27" i="6"/>
  <c r="J27" i="6"/>
  <c r="I27" i="6"/>
  <c r="AG27" i="6" s="1"/>
  <c r="H27" i="6"/>
  <c r="AF27" i="6" s="1"/>
  <c r="G27" i="6"/>
  <c r="AE27" i="6" s="1"/>
  <c r="F27" i="6"/>
  <c r="AD27" i="6" s="1"/>
  <c r="E27" i="6"/>
  <c r="AC27" i="6" s="1"/>
  <c r="D27" i="6"/>
  <c r="AB27" i="6" s="1"/>
  <c r="O26" i="6"/>
  <c r="N26" i="6"/>
  <c r="M26" i="6"/>
  <c r="L26" i="6"/>
  <c r="K26" i="6"/>
  <c r="J26" i="6"/>
  <c r="I26" i="6"/>
  <c r="AG26" i="6" s="1"/>
  <c r="H26" i="6"/>
  <c r="AF26" i="6" s="1"/>
  <c r="G26" i="6"/>
  <c r="AE26" i="6" s="1"/>
  <c r="F26" i="6"/>
  <c r="AD26" i="6" s="1"/>
  <c r="E26" i="6"/>
  <c r="AC26" i="6" s="1"/>
  <c r="D26" i="6"/>
  <c r="AB26" i="6" s="1"/>
  <c r="AT25" i="6"/>
  <c r="AS25" i="6"/>
  <c r="O25" i="6"/>
  <c r="N25" i="6"/>
  <c r="M25" i="6"/>
  <c r="AK25" i="6" s="1"/>
  <c r="L25" i="6"/>
  <c r="AJ25" i="6" s="1"/>
  <c r="K25" i="6"/>
  <c r="J25" i="6"/>
  <c r="AH25" i="6" s="1"/>
  <c r="I25" i="6"/>
  <c r="AG25" i="6" s="1"/>
  <c r="H25" i="6"/>
  <c r="AF25" i="6" s="1"/>
  <c r="G25" i="6"/>
  <c r="AE25" i="6" s="1"/>
  <c r="E25" i="6"/>
  <c r="AC25" i="6" s="1"/>
  <c r="D25" i="6"/>
  <c r="AB25" i="6" s="1"/>
  <c r="AT24" i="6"/>
  <c r="AS24" i="6"/>
  <c r="O24" i="6"/>
  <c r="AM24" i="6" s="1"/>
  <c r="N24" i="6"/>
  <c r="AL24" i="6" s="1"/>
  <c r="M24" i="6"/>
  <c r="L24" i="6"/>
  <c r="K24" i="6"/>
  <c r="AI24" i="6" s="1"/>
  <c r="J24" i="6"/>
  <c r="AH24" i="6" s="1"/>
  <c r="I24" i="6"/>
  <c r="AG24" i="6" s="1"/>
  <c r="H24" i="6"/>
  <c r="AF24" i="6" s="1"/>
  <c r="G24" i="6"/>
  <c r="AE24" i="6" s="1"/>
  <c r="F24" i="6"/>
  <c r="AD24" i="6" s="1"/>
  <c r="E24" i="6"/>
  <c r="AC24" i="6" s="1"/>
  <c r="D24" i="6"/>
  <c r="AB24" i="6" s="1"/>
  <c r="O23" i="6"/>
  <c r="N23" i="6"/>
  <c r="M23" i="6"/>
  <c r="L23" i="6"/>
  <c r="K23" i="6"/>
  <c r="J23" i="6"/>
  <c r="I23" i="6"/>
  <c r="AG23" i="6" s="1"/>
  <c r="H23" i="6"/>
  <c r="AF23" i="6" s="1"/>
  <c r="G23" i="6"/>
  <c r="AE23" i="6" s="1"/>
  <c r="F23" i="6"/>
  <c r="AD23" i="6" s="1"/>
  <c r="E23" i="6"/>
  <c r="AC23" i="6" s="1"/>
  <c r="D23" i="6"/>
  <c r="AB23" i="6" s="1"/>
  <c r="O22" i="6"/>
  <c r="N22" i="6"/>
  <c r="M22" i="6"/>
  <c r="L22" i="6"/>
  <c r="K22" i="6"/>
  <c r="J22" i="6"/>
  <c r="I22" i="6"/>
  <c r="AG22" i="6" s="1"/>
  <c r="H22" i="6"/>
  <c r="AF22" i="6" s="1"/>
  <c r="G22" i="6"/>
  <c r="AE22" i="6" s="1"/>
  <c r="F22" i="6"/>
  <c r="AD22" i="6" s="1"/>
  <c r="E22" i="6"/>
  <c r="AC22" i="6" s="1"/>
  <c r="D22" i="6"/>
  <c r="AB22" i="6" s="1"/>
  <c r="O21" i="6"/>
  <c r="N21" i="6"/>
  <c r="M21" i="6"/>
  <c r="L21" i="6"/>
  <c r="K21" i="6"/>
  <c r="J21" i="6"/>
  <c r="I21" i="6"/>
  <c r="AG21" i="6" s="1"/>
  <c r="H21" i="6"/>
  <c r="AF21" i="6" s="1"/>
  <c r="G21" i="6"/>
  <c r="AE21" i="6" s="1"/>
  <c r="F21" i="6"/>
  <c r="AD21" i="6" s="1"/>
  <c r="E21" i="6"/>
  <c r="AC21" i="6" s="1"/>
  <c r="D21" i="6"/>
  <c r="AB21" i="6" s="1"/>
  <c r="AT20" i="6"/>
  <c r="AS20" i="6"/>
  <c r="O20" i="6"/>
  <c r="N20" i="6"/>
  <c r="M20" i="6"/>
  <c r="L20" i="6"/>
  <c r="K20" i="6"/>
  <c r="AI20" i="6" s="1"/>
  <c r="J20" i="6"/>
  <c r="AH20" i="6" s="1"/>
  <c r="I20" i="6"/>
  <c r="AG20" i="6" s="1"/>
  <c r="H20" i="6"/>
  <c r="AF20" i="6" s="1"/>
  <c r="G20" i="6"/>
  <c r="AE20" i="6" s="1"/>
  <c r="F20" i="6"/>
  <c r="AD20" i="6" s="1"/>
  <c r="E20" i="6"/>
  <c r="AC20" i="6" s="1"/>
  <c r="D20" i="6"/>
  <c r="AB20" i="6" s="1"/>
  <c r="O19" i="6"/>
  <c r="N19" i="6"/>
  <c r="M19" i="6"/>
  <c r="L19" i="6"/>
  <c r="K19" i="6"/>
  <c r="J19" i="6"/>
  <c r="I19" i="6"/>
  <c r="AG19" i="6" s="1"/>
  <c r="H19" i="6"/>
  <c r="AF19" i="6" s="1"/>
  <c r="G19" i="6"/>
  <c r="AE19" i="6" s="1"/>
  <c r="F19" i="6"/>
  <c r="AD19" i="6" s="1"/>
  <c r="E19" i="6"/>
  <c r="AC19" i="6" s="1"/>
  <c r="D19" i="6"/>
  <c r="AB19" i="6" s="1"/>
  <c r="AT18" i="6"/>
  <c r="O18" i="6"/>
  <c r="N18" i="6"/>
  <c r="M18" i="6"/>
  <c r="L18" i="6"/>
  <c r="K18" i="6"/>
  <c r="J18" i="6"/>
  <c r="I18" i="6"/>
  <c r="AG18" i="6" s="1"/>
  <c r="H18" i="6"/>
  <c r="AF18" i="6" s="1"/>
  <c r="G18" i="6"/>
  <c r="AE18" i="6" s="1"/>
  <c r="F18" i="6"/>
  <c r="AD18" i="6" s="1"/>
  <c r="E18" i="6"/>
  <c r="AC18" i="6" s="1"/>
  <c r="D18" i="6"/>
  <c r="AB18" i="6" s="1"/>
  <c r="AT17" i="6"/>
  <c r="AS17" i="6"/>
  <c r="O17" i="6"/>
  <c r="N17" i="6"/>
  <c r="M17" i="6"/>
  <c r="L17" i="6"/>
  <c r="K17" i="6"/>
  <c r="J17" i="6"/>
  <c r="I17" i="6"/>
  <c r="AG17" i="6" s="1"/>
  <c r="H17" i="6"/>
  <c r="AF17" i="6" s="1"/>
  <c r="G17" i="6"/>
  <c r="AE17" i="6" s="1"/>
  <c r="F17" i="6"/>
  <c r="AD17" i="6" s="1"/>
  <c r="E17" i="6"/>
  <c r="AC17" i="6" s="1"/>
  <c r="D17" i="6"/>
  <c r="AB17" i="6" s="1"/>
  <c r="O16" i="6"/>
  <c r="AM16" i="6" s="1"/>
  <c r="N16" i="6"/>
  <c r="AL16" i="6" s="1"/>
  <c r="M16" i="6"/>
  <c r="L16" i="6"/>
  <c r="K16" i="6"/>
  <c r="J16" i="6"/>
  <c r="I16" i="6"/>
  <c r="AG16" i="6" s="1"/>
  <c r="H16" i="6"/>
  <c r="AF16" i="6" s="1"/>
  <c r="G16" i="6"/>
  <c r="AE16" i="6" s="1"/>
  <c r="F16" i="6"/>
  <c r="AD16" i="6" s="1"/>
  <c r="E16" i="6"/>
  <c r="AC16" i="6" s="1"/>
  <c r="D16" i="6"/>
  <c r="AB16" i="6" s="1"/>
  <c r="AS14" i="6"/>
  <c r="O14" i="6"/>
  <c r="N14" i="6"/>
  <c r="M14" i="6"/>
  <c r="L14" i="6"/>
  <c r="K14" i="6"/>
  <c r="J14" i="6"/>
  <c r="I14" i="6"/>
  <c r="AG14" i="6" s="1"/>
  <c r="H14" i="6"/>
  <c r="AF14" i="6" s="1"/>
  <c r="G14" i="6"/>
  <c r="AE14" i="6" s="1"/>
  <c r="F14" i="6"/>
  <c r="AD14" i="6" s="1"/>
  <c r="E14" i="6"/>
  <c r="AC14" i="6" s="1"/>
  <c r="D14" i="6"/>
  <c r="AB14" i="6" s="1"/>
  <c r="O13" i="6"/>
  <c r="N13" i="6"/>
  <c r="M13" i="6"/>
  <c r="L13" i="6"/>
  <c r="AJ13" i="6" s="1"/>
  <c r="K13" i="6"/>
  <c r="AI13" i="6" s="1"/>
  <c r="J13" i="6"/>
  <c r="I13" i="6"/>
  <c r="AG13" i="6" s="1"/>
  <c r="H13" i="6"/>
  <c r="AF13" i="6" s="1"/>
  <c r="G13" i="6"/>
  <c r="AE13" i="6" s="1"/>
  <c r="F13" i="6"/>
  <c r="AD13" i="6" s="1"/>
  <c r="E13" i="6"/>
  <c r="AC13" i="6" s="1"/>
  <c r="D13" i="6"/>
  <c r="AB13" i="6" s="1"/>
  <c r="AT12" i="6"/>
  <c r="AS12" i="6"/>
  <c r="O12" i="6"/>
  <c r="N12" i="6"/>
  <c r="M12" i="6"/>
  <c r="L12" i="6"/>
  <c r="K12" i="6"/>
  <c r="J12" i="6"/>
  <c r="I12" i="6"/>
  <c r="AG12" i="6" s="1"/>
  <c r="H12" i="6"/>
  <c r="AF12" i="6" s="1"/>
  <c r="G12" i="6"/>
  <c r="AE12" i="6" s="1"/>
  <c r="F12" i="6"/>
  <c r="AD12" i="6" s="1"/>
  <c r="E12" i="6"/>
  <c r="AC12" i="6" s="1"/>
  <c r="D12" i="6"/>
  <c r="AB12" i="6" s="1"/>
  <c r="O11" i="6"/>
  <c r="N11" i="6"/>
  <c r="M11" i="6"/>
  <c r="L11" i="6"/>
  <c r="K11" i="6"/>
  <c r="J11" i="6"/>
  <c r="I11" i="6"/>
  <c r="AG11" i="6" s="1"/>
  <c r="H11" i="6"/>
  <c r="AF11" i="6" s="1"/>
  <c r="G11" i="6"/>
  <c r="AE11" i="6" s="1"/>
  <c r="F11" i="6"/>
  <c r="AD11" i="6" s="1"/>
  <c r="E11" i="6"/>
  <c r="AC11" i="6" s="1"/>
  <c r="D11" i="6"/>
  <c r="AB11" i="6" s="1"/>
  <c r="AT10" i="6"/>
  <c r="O10" i="6"/>
  <c r="AM10" i="6" s="1"/>
  <c r="N10" i="6"/>
  <c r="M10" i="6"/>
  <c r="L10" i="6"/>
  <c r="K10" i="6"/>
  <c r="J10" i="6"/>
  <c r="I10" i="6"/>
  <c r="AG10" i="6" s="1"/>
  <c r="H10" i="6"/>
  <c r="AF10" i="6" s="1"/>
  <c r="G10" i="6"/>
  <c r="AE10" i="6" s="1"/>
  <c r="F10" i="6"/>
  <c r="AD10" i="6" s="1"/>
  <c r="E10" i="6"/>
  <c r="AC10" i="6" s="1"/>
  <c r="D10" i="6"/>
  <c r="AB10" i="6" s="1"/>
  <c r="O9" i="6"/>
  <c r="N9" i="6"/>
  <c r="M9" i="6"/>
  <c r="L9" i="6"/>
  <c r="AJ9" i="6" s="1"/>
  <c r="K9" i="6"/>
  <c r="J9" i="6"/>
  <c r="I9" i="6"/>
  <c r="AG9" i="6" s="1"/>
  <c r="H9" i="6"/>
  <c r="AF9" i="6" s="1"/>
  <c r="G9" i="6"/>
  <c r="AE9" i="6" s="1"/>
  <c r="F9" i="6"/>
  <c r="AD9" i="6" s="1"/>
  <c r="E9" i="6"/>
  <c r="AC9" i="6" s="1"/>
  <c r="D9" i="6"/>
  <c r="AB9" i="6" s="1"/>
  <c r="O8" i="6"/>
  <c r="N8" i="6"/>
  <c r="M8" i="6"/>
  <c r="L8" i="6"/>
  <c r="K8" i="6"/>
  <c r="J8" i="6"/>
  <c r="I8" i="6"/>
  <c r="AG8" i="6" s="1"/>
  <c r="H8" i="6"/>
  <c r="AF8" i="6" s="1"/>
  <c r="G8" i="6"/>
  <c r="AE8" i="6" s="1"/>
  <c r="F8" i="6"/>
  <c r="AD8" i="6" s="1"/>
  <c r="E8" i="6"/>
  <c r="AC8" i="6" s="1"/>
  <c r="D8" i="6"/>
  <c r="AB8" i="6" s="1"/>
  <c r="AT7" i="6"/>
  <c r="AR7" i="6" s="1"/>
  <c r="AU7" i="6" s="1"/>
  <c r="AS7" i="6"/>
  <c r="O7" i="6"/>
  <c r="AM7" i="6" s="1"/>
  <c r="N7" i="6"/>
  <c r="M7" i="6"/>
  <c r="L7" i="6"/>
  <c r="K7" i="6"/>
  <c r="J7" i="6"/>
  <c r="I7" i="6"/>
  <c r="AG7" i="6" s="1"/>
  <c r="H7" i="6"/>
  <c r="AF7" i="6" s="1"/>
  <c r="G7" i="6"/>
  <c r="AE7" i="6" s="1"/>
  <c r="F7" i="6"/>
  <c r="AD7" i="6" s="1"/>
  <c r="E7" i="6"/>
  <c r="AC7" i="6" s="1"/>
  <c r="D7" i="6"/>
  <c r="AB7" i="6" s="1"/>
  <c r="O6" i="6"/>
  <c r="N6" i="6"/>
  <c r="M6" i="6"/>
  <c r="L6" i="6"/>
  <c r="K6" i="6"/>
  <c r="J6" i="6"/>
  <c r="I6" i="6"/>
  <c r="AG6" i="6" s="1"/>
  <c r="H6" i="6"/>
  <c r="AF6" i="6" s="1"/>
  <c r="G6" i="6"/>
  <c r="AE6" i="6" s="1"/>
  <c r="F6" i="6"/>
  <c r="AD6" i="6" s="1"/>
  <c r="E6" i="6"/>
  <c r="AC6" i="6" s="1"/>
  <c r="D6" i="6"/>
  <c r="AB6" i="6" s="1"/>
  <c r="AT5" i="6"/>
  <c r="AO28" i="6"/>
  <c r="O5" i="6"/>
  <c r="N5" i="6"/>
  <c r="M5" i="6"/>
  <c r="L5" i="6"/>
  <c r="K5" i="6"/>
  <c r="J5" i="6"/>
  <c r="I5" i="6"/>
  <c r="AG5" i="6" s="1"/>
  <c r="H5" i="6"/>
  <c r="AF5" i="6" s="1"/>
  <c r="G5" i="6"/>
  <c r="AE5" i="6" s="1"/>
  <c r="F5" i="6"/>
  <c r="AD5" i="6" s="1"/>
  <c r="E5" i="6"/>
  <c r="AC5" i="6" s="1"/>
  <c r="D5" i="6"/>
  <c r="AB5" i="6" s="1"/>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 i="3"/>
  <c r="AP6" i="3"/>
  <c r="AP7" i="3"/>
  <c r="AP8" i="3"/>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 i="3"/>
  <c r="AN5" i="3"/>
  <c r="AO24" i="3"/>
  <c r="AO26" i="3"/>
  <c r="AO27" i="3"/>
  <c r="AO28" i="3"/>
  <c r="AT28" i="3" s="1"/>
  <c r="AO29" i="3"/>
  <c r="AT29" i="3" s="1"/>
  <c r="AO30" i="3"/>
  <c r="AO31" i="3"/>
  <c r="AO32" i="3"/>
  <c r="AO33" i="3"/>
  <c r="AO34" i="3"/>
  <c r="AO35" i="3"/>
  <c r="AO36" i="3"/>
  <c r="AO37" i="3"/>
  <c r="AO38" i="3"/>
  <c r="AO39" i="3"/>
  <c r="AO40" i="3"/>
  <c r="AO41" i="3"/>
  <c r="AT41" i="3" s="1"/>
  <c r="AO42" i="3"/>
  <c r="AO43" i="3"/>
  <c r="AO44" i="3"/>
  <c r="AO45" i="3"/>
  <c r="AO46" i="3"/>
  <c r="AO47" i="3"/>
  <c r="AO48" i="3"/>
  <c r="AO49" i="3"/>
  <c r="AO50" i="3"/>
  <c r="AO51" i="3"/>
  <c r="AO52" i="3"/>
  <c r="AO25" i="3"/>
  <c r="AO6" i="3"/>
  <c r="AO7" i="3"/>
  <c r="AO8" i="3"/>
  <c r="AO9" i="3"/>
  <c r="AO10" i="3"/>
  <c r="AO11" i="3"/>
  <c r="AO12" i="3"/>
  <c r="AO13" i="3"/>
  <c r="AO14" i="3"/>
  <c r="AO15" i="3"/>
  <c r="AO16" i="3"/>
  <c r="AO17" i="3"/>
  <c r="AO18" i="3"/>
  <c r="AO19" i="3"/>
  <c r="AO20" i="3"/>
  <c r="AO21" i="3"/>
  <c r="AO22" i="3"/>
  <c r="AO23" i="3"/>
  <c r="AO5" i="3"/>
  <c r="AN6" i="3"/>
  <c r="AN7" i="3"/>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H52" i="5"/>
  <c r="G52" i="5"/>
  <c r="F52" i="5"/>
  <c r="E52" i="5"/>
  <c r="D52" i="5"/>
  <c r="C52" i="5"/>
  <c r="B52" i="5"/>
  <c r="H25" i="5"/>
  <c r="G25" i="5"/>
  <c r="F25" i="5"/>
  <c r="E25" i="5"/>
  <c r="D25" i="5"/>
  <c r="C25" i="5"/>
  <c r="B25" i="5"/>
  <c r="V6" i="3"/>
  <c r="W6" i="3"/>
  <c r="X6" i="3"/>
  <c r="Y6" i="3"/>
  <c r="Z6" i="3"/>
  <c r="AA6" i="3"/>
  <c r="V7" i="3"/>
  <c r="W7" i="3"/>
  <c r="X7" i="3"/>
  <c r="Y7" i="3"/>
  <c r="Z7" i="3"/>
  <c r="AA7" i="3"/>
  <c r="V8" i="3"/>
  <c r="W8" i="3"/>
  <c r="X8" i="3"/>
  <c r="Y8" i="3"/>
  <c r="Z8" i="3"/>
  <c r="AA8" i="3"/>
  <c r="V9" i="3"/>
  <c r="W9" i="3"/>
  <c r="X9" i="3"/>
  <c r="Y9" i="3"/>
  <c r="Z9" i="3"/>
  <c r="AA9" i="3"/>
  <c r="V10" i="3"/>
  <c r="W10" i="3"/>
  <c r="X10" i="3"/>
  <c r="Y10" i="3"/>
  <c r="Z10" i="3"/>
  <c r="AA10" i="3"/>
  <c r="V11" i="3"/>
  <c r="W11" i="3"/>
  <c r="X11" i="3"/>
  <c r="Y11" i="3"/>
  <c r="Z11" i="3"/>
  <c r="AA11" i="3"/>
  <c r="V12" i="3"/>
  <c r="W12" i="3"/>
  <c r="X12" i="3"/>
  <c r="Y12" i="3"/>
  <c r="Z12" i="3"/>
  <c r="AA12" i="3"/>
  <c r="V13" i="3"/>
  <c r="W13" i="3"/>
  <c r="X13" i="3"/>
  <c r="Y13" i="3"/>
  <c r="Z13" i="3"/>
  <c r="AA13" i="3"/>
  <c r="V14" i="3"/>
  <c r="W14" i="3"/>
  <c r="X14" i="3"/>
  <c r="Y14" i="3"/>
  <c r="Z14" i="3"/>
  <c r="AA14" i="3"/>
  <c r="V15" i="3"/>
  <c r="W15" i="3"/>
  <c r="X15" i="3"/>
  <c r="Y15" i="3"/>
  <c r="Z15" i="3"/>
  <c r="AA15" i="3"/>
  <c r="V16" i="3"/>
  <c r="W16" i="3"/>
  <c r="X16" i="3"/>
  <c r="Y16" i="3"/>
  <c r="Z16" i="3"/>
  <c r="AA16" i="3"/>
  <c r="V17" i="3"/>
  <c r="W17" i="3"/>
  <c r="X17" i="3"/>
  <c r="Y17" i="3"/>
  <c r="Z17" i="3"/>
  <c r="AA17" i="3"/>
  <c r="V18" i="3"/>
  <c r="W18" i="3"/>
  <c r="X18" i="3"/>
  <c r="Y18" i="3"/>
  <c r="Z18" i="3"/>
  <c r="AA18" i="3"/>
  <c r="V19" i="3"/>
  <c r="W19" i="3"/>
  <c r="X19" i="3"/>
  <c r="Y19" i="3"/>
  <c r="Z19" i="3"/>
  <c r="AA19" i="3"/>
  <c r="V20" i="3"/>
  <c r="W20" i="3"/>
  <c r="X20" i="3"/>
  <c r="Y20" i="3"/>
  <c r="Z20" i="3"/>
  <c r="AA20" i="3"/>
  <c r="V21" i="3"/>
  <c r="W21" i="3"/>
  <c r="X21" i="3"/>
  <c r="Y21" i="3"/>
  <c r="Z21" i="3"/>
  <c r="AA21" i="3"/>
  <c r="V22" i="3"/>
  <c r="W22" i="3"/>
  <c r="X22" i="3"/>
  <c r="Y22" i="3"/>
  <c r="Z22" i="3"/>
  <c r="AA22" i="3"/>
  <c r="V23" i="3"/>
  <c r="W23" i="3"/>
  <c r="X23" i="3"/>
  <c r="Y23" i="3"/>
  <c r="Z23" i="3"/>
  <c r="AA23" i="3"/>
  <c r="V24" i="3"/>
  <c r="W24" i="3"/>
  <c r="X24" i="3"/>
  <c r="Y24" i="3"/>
  <c r="Z24" i="3"/>
  <c r="AA24" i="3"/>
  <c r="V25" i="3"/>
  <c r="W25" i="3"/>
  <c r="X25" i="3"/>
  <c r="Y25" i="3"/>
  <c r="Z25" i="3"/>
  <c r="AA25" i="3"/>
  <c r="V26" i="3"/>
  <c r="W26" i="3"/>
  <c r="X26" i="3"/>
  <c r="Y26" i="3"/>
  <c r="Z26" i="3"/>
  <c r="AA26" i="3"/>
  <c r="V27" i="3"/>
  <c r="W27" i="3"/>
  <c r="X27" i="3"/>
  <c r="Y27" i="3"/>
  <c r="Z27" i="3"/>
  <c r="AA27" i="3"/>
  <c r="V28" i="3"/>
  <c r="W28" i="3"/>
  <c r="X28" i="3"/>
  <c r="Y28" i="3"/>
  <c r="Z28" i="3"/>
  <c r="AA28" i="3"/>
  <c r="V29" i="3"/>
  <c r="W29" i="3"/>
  <c r="X29" i="3"/>
  <c r="Y29" i="3"/>
  <c r="Z29" i="3"/>
  <c r="AA29" i="3"/>
  <c r="V30" i="3"/>
  <c r="W30" i="3"/>
  <c r="X30" i="3"/>
  <c r="Y30" i="3"/>
  <c r="Z30" i="3"/>
  <c r="AA30" i="3"/>
  <c r="V31" i="3"/>
  <c r="W31" i="3"/>
  <c r="X31" i="3"/>
  <c r="Y31" i="3"/>
  <c r="Z31" i="3"/>
  <c r="AA31" i="3"/>
  <c r="V32" i="3"/>
  <c r="W32" i="3"/>
  <c r="X32" i="3"/>
  <c r="Y32" i="3"/>
  <c r="Z32" i="3"/>
  <c r="AA32" i="3"/>
  <c r="V33" i="3"/>
  <c r="W33" i="3"/>
  <c r="X33" i="3"/>
  <c r="Y33" i="3"/>
  <c r="Z33" i="3"/>
  <c r="AA33" i="3"/>
  <c r="V34" i="3"/>
  <c r="W34" i="3"/>
  <c r="X34" i="3"/>
  <c r="Y34" i="3"/>
  <c r="Z34" i="3"/>
  <c r="AA34" i="3"/>
  <c r="V35" i="3"/>
  <c r="W35" i="3"/>
  <c r="X35" i="3"/>
  <c r="Y35" i="3"/>
  <c r="Z35" i="3"/>
  <c r="AA35" i="3"/>
  <c r="V36" i="3"/>
  <c r="W36" i="3"/>
  <c r="X36" i="3"/>
  <c r="Y36" i="3"/>
  <c r="Z36" i="3"/>
  <c r="AA36" i="3"/>
  <c r="V37" i="3"/>
  <c r="W37" i="3"/>
  <c r="X37" i="3"/>
  <c r="Y37" i="3"/>
  <c r="Z37" i="3"/>
  <c r="AA37" i="3"/>
  <c r="V38" i="3"/>
  <c r="W38" i="3"/>
  <c r="X38" i="3"/>
  <c r="Y38" i="3"/>
  <c r="Z38" i="3"/>
  <c r="AA38" i="3"/>
  <c r="V39" i="3"/>
  <c r="W39" i="3"/>
  <c r="X39" i="3"/>
  <c r="Y39" i="3"/>
  <c r="Z39" i="3"/>
  <c r="AA39" i="3"/>
  <c r="V40" i="3"/>
  <c r="W40" i="3"/>
  <c r="X40" i="3"/>
  <c r="Y40" i="3"/>
  <c r="Z40" i="3"/>
  <c r="AA40" i="3"/>
  <c r="V41" i="3"/>
  <c r="W41" i="3"/>
  <c r="X41" i="3"/>
  <c r="Y41" i="3"/>
  <c r="Z41" i="3"/>
  <c r="AA41" i="3"/>
  <c r="V42" i="3"/>
  <c r="W42" i="3"/>
  <c r="X42" i="3"/>
  <c r="Y42" i="3"/>
  <c r="Z42" i="3"/>
  <c r="AA42" i="3"/>
  <c r="V43" i="3"/>
  <c r="W43" i="3"/>
  <c r="X43" i="3"/>
  <c r="Y43" i="3"/>
  <c r="Z43" i="3"/>
  <c r="AA43" i="3"/>
  <c r="V44" i="3"/>
  <c r="W44" i="3"/>
  <c r="X44" i="3"/>
  <c r="Y44" i="3"/>
  <c r="Z44" i="3"/>
  <c r="AA44" i="3"/>
  <c r="V45" i="3"/>
  <c r="W45" i="3"/>
  <c r="X45" i="3"/>
  <c r="Y45" i="3"/>
  <c r="Z45" i="3"/>
  <c r="AA45" i="3"/>
  <c r="V46" i="3"/>
  <c r="W46" i="3"/>
  <c r="X46" i="3"/>
  <c r="Y46" i="3"/>
  <c r="Z46" i="3"/>
  <c r="AA46" i="3"/>
  <c r="V47" i="3"/>
  <c r="W47" i="3"/>
  <c r="X47" i="3"/>
  <c r="Y47" i="3"/>
  <c r="Z47" i="3"/>
  <c r="AA47" i="3"/>
  <c r="V48" i="3"/>
  <c r="W48" i="3"/>
  <c r="X48" i="3"/>
  <c r="Y48" i="3"/>
  <c r="Z48" i="3"/>
  <c r="AA48" i="3"/>
  <c r="V49" i="3"/>
  <c r="W49" i="3"/>
  <c r="X49" i="3"/>
  <c r="Y49" i="3"/>
  <c r="Z49" i="3"/>
  <c r="AA49" i="3"/>
  <c r="V50" i="3"/>
  <c r="W50" i="3"/>
  <c r="X50" i="3"/>
  <c r="Y50" i="3"/>
  <c r="Z50" i="3"/>
  <c r="AA50" i="3"/>
  <c r="V51" i="3"/>
  <c r="W51" i="3"/>
  <c r="X51" i="3"/>
  <c r="Y51" i="3"/>
  <c r="Z51" i="3"/>
  <c r="AA51" i="3"/>
  <c r="V52" i="3"/>
  <c r="W52" i="3"/>
  <c r="X52" i="3"/>
  <c r="Y52" i="3"/>
  <c r="Z52" i="3"/>
  <c r="AA52" i="3"/>
  <c r="W5" i="3"/>
  <c r="X5" i="3"/>
  <c r="Y5" i="3"/>
  <c r="Z5" i="3"/>
  <c r="AA5" i="3"/>
  <c r="V5" i="3"/>
  <c r="P6" i="3"/>
  <c r="Q6" i="3"/>
  <c r="R6" i="3"/>
  <c r="S6" i="3"/>
  <c r="T6" i="3"/>
  <c r="U6" i="3"/>
  <c r="P7" i="3"/>
  <c r="Q7" i="3"/>
  <c r="R7" i="3"/>
  <c r="S7" i="3"/>
  <c r="T7" i="3"/>
  <c r="U7" i="3"/>
  <c r="P8" i="3"/>
  <c r="Q8" i="3"/>
  <c r="R8" i="3"/>
  <c r="S8" i="3"/>
  <c r="T8" i="3"/>
  <c r="U8" i="3"/>
  <c r="P9" i="3"/>
  <c r="Q9" i="3"/>
  <c r="R9" i="3"/>
  <c r="S9" i="3"/>
  <c r="T9" i="3"/>
  <c r="U9" i="3"/>
  <c r="P10" i="3"/>
  <c r="Q10" i="3"/>
  <c r="R10" i="3"/>
  <c r="S10" i="3"/>
  <c r="T10" i="3"/>
  <c r="U10" i="3"/>
  <c r="P11" i="3"/>
  <c r="Q11" i="3"/>
  <c r="R11" i="3"/>
  <c r="S11" i="3"/>
  <c r="T11" i="3"/>
  <c r="U11" i="3"/>
  <c r="P12" i="3"/>
  <c r="Q12" i="3"/>
  <c r="R12" i="3"/>
  <c r="S12" i="3"/>
  <c r="T12" i="3"/>
  <c r="U12" i="3"/>
  <c r="P13" i="3"/>
  <c r="Q13" i="3"/>
  <c r="R13" i="3"/>
  <c r="S13" i="3"/>
  <c r="T13" i="3"/>
  <c r="U13" i="3"/>
  <c r="P14" i="3"/>
  <c r="Q14" i="3"/>
  <c r="R14" i="3"/>
  <c r="S14" i="3"/>
  <c r="T14" i="3"/>
  <c r="U14" i="3"/>
  <c r="P15" i="3"/>
  <c r="Q15" i="3"/>
  <c r="R15" i="3"/>
  <c r="S15" i="3"/>
  <c r="T15" i="3"/>
  <c r="U15" i="3"/>
  <c r="P16" i="3"/>
  <c r="Q16" i="3"/>
  <c r="R16" i="3"/>
  <c r="S16" i="3"/>
  <c r="T16" i="3"/>
  <c r="U16" i="3"/>
  <c r="P17" i="3"/>
  <c r="Q17" i="3"/>
  <c r="R17" i="3"/>
  <c r="S17" i="3"/>
  <c r="T17" i="3"/>
  <c r="U17" i="3"/>
  <c r="P18" i="3"/>
  <c r="Q18" i="3"/>
  <c r="R18" i="3"/>
  <c r="S18" i="3"/>
  <c r="T18" i="3"/>
  <c r="U18" i="3"/>
  <c r="P19" i="3"/>
  <c r="Q19" i="3"/>
  <c r="R19" i="3"/>
  <c r="S19" i="3"/>
  <c r="T19" i="3"/>
  <c r="U19" i="3"/>
  <c r="P20" i="3"/>
  <c r="Q20" i="3"/>
  <c r="R20" i="3"/>
  <c r="S20" i="3"/>
  <c r="T20" i="3"/>
  <c r="U20" i="3"/>
  <c r="P21" i="3"/>
  <c r="Q21" i="3"/>
  <c r="R21" i="3"/>
  <c r="S21" i="3"/>
  <c r="T21" i="3"/>
  <c r="U21" i="3"/>
  <c r="P22" i="3"/>
  <c r="Q22" i="3"/>
  <c r="R22" i="3"/>
  <c r="S22" i="3"/>
  <c r="T22" i="3"/>
  <c r="U22" i="3"/>
  <c r="P23" i="3"/>
  <c r="Q23" i="3"/>
  <c r="R23" i="3"/>
  <c r="S23" i="3"/>
  <c r="T23" i="3"/>
  <c r="U23" i="3"/>
  <c r="P24" i="3"/>
  <c r="AB24" i="3" s="1"/>
  <c r="Q24" i="3"/>
  <c r="R24" i="3"/>
  <c r="AD24" i="3" s="1"/>
  <c r="S24" i="3"/>
  <c r="AE24" i="3" s="1"/>
  <c r="T24" i="3"/>
  <c r="AF24" i="3" s="1"/>
  <c r="U24" i="3"/>
  <c r="AG24" i="3" s="1"/>
  <c r="P25" i="3"/>
  <c r="Q25" i="3"/>
  <c r="R25" i="3"/>
  <c r="S25" i="3"/>
  <c r="T25" i="3"/>
  <c r="U25" i="3"/>
  <c r="P26" i="3"/>
  <c r="Q26" i="3"/>
  <c r="R26" i="3"/>
  <c r="S26" i="3"/>
  <c r="T26" i="3"/>
  <c r="U26" i="3"/>
  <c r="P27" i="3"/>
  <c r="Q27" i="3"/>
  <c r="R27" i="3"/>
  <c r="S27" i="3"/>
  <c r="T27" i="3"/>
  <c r="U27" i="3"/>
  <c r="P28" i="3"/>
  <c r="Q28" i="3"/>
  <c r="R28" i="3"/>
  <c r="S28" i="3"/>
  <c r="T28" i="3"/>
  <c r="U28" i="3"/>
  <c r="P29" i="3"/>
  <c r="Q29" i="3"/>
  <c r="R29" i="3"/>
  <c r="S29" i="3"/>
  <c r="T29" i="3"/>
  <c r="U29" i="3"/>
  <c r="P30" i="3"/>
  <c r="Q30" i="3"/>
  <c r="R30" i="3"/>
  <c r="S30" i="3"/>
  <c r="T30" i="3"/>
  <c r="U30" i="3"/>
  <c r="P31" i="3"/>
  <c r="Q31" i="3"/>
  <c r="R31" i="3"/>
  <c r="S31" i="3"/>
  <c r="T31" i="3"/>
  <c r="U31" i="3"/>
  <c r="P32" i="3"/>
  <c r="Q32" i="3"/>
  <c r="R32" i="3"/>
  <c r="S32" i="3"/>
  <c r="T32" i="3"/>
  <c r="U32" i="3"/>
  <c r="P33" i="3"/>
  <c r="Q33" i="3"/>
  <c r="R33" i="3"/>
  <c r="S33" i="3"/>
  <c r="T33" i="3"/>
  <c r="U33" i="3"/>
  <c r="P34" i="3"/>
  <c r="Q34" i="3"/>
  <c r="R34" i="3"/>
  <c r="S34" i="3"/>
  <c r="T34" i="3"/>
  <c r="U34" i="3"/>
  <c r="P35" i="3"/>
  <c r="Q35" i="3"/>
  <c r="R35" i="3"/>
  <c r="S35" i="3"/>
  <c r="T35" i="3"/>
  <c r="U35" i="3"/>
  <c r="P36" i="3"/>
  <c r="Q36" i="3"/>
  <c r="R36" i="3"/>
  <c r="S36" i="3"/>
  <c r="T36" i="3"/>
  <c r="U36" i="3"/>
  <c r="P37" i="3"/>
  <c r="Q37" i="3"/>
  <c r="R37" i="3"/>
  <c r="S37" i="3"/>
  <c r="T37" i="3"/>
  <c r="U37" i="3"/>
  <c r="P38" i="3"/>
  <c r="Q38" i="3"/>
  <c r="R38" i="3"/>
  <c r="S38" i="3"/>
  <c r="T38" i="3"/>
  <c r="U38" i="3"/>
  <c r="P39" i="3"/>
  <c r="Q39" i="3"/>
  <c r="R39" i="3"/>
  <c r="S39" i="3"/>
  <c r="T39" i="3"/>
  <c r="U39" i="3"/>
  <c r="P40" i="3"/>
  <c r="Q40" i="3"/>
  <c r="R40" i="3"/>
  <c r="S40" i="3"/>
  <c r="T40" i="3"/>
  <c r="U40" i="3"/>
  <c r="P41" i="3"/>
  <c r="Q41" i="3"/>
  <c r="R41" i="3"/>
  <c r="S41" i="3"/>
  <c r="T41" i="3"/>
  <c r="U41" i="3"/>
  <c r="P42" i="3"/>
  <c r="Q42" i="3"/>
  <c r="R42" i="3"/>
  <c r="S42" i="3"/>
  <c r="T42" i="3"/>
  <c r="U42" i="3"/>
  <c r="P43" i="3"/>
  <c r="Q43" i="3"/>
  <c r="R43" i="3"/>
  <c r="S43" i="3"/>
  <c r="T43" i="3"/>
  <c r="U43" i="3"/>
  <c r="P44" i="3"/>
  <c r="Q44" i="3"/>
  <c r="R44" i="3"/>
  <c r="S44" i="3"/>
  <c r="T44" i="3"/>
  <c r="U44" i="3"/>
  <c r="P45" i="3"/>
  <c r="Q45" i="3"/>
  <c r="R45" i="3"/>
  <c r="S45" i="3"/>
  <c r="T45" i="3"/>
  <c r="U45" i="3"/>
  <c r="P46" i="3"/>
  <c r="Q46" i="3"/>
  <c r="R46" i="3"/>
  <c r="S46" i="3"/>
  <c r="T46" i="3"/>
  <c r="U46" i="3"/>
  <c r="P47" i="3"/>
  <c r="Q47" i="3"/>
  <c r="R47" i="3"/>
  <c r="S47" i="3"/>
  <c r="T47" i="3"/>
  <c r="U47" i="3"/>
  <c r="P48" i="3"/>
  <c r="Q48" i="3"/>
  <c r="R48" i="3"/>
  <c r="S48" i="3"/>
  <c r="T48" i="3"/>
  <c r="U48" i="3"/>
  <c r="P49" i="3"/>
  <c r="Q49" i="3"/>
  <c r="R49" i="3"/>
  <c r="S49" i="3"/>
  <c r="T49" i="3"/>
  <c r="U49" i="3"/>
  <c r="P50" i="3"/>
  <c r="Q50" i="3"/>
  <c r="R50" i="3"/>
  <c r="S50" i="3"/>
  <c r="T50" i="3"/>
  <c r="U50" i="3"/>
  <c r="P51" i="3"/>
  <c r="Q51" i="3"/>
  <c r="R51" i="3"/>
  <c r="S51" i="3"/>
  <c r="T51" i="3"/>
  <c r="U51" i="3"/>
  <c r="P52" i="3"/>
  <c r="Q52" i="3"/>
  <c r="R52" i="3"/>
  <c r="S52" i="3"/>
  <c r="T52" i="3"/>
  <c r="U52" i="3"/>
  <c r="Q5" i="3"/>
  <c r="R5" i="3"/>
  <c r="S5" i="3"/>
  <c r="T5" i="3"/>
  <c r="U5" i="3"/>
  <c r="P5" i="3"/>
  <c r="O24" i="3"/>
  <c r="N24" i="3"/>
  <c r="M24" i="3"/>
  <c r="L24" i="3"/>
  <c r="K24" i="3"/>
  <c r="J24" i="3"/>
  <c r="J25" i="3"/>
  <c r="K25" i="3"/>
  <c r="L25" i="3"/>
  <c r="M25" i="3"/>
  <c r="N25" i="3"/>
  <c r="O25" i="3"/>
  <c r="J26" i="3"/>
  <c r="K26" i="3"/>
  <c r="L26" i="3"/>
  <c r="M26" i="3"/>
  <c r="N26" i="3"/>
  <c r="O26" i="3"/>
  <c r="J27" i="3"/>
  <c r="K27" i="3"/>
  <c r="L27" i="3"/>
  <c r="M27" i="3"/>
  <c r="N27" i="3"/>
  <c r="O27" i="3"/>
  <c r="J28" i="3"/>
  <c r="K28" i="3"/>
  <c r="L28" i="3"/>
  <c r="M28" i="3"/>
  <c r="N28" i="3"/>
  <c r="O28" i="3"/>
  <c r="J29" i="3"/>
  <c r="K29" i="3"/>
  <c r="L29" i="3"/>
  <c r="M29" i="3"/>
  <c r="N29" i="3"/>
  <c r="O29" i="3"/>
  <c r="J30" i="3"/>
  <c r="K30" i="3"/>
  <c r="L30" i="3"/>
  <c r="M30" i="3"/>
  <c r="N30" i="3"/>
  <c r="O30" i="3"/>
  <c r="J31" i="3"/>
  <c r="K31" i="3"/>
  <c r="L31" i="3"/>
  <c r="M31" i="3"/>
  <c r="N31" i="3"/>
  <c r="O31" i="3"/>
  <c r="J32" i="3"/>
  <c r="K32" i="3"/>
  <c r="L32" i="3"/>
  <c r="M32" i="3"/>
  <c r="N32" i="3"/>
  <c r="O32" i="3"/>
  <c r="J33" i="3"/>
  <c r="K33" i="3"/>
  <c r="L33" i="3"/>
  <c r="M33" i="3"/>
  <c r="N33" i="3"/>
  <c r="O33" i="3"/>
  <c r="J34" i="3"/>
  <c r="K34" i="3"/>
  <c r="L34" i="3"/>
  <c r="M34" i="3"/>
  <c r="N34" i="3"/>
  <c r="O34" i="3"/>
  <c r="J35" i="3"/>
  <c r="K35" i="3"/>
  <c r="L35" i="3"/>
  <c r="M35" i="3"/>
  <c r="N35" i="3"/>
  <c r="O35" i="3"/>
  <c r="J36" i="3"/>
  <c r="K36" i="3"/>
  <c r="L36" i="3"/>
  <c r="M36" i="3"/>
  <c r="N36" i="3"/>
  <c r="O36" i="3"/>
  <c r="J37" i="3"/>
  <c r="K37" i="3"/>
  <c r="L37" i="3"/>
  <c r="M37" i="3"/>
  <c r="N37" i="3"/>
  <c r="O37" i="3"/>
  <c r="J38" i="3"/>
  <c r="K38" i="3"/>
  <c r="L38" i="3"/>
  <c r="M38" i="3"/>
  <c r="N38" i="3"/>
  <c r="O38" i="3"/>
  <c r="J39" i="3"/>
  <c r="K39" i="3"/>
  <c r="L39" i="3"/>
  <c r="M39" i="3"/>
  <c r="N39" i="3"/>
  <c r="O39" i="3"/>
  <c r="J40" i="3"/>
  <c r="K40" i="3"/>
  <c r="L40" i="3"/>
  <c r="M40" i="3"/>
  <c r="N40" i="3"/>
  <c r="O40" i="3"/>
  <c r="J41" i="3"/>
  <c r="K41" i="3"/>
  <c r="L41" i="3"/>
  <c r="M41" i="3"/>
  <c r="N41" i="3"/>
  <c r="O41" i="3"/>
  <c r="J42" i="3"/>
  <c r="K42" i="3"/>
  <c r="L42" i="3"/>
  <c r="M42" i="3"/>
  <c r="N42" i="3"/>
  <c r="O42" i="3"/>
  <c r="J43" i="3"/>
  <c r="K43" i="3"/>
  <c r="L43" i="3"/>
  <c r="M43" i="3"/>
  <c r="N43" i="3"/>
  <c r="O43" i="3"/>
  <c r="J44" i="3"/>
  <c r="K44" i="3"/>
  <c r="L44" i="3"/>
  <c r="M44" i="3"/>
  <c r="N44" i="3"/>
  <c r="O44" i="3"/>
  <c r="J45" i="3"/>
  <c r="K45" i="3"/>
  <c r="L45" i="3"/>
  <c r="M45" i="3"/>
  <c r="N45" i="3"/>
  <c r="O45" i="3"/>
  <c r="J46" i="3"/>
  <c r="K46" i="3"/>
  <c r="L46" i="3"/>
  <c r="M46" i="3"/>
  <c r="N46" i="3"/>
  <c r="O46" i="3"/>
  <c r="J47" i="3"/>
  <c r="K47" i="3"/>
  <c r="L47" i="3"/>
  <c r="M47" i="3"/>
  <c r="N47" i="3"/>
  <c r="O47" i="3"/>
  <c r="J48" i="3"/>
  <c r="K48" i="3"/>
  <c r="L48" i="3"/>
  <c r="M48" i="3"/>
  <c r="N48" i="3"/>
  <c r="O48" i="3"/>
  <c r="J49" i="3"/>
  <c r="K49" i="3"/>
  <c r="L49" i="3"/>
  <c r="M49" i="3"/>
  <c r="N49" i="3"/>
  <c r="O49" i="3"/>
  <c r="J50" i="3"/>
  <c r="K50" i="3"/>
  <c r="L50" i="3"/>
  <c r="M50" i="3"/>
  <c r="N50" i="3"/>
  <c r="O50" i="3"/>
  <c r="J51" i="3"/>
  <c r="K51" i="3"/>
  <c r="L51" i="3"/>
  <c r="M51" i="3"/>
  <c r="N51" i="3"/>
  <c r="O51" i="3"/>
  <c r="J52" i="3"/>
  <c r="K52" i="3"/>
  <c r="L52" i="3"/>
  <c r="M52" i="3"/>
  <c r="N52" i="3"/>
  <c r="O52" i="3"/>
  <c r="J6" i="3"/>
  <c r="K6" i="3"/>
  <c r="L6" i="3"/>
  <c r="M6" i="3"/>
  <c r="N6" i="3"/>
  <c r="O6" i="3"/>
  <c r="J7" i="3"/>
  <c r="K7" i="3"/>
  <c r="L7" i="3"/>
  <c r="AJ7" i="3" s="1"/>
  <c r="M7" i="3"/>
  <c r="AK7" i="3" s="1"/>
  <c r="N7" i="3"/>
  <c r="O7" i="3"/>
  <c r="J8" i="3"/>
  <c r="K8" i="3"/>
  <c r="L8" i="3"/>
  <c r="M8" i="3"/>
  <c r="N8" i="3"/>
  <c r="O8" i="3"/>
  <c r="J9" i="3"/>
  <c r="K9" i="3"/>
  <c r="L9" i="3"/>
  <c r="M9" i="3"/>
  <c r="N9" i="3"/>
  <c r="O9" i="3"/>
  <c r="J10" i="3"/>
  <c r="K10" i="3"/>
  <c r="L10" i="3"/>
  <c r="M10" i="3"/>
  <c r="N10" i="3"/>
  <c r="O10" i="3"/>
  <c r="J11" i="3"/>
  <c r="K11" i="3"/>
  <c r="L11" i="3"/>
  <c r="M11" i="3"/>
  <c r="N11" i="3"/>
  <c r="O11" i="3"/>
  <c r="J12" i="3"/>
  <c r="K12" i="3"/>
  <c r="L12" i="3"/>
  <c r="M12" i="3"/>
  <c r="N12" i="3"/>
  <c r="AL12" i="3" s="1"/>
  <c r="O12" i="3"/>
  <c r="AM12" i="3" s="1"/>
  <c r="J13" i="3"/>
  <c r="K13" i="3"/>
  <c r="L13" i="3"/>
  <c r="M13" i="3"/>
  <c r="N13" i="3"/>
  <c r="O13" i="3"/>
  <c r="J14" i="3"/>
  <c r="K14" i="3"/>
  <c r="L14" i="3"/>
  <c r="M14" i="3"/>
  <c r="N14" i="3"/>
  <c r="O14" i="3"/>
  <c r="J15" i="3"/>
  <c r="K15" i="3"/>
  <c r="L15" i="3"/>
  <c r="M15" i="3"/>
  <c r="N15" i="3"/>
  <c r="O15" i="3"/>
  <c r="J16" i="3"/>
  <c r="K16" i="3"/>
  <c r="L16" i="3"/>
  <c r="M16" i="3"/>
  <c r="N16" i="3"/>
  <c r="O16" i="3"/>
  <c r="J17" i="3"/>
  <c r="K17" i="3"/>
  <c r="L17" i="3"/>
  <c r="M17" i="3"/>
  <c r="N17" i="3"/>
  <c r="O17" i="3"/>
  <c r="J18" i="3"/>
  <c r="AH18" i="3" s="1"/>
  <c r="K18" i="3"/>
  <c r="AI18" i="3" s="1"/>
  <c r="L18" i="3"/>
  <c r="M18" i="3"/>
  <c r="N18" i="3"/>
  <c r="O18" i="3"/>
  <c r="J19" i="3"/>
  <c r="K19" i="3"/>
  <c r="L19" i="3"/>
  <c r="M19" i="3"/>
  <c r="N19" i="3"/>
  <c r="O19" i="3"/>
  <c r="J20" i="3"/>
  <c r="K20" i="3"/>
  <c r="L20" i="3"/>
  <c r="M20" i="3"/>
  <c r="N20" i="3"/>
  <c r="O20" i="3"/>
  <c r="J21" i="3"/>
  <c r="K21" i="3"/>
  <c r="L21" i="3"/>
  <c r="M21" i="3"/>
  <c r="N21" i="3"/>
  <c r="O21" i="3"/>
  <c r="J22" i="3"/>
  <c r="K22" i="3"/>
  <c r="L22" i="3"/>
  <c r="M22" i="3"/>
  <c r="N22" i="3"/>
  <c r="O22" i="3"/>
  <c r="J23" i="3"/>
  <c r="K23" i="3"/>
  <c r="L23" i="3"/>
  <c r="AJ23" i="3" s="1"/>
  <c r="M23" i="3"/>
  <c r="AK23" i="3" s="1"/>
  <c r="N23" i="3"/>
  <c r="O23" i="3"/>
  <c r="K5" i="3"/>
  <c r="L5" i="3"/>
  <c r="M5" i="3"/>
  <c r="N5" i="3"/>
  <c r="O5" i="3"/>
  <c r="J5" i="3"/>
  <c r="F47" i="3"/>
  <c r="E24" i="3"/>
  <c r="D48" i="3"/>
  <c r="E48" i="3"/>
  <c r="F48" i="3"/>
  <c r="G48" i="3"/>
  <c r="H48" i="3"/>
  <c r="I48" i="3"/>
  <c r="D49" i="3"/>
  <c r="E49" i="3"/>
  <c r="F49" i="3"/>
  <c r="G49" i="3"/>
  <c r="H49" i="3"/>
  <c r="I49" i="3"/>
  <c r="D50" i="3"/>
  <c r="AB50" i="3" s="1"/>
  <c r="E50" i="3"/>
  <c r="F50" i="3"/>
  <c r="G50" i="3"/>
  <c r="H50" i="3"/>
  <c r="AF50" i="3" s="1"/>
  <c r="I50" i="3"/>
  <c r="D51" i="3"/>
  <c r="E51" i="3"/>
  <c r="F51" i="3"/>
  <c r="G51" i="3"/>
  <c r="H51" i="3"/>
  <c r="I51" i="3"/>
  <c r="D52" i="3"/>
  <c r="E52" i="3"/>
  <c r="F52" i="3"/>
  <c r="G52" i="3"/>
  <c r="H52" i="3"/>
  <c r="I52" i="3"/>
  <c r="I47" i="3"/>
  <c r="H47" i="3"/>
  <c r="G47" i="3"/>
  <c r="E47" i="3"/>
  <c r="D47" i="3"/>
  <c r="D25" i="3"/>
  <c r="E25" i="3"/>
  <c r="F25" i="3"/>
  <c r="G25" i="3"/>
  <c r="H25" i="3"/>
  <c r="I25" i="3"/>
  <c r="D26" i="3"/>
  <c r="E26" i="3"/>
  <c r="F26" i="3"/>
  <c r="G26" i="3"/>
  <c r="H26" i="3"/>
  <c r="I26" i="3"/>
  <c r="D27" i="3"/>
  <c r="E27" i="3"/>
  <c r="F27" i="3"/>
  <c r="G27" i="3"/>
  <c r="H27" i="3"/>
  <c r="I27" i="3"/>
  <c r="D28" i="3"/>
  <c r="E28" i="3"/>
  <c r="F28" i="3"/>
  <c r="G28" i="3"/>
  <c r="H28" i="3"/>
  <c r="I28" i="3"/>
  <c r="D29" i="3"/>
  <c r="E29" i="3"/>
  <c r="F29" i="3"/>
  <c r="G29" i="3"/>
  <c r="H29" i="3"/>
  <c r="I29" i="3"/>
  <c r="D30" i="3"/>
  <c r="E30" i="3"/>
  <c r="F30" i="3"/>
  <c r="G30" i="3"/>
  <c r="H30" i="3"/>
  <c r="I30" i="3"/>
  <c r="D31" i="3"/>
  <c r="E31" i="3"/>
  <c r="F31" i="3"/>
  <c r="G31" i="3"/>
  <c r="H31" i="3"/>
  <c r="I31" i="3"/>
  <c r="D32" i="3"/>
  <c r="E32" i="3"/>
  <c r="F32" i="3"/>
  <c r="G32" i="3"/>
  <c r="H32" i="3"/>
  <c r="I32" i="3"/>
  <c r="D33" i="3"/>
  <c r="E33" i="3"/>
  <c r="F33" i="3"/>
  <c r="G33" i="3"/>
  <c r="H33" i="3"/>
  <c r="I33" i="3"/>
  <c r="D34" i="3"/>
  <c r="E34" i="3"/>
  <c r="F34" i="3"/>
  <c r="G34" i="3"/>
  <c r="H34" i="3"/>
  <c r="I34" i="3"/>
  <c r="D35" i="3"/>
  <c r="E35" i="3"/>
  <c r="F35" i="3"/>
  <c r="G35" i="3"/>
  <c r="H35" i="3"/>
  <c r="I35" i="3"/>
  <c r="D36" i="3"/>
  <c r="E36" i="3"/>
  <c r="F36" i="3"/>
  <c r="G36" i="3"/>
  <c r="H36" i="3"/>
  <c r="I36" i="3"/>
  <c r="D37" i="3"/>
  <c r="E37" i="3"/>
  <c r="F37" i="3"/>
  <c r="G37" i="3"/>
  <c r="H37" i="3"/>
  <c r="I37" i="3"/>
  <c r="D38" i="3"/>
  <c r="AB38" i="3" s="1"/>
  <c r="E38" i="3"/>
  <c r="F38" i="3"/>
  <c r="G38" i="3"/>
  <c r="H38" i="3"/>
  <c r="I38" i="3"/>
  <c r="D39" i="3"/>
  <c r="E39" i="3"/>
  <c r="F39" i="3"/>
  <c r="G39" i="3"/>
  <c r="H39" i="3"/>
  <c r="I39" i="3"/>
  <c r="D40" i="3"/>
  <c r="E40" i="3"/>
  <c r="F40" i="3"/>
  <c r="G40" i="3"/>
  <c r="H40" i="3"/>
  <c r="I40" i="3"/>
  <c r="D41" i="3"/>
  <c r="E41" i="3"/>
  <c r="F41" i="3"/>
  <c r="G41" i="3"/>
  <c r="H41" i="3"/>
  <c r="I41" i="3"/>
  <c r="D42" i="3"/>
  <c r="E42" i="3"/>
  <c r="F42" i="3"/>
  <c r="G42" i="3"/>
  <c r="H42" i="3"/>
  <c r="I42" i="3"/>
  <c r="D43" i="3"/>
  <c r="E43" i="3"/>
  <c r="F43" i="3"/>
  <c r="G43" i="3"/>
  <c r="H43" i="3"/>
  <c r="I43" i="3"/>
  <c r="D44" i="3"/>
  <c r="E44" i="3"/>
  <c r="F44" i="3"/>
  <c r="G44" i="3"/>
  <c r="H44" i="3"/>
  <c r="I44" i="3"/>
  <c r="D45" i="3"/>
  <c r="E45" i="3"/>
  <c r="F45" i="3"/>
  <c r="G45" i="3"/>
  <c r="H45" i="3"/>
  <c r="I45" i="3"/>
  <c r="D46" i="3"/>
  <c r="E46" i="3"/>
  <c r="F46" i="3"/>
  <c r="G46" i="3"/>
  <c r="H46" i="3"/>
  <c r="I46" i="3"/>
  <c r="D6" i="3"/>
  <c r="AB6" i="3" s="1"/>
  <c r="E6" i="3"/>
  <c r="F6" i="3"/>
  <c r="G6" i="3"/>
  <c r="H6" i="3"/>
  <c r="I6" i="3"/>
  <c r="D7" i="3"/>
  <c r="E7" i="3"/>
  <c r="F7" i="3"/>
  <c r="AD7" i="3" s="1"/>
  <c r="AX7" i="3" s="1"/>
  <c r="G7" i="3"/>
  <c r="AE7" i="3" s="1"/>
  <c r="H7" i="3"/>
  <c r="AF7" i="3" s="1"/>
  <c r="I7" i="3"/>
  <c r="D8" i="3"/>
  <c r="E8" i="3"/>
  <c r="F8" i="3"/>
  <c r="G8" i="3"/>
  <c r="H8" i="3"/>
  <c r="I8" i="3"/>
  <c r="D9" i="3"/>
  <c r="E9" i="3"/>
  <c r="F9" i="3"/>
  <c r="G9" i="3"/>
  <c r="H9" i="3"/>
  <c r="I9" i="3"/>
  <c r="D10" i="3"/>
  <c r="AB10" i="3" s="1"/>
  <c r="E10" i="3"/>
  <c r="F10" i="3"/>
  <c r="G10" i="3"/>
  <c r="H10" i="3"/>
  <c r="I10" i="3"/>
  <c r="D11" i="3"/>
  <c r="E11" i="3"/>
  <c r="F11" i="3"/>
  <c r="AD11" i="3" s="1"/>
  <c r="G11" i="3"/>
  <c r="H11" i="3"/>
  <c r="I11" i="3"/>
  <c r="D12" i="3"/>
  <c r="E12" i="3"/>
  <c r="F12" i="3"/>
  <c r="G12" i="3"/>
  <c r="H12" i="3"/>
  <c r="AF12" i="3" s="1"/>
  <c r="AZ12" i="3" s="1"/>
  <c r="I12" i="3"/>
  <c r="AG12" i="3" s="1"/>
  <c r="D13" i="3"/>
  <c r="AB13" i="3" s="1"/>
  <c r="E13" i="3"/>
  <c r="F13" i="3"/>
  <c r="G13" i="3"/>
  <c r="H13" i="3"/>
  <c r="I13" i="3"/>
  <c r="D14" i="3"/>
  <c r="E14" i="3"/>
  <c r="F14" i="3"/>
  <c r="G14" i="3"/>
  <c r="H14" i="3"/>
  <c r="I14" i="3"/>
  <c r="D15" i="3"/>
  <c r="E15" i="3"/>
  <c r="F15" i="3"/>
  <c r="AD15" i="3" s="1"/>
  <c r="G15" i="3"/>
  <c r="H15" i="3"/>
  <c r="I15" i="3"/>
  <c r="D16" i="3"/>
  <c r="E16" i="3"/>
  <c r="F16" i="3"/>
  <c r="G16" i="3"/>
  <c r="H16" i="3"/>
  <c r="AF16" i="3" s="1"/>
  <c r="I16" i="3"/>
  <c r="D17" i="3"/>
  <c r="E17" i="3"/>
  <c r="F17" i="3"/>
  <c r="G17" i="3"/>
  <c r="H17" i="3"/>
  <c r="I17" i="3"/>
  <c r="D18" i="3"/>
  <c r="AB18" i="3" s="1"/>
  <c r="AV18" i="3" s="1"/>
  <c r="E18" i="3"/>
  <c r="AC18" i="3" s="1"/>
  <c r="F18" i="3"/>
  <c r="AD18" i="3" s="1"/>
  <c r="G18" i="3"/>
  <c r="H18" i="3"/>
  <c r="I18" i="3"/>
  <c r="D19" i="3"/>
  <c r="E19" i="3"/>
  <c r="F19" i="3"/>
  <c r="G19" i="3"/>
  <c r="H19" i="3"/>
  <c r="I19" i="3"/>
  <c r="D20" i="3"/>
  <c r="E20" i="3"/>
  <c r="F20" i="3"/>
  <c r="G20" i="3"/>
  <c r="H20" i="3"/>
  <c r="AF20" i="3" s="1"/>
  <c r="I20" i="3"/>
  <c r="D21" i="3"/>
  <c r="E21" i="3"/>
  <c r="F21" i="3"/>
  <c r="G21" i="3"/>
  <c r="H21" i="3"/>
  <c r="I21" i="3"/>
  <c r="D22" i="3"/>
  <c r="AB22" i="3" s="1"/>
  <c r="E22" i="3"/>
  <c r="F22" i="3"/>
  <c r="G22" i="3"/>
  <c r="H22" i="3"/>
  <c r="I22" i="3"/>
  <c r="D23" i="3"/>
  <c r="E23" i="3"/>
  <c r="F23" i="3"/>
  <c r="AD23" i="3" s="1"/>
  <c r="AX23" i="3" s="1"/>
  <c r="G23" i="3"/>
  <c r="AE23" i="3" s="1"/>
  <c r="H23" i="3"/>
  <c r="AF23" i="3" s="1"/>
  <c r="I23" i="3"/>
  <c r="E5" i="3"/>
  <c r="AC5" i="3" s="1"/>
  <c r="AW5" i="3" s="1"/>
  <c r="F5" i="3"/>
  <c r="G5" i="3"/>
  <c r="H5" i="3"/>
  <c r="I5" i="3"/>
  <c r="D5" i="3"/>
  <c r="AI5" i="3"/>
  <c r="AJ5" i="3"/>
  <c r="AT9" i="3"/>
  <c r="AT10" i="3"/>
  <c r="BD49" i="3" l="1"/>
  <c r="AS41" i="3"/>
  <c r="AS33" i="3"/>
  <c r="AS25" i="3"/>
  <c r="BC25" i="3"/>
  <c r="AS9" i="3"/>
  <c r="BC40" i="3"/>
  <c r="BB40" i="3"/>
  <c r="AS32" i="3"/>
  <c r="BG32" i="3"/>
  <c r="AS47" i="3"/>
  <c r="AS15" i="3"/>
  <c r="AZ7" i="3"/>
  <c r="AS22" i="3"/>
  <c r="AY23" i="3"/>
  <c r="AW18" i="3"/>
  <c r="BA12" i="3"/>
  <c r="AY7" i="3"/>
  <c r="AS45" i="3"/>
  <c r="AS13" i="3"/>
  <c r="AS10" i="3"/>
  <c r="AS44" i="3"/>
  <c r="BB28" i="3"/>
  <c r="AS12" i="3"/>
  <c r="AS42" i="3"/>
  <c r="AS11" i="3"/>
  <c r="AT27" i="3"/>
  <c r="AR27" i="3" s="1"/>
  <c r="AU27" i="3" s="1"/>
  <c r="AT19" i="3"/>
  <c r="AT18" i="3"/>
  <c r="AK41" i="3"/>
  <c r="AL46" i="3"/>
  <c r="AJ41" i="3"/>
  <c r="AT23" i="3"/>
  <c r="AR23" i="3" s="1"/>
  <c r="AU23" i="3" s="1"/>
  <c r="BD23" i="3" s="1"/>
  <c r="AC50" i="3"/>
  <c r="AW50" i="3" s="1"/>
  <c r="AF44" i="3"/>
  <c r="AD39" i="3"/>
  <c r="AB34" i="3"/>
  <c r="AE50" i="3"/>
  <c r="AD50" i="3"/>
  <c r="AB45" i="3"/>
  <c r="AF39" i="3"/>
  <c r="AD34" i="3"/>
  <c r="AX34" i="3" s="1"/>
  <c r="AB29" i="3"/>
  <c r="AG44" i="3"/>
  <c r="AE39" i="3"/>
  <c r="AC34" i="3"/>
  <c r="AG28" i="3"/>
  <c r="AD35" i="3"/>
  <c r="AB30" i="3"/>
  <c r="AE40" i="3"/>
  <c r="AY40" i="3" s="1"/>
  <c r="AC35" i="3"/>
  <c r="AG29" i="3"/>
  <c r="AD40" i="3"/>
  <c r="AB35" i="3"/>
  <c r="AF29" i="3"/>
  <c r="AG34" i="3"/>
  <c r="AE29" i="3"/>
  <c r="AC24" i="3"/>
  <c r="AW24" i="3" s="1"/>
  <c r="AF34" i="3"/>
  <c r="AD29" i="3"/>
  <c r="AC15" i="3"/>
  <c r="AC29" i="3"/>
  <c r="AF45" i="3"/>
  <c r="AD45" i="3"/>
  <c r="AD14" i="3"/>
  <c r="AB9" i="3"/>
  <c r="AV9" i="3" s="1"/>
  <c r="AF28" i="3"/>
  <c r="AG45" i="3"/>
  <c r="AD20" i="3"/>
  <c r="AG14" i="3"/>
  <c r="AE19" i="3"/>
  <c r="AC14" i="3"/>
  <c r="AG8" i="3"/>
  <c r="AB40" i="3"/>
  <c r="AV40" i="3" s="1"/>
  <c r="AD19" i="3"/>
  <c r="AB14" i="3"/>
  <c r="AF8" i="3"/>
  <c r="AF9" i="3"/>
  <c r="AE9" i="3"/>
  <c r="AC19" i="3"/>
  <c r="AG13" i="3"/>
  <c r="AE8" i="3"/>
  <c r="AY8" i="3" s="1"/>
  <c r="AG46" i="3"/>
  <c r="AG39" i="3"/>
  <c r="AD8" i="3"/>
  <c r="AG18" i="3"/>
  <c r="AE13" i="3"/>
  <c r="AC8" i="3"/>
  <c r="AD51" i="3"/>
  <c r="AB15" i="3"/>
  <c r="AV15" i="3" s="1"/>
  <c r="AC20" i="3"/>
  <c r="AF18" i="3"/>
  <c r="AD13" i="3"/>
  <c r="AB8" i="3"/>
  <c r="AC51" i="3"/>
  <c r="AE45" i="3"/>
  <c r="AE34" i="3"/>
  <c r="AY34" i="3" s="1"/>
  <c r="AF13" i="3"/>
  <c r="AZ13" i="3" s="1"/>
  <c r="AG23" i="3"/>
  <c r="AE18" i="3"/>
  <c r="AC13" i="3"/>
  <c r="AG7" i="3"/>
  <c r="AB51" i="3"/>
  <c r="AC40" i="3"/>
  <c r="AC45" i="3"/>
  <c r="AW45" i="3" s="1"/>
  <c r="AB19" i="3"/>
  <c r="AV19" i="3" s="1"/>
  <c r="AE51" i="3"/>
  <c r="AG50" i="3"/>
  <c r="AK8" i="3"/>
  <c r="AC33" i="3"/>
  <c r="AG27" i="3"/>
  <c r="AB33" i="3"/>
  <c r="AE27" i="3"/>
  <c r="AC23" i="3"/>
  <c r="AW23" i="3" s="1"/>
  <c r="BC23" i="3" s="1"/>
  <c r="AG17" i="3"/>
  <c r="AE49" i="3"/>
  <c r="AC44" i="3"/>
  <c r="AE17" i="3"/>
  <c r="AD17" i="3"/>
  <c r="AE22" i="3"/>
  <c r="AC17" i="3"/>
  <c r="AG11" i="3"/>
  <c r="BA11" i="3" s="1"/>
  <c r="AE6" i="3"/>
  <c r="AD22" i="3"/>
  <c r="AB17" i="3"/>
  <c r="AF11" i="3"/>
  <c r="AD6" i="3"/>
  <c r="AE48" i="3"/>
  <c r="AC43" i="3"/>
  <c r="AG37" i="3"/>
  <c r="BA37" i="3" s="1"/>
  <c r="AC27" i="3"/>
  <c r="AD48" i="3"/>
  <c r="AB43" i="3"/>
  <c r="AF37" i="3"/>
  <c r="AB27" i="3"/>
  <c r="AC48" i="3"/>
  <c r="AG42" i="3"/>
  <c r="AE37" i="3"/>
  <c r="AY37" i="3" s="1"/>
  <c r="AC32" i="3"/>
  <c r="AG26" i="3"/>
  <c r="AE42" i="3"/>
  <c r="AC37" i="3"/>
  <c r="AG31" i="3"/>
  <c r="AE26" i="3"/>
  <c r="AJ25" i="3"/>
  <c r="AJ9" i="3"/>
  <c r="AL14" i="3"/>
  <c r="AH20" i="3"/>
  <c r="AI52" i="3"/>
  <c r="AI36" i="3"/>
  <c r="AK46" i="3"/>
  <c r="AI41" i="3"/>
  <c r="AI25" i="3"/>
  <c r="AJ46" i="3"/>
  <c r="AH41" i="3"/>
  <c r="AH25" i="3"/>
  <c r="AH24" i="3"/>
  <c r="AV24" i="3" s="1"/>
  <c r="AH15" i="3"/>
  <c r="AJ35" i="3"/>
  <c r="AI24" i="3"/>
  <c r="AM14" i="3"/>
  <c r="AI35" i="3"/>
  <c r="AJ24" i="3"/>
  <c r="AX24" i="3" s="1"/>
  <c r="AH35" i="3"/>
  <c r="AJ52" i="3"/>
  <c r="AI20" i="3"/>
  <c r="AK19" i="3"/>
  <c r="AI14" i="3"/>
  <c r="AM8" i="3"/>
  <c r="AK50" i="3"/>
  <c r="AI45" i="3"/>
  <c r="AM39" i="3"/>
  <c r="AK34" i="3"/>
  <c r="AI29" i="3"/>
  <c r="AJ20" i="3"/>
  <c r="AM34" i="3"/>
  <c r="AJ19" i="3"/>
  <c r="AH14" i="3"/>
  <c r="AL8" i="3"/>
  <c r="AJ50" i="3"/>
  <c r="AH45" i="3"/>
  <c r="AL39" i="3"/>
  <c r="AJ34" i="3"/>
  <c r="AH29" i="3"/>
  <c r="AM24" i="3"/>
  <c r="BA24" i="3" s="1"/>
  <c r="AI19" i="3"/>
  <c r="AM13" i="3"/>
  <c r="AI50" i="3"/>
  <c r="AM44" i="3"/>
  <c r="AK39" i="3"/>
  <c r="AI34" i="3"/>
  <c r="AM28" i="3"/>
  <c r="AM50" i="3"/>
  <c r="AL19" i="3"/>
  <c r="AH19" i="3"/>
  <c r="AL13" i="3"/>
  <c r="AJ8" i="3"/>
  <c r="AH50" i="3"/>
  <c r="AV50" i="3" s="1"/>
  <c r="BF50" i="3" s="1"/>
  <c r="AL44" i="3"/>
  <c r="AJ39" i="3"/>
  <c r="AH34" i="3"/>
  <c r="AL28" i="3"/>
  <c r="AK9" i="3"/>
  <c r="AH9" i="3"/>
  <c r="AM18" i="3"/>
  <c r="AK13" i="3"/>
  <c r="AI8" i="3"/>
  <c r="AK24" i="3"/>
  <c r="AY24" i="3" s="1"/>
  <c r="AL34" i="3"/>
  <c r="AL18" i="3"/>
  <c r="AJ13" i="3"/>
  <c r="AH8" i="3"/>
  <c r="AL41" i="3"/>
  <c r="AL24" i="3"/>
  <c r="AZ24" i="3" s="1"/>
  <c r="AL50" i="3"/>
  <c r="AZ50" i="3" s="1"/>
  <c r="AM23" i="3"/>
  <c r="AK18" i="3"/>
  <c r="AI13" i="3"/>
  <c r="AM7" i="3"/>
  <c r="AL23" i="3"/>
  <c r="AZ23" i="3" s="1"/>
  <c r="AJ18" i="3"/>
  <c r="AX18" i="3" s="1"/>
  <c r="AH13" i="3"/>
  <c r="AV13" i="3" s="1"/>
  <c r="AL7" i="3"/>
  <c r="AI23" i="3"/>
  <c r="AM17" i="3"/>
  <c r="AK12" i="3"/>
  <c r="AI7" i="3"/>
  <c r="AH23" i="3"/>
  <c r="AL17" i="3"/>
  <c r="AJ12" i="3"/>
  <c r="AH7" i="3"/>
  <c r="AM22" i="3"/>
  <c r="AK17" i="3"/>
  <c r="AI12" i="3"/>
  <c r="AM6" i="3"/>
  <c r="AH44" i="3"/>
  <c r="AL22" i="3"/>
  <c r="AJ17" i="3"/>
  <c r="AH12" i="3"/>
  <c r="AL6" i="3"/>
  <c r="AI49" i="3"/>
  <c r="AM43" i="3"/>
  <c r="AM27" i="3"/>
  <c r="AH49" i="3"/>
  <c r="AL43" i="3"/>
  <c r="AH33" i="3"/>
  <c r="AK43" i="3"/>
  <c r="AM32" i="3"/>
  <c r="AK27" i="3"/>
  <c r="AK48" i="3"/>
  <c r="AI43" i="3"/>
  <c r="AM37" i="3"/>
  <c r="AK32" i="3"/>
  <c r="AI27" i="3"/>
  <c r="AJ48" i="3"/>
  <c r="AH43" i="3"/>
  <c r="AL37" i="3"/>
  <c r="AJ32" i="3"/>
  <c r="AH27" i="3"/>
  <c r="AH48" i="3"/>
  <c r="AL42" i="3"/>
  <c r="AJ37" i="3"/>
  <c r="AH32" i="3"/>
  <c r="AL26" i="3"/>
  <c r="AM47" i="3"/>
  <c r="AK42" i="3"/>
  <c r="AI37" i="3"/>
  <c r="AM31" i="3"/>
  <c r="AK26" i="3"/>
  <c r="AJ42" i="3"/>
  <c r="AH37" i="3"/>
  <c r="AL31" i="3"/>
  <c r="AJ26" i="3"/>
  <c r="AS21" i="3"/>
  <c r="AS52" i="3"/>
  <c r="AS20" i="3"/>
  <c r="AS50" i="3"/>
  <c r="AS18" i="3"/>
  <c r="AS48" i="3"/>
  <c r="AS16" i="3"/>
  <c r="AT38" i="3"/>
  <c r="AT13" i="3"/>
  <c r="AR13" i="3" s="1"/>
  <c r="AU13" i="3" s="1"/>
  <c r="AS51" i="3"/>
  <c r="AS19" i="3"/>
  <c r="AT39" i="3"/>
  <c r="AR39" i="3" s="1"/>
  <c r="AU39" i="3" s="1"/>
  <c r="BB39" i="3" s="1"/>
  <c r="AT5" i="3"/>
  <c r="AR5" i="3" s="1"/>
  <c r="AU5" i="3" s="1"/>
  <c r="BC5" i="3" s="1"/>
  <c r="AT16" i="3"/>
  <c r="AR16" i="3" s="1"/>
  <c r="AU16" i="3" s="1"/>
  <c r="AS30" i="3"/>
  <c r="AS49" i="3"/>
  <c r="AS17" i="3"/>
  <c r="AS46" i="3"/>
  <c r="AS14" i="3"/>
  <c r="AS40" i="3"/>
  <c r="AS8" i="3"/>
  <c r="AT17" i="3"/>
  <c r="AR17" i="3" s="1"/>
  <c r="AU17" i="3" s="1"/>
  <c r="AS31" i="3"/>
  <c r="AS29" i="3"/>
  <c r="AT14" i="3"/>
  <c r="AR14" i="3" s="1"/>
  <c r="AU14" i="3" s="1"/>
  <c r="AT21" i="3"/>
  <c r="AR21" i="3" s="1"/>
  <c r="AU21" i="3" s="1"/>
  <c r="AT20" i="3"/>
  <c r="AR20" i="3" s="1"/>
  <c r="AU20" i="3" s="1"/>
  <c r="AT12" i="3"/>
  <c r="AT11" i="3"/>
  <c r="AR11" i="3" s="1"/>
  <c r="AU11" i="3" s="1"/>
  <c r="AT7" i="3"/>
  <c r="AT25" i="3"/>
  <c r="AR25" i="3" s="1"/>
  <c r="AU25" i="3" s="1"/>
  <c r="BD25" i="3" s="1"/>
  <c r="AI48" i="3"/>
  <c r="AM42" i="3"/>
  <c r="AK37" i="3"/>
  <c r="AI32" i="3"/>
  <c r="AM26" i="3"/>
  <c r="AL47" i="3"/>
  <c r="AJ36" i="3"/>
  <c r="AL25" i="3"/>
  <c r="AF40" i="3"/>
  <c r="AB46" i="3"/>
  <c r="AC31" i="3"/>
  <c r="AB31" i="3"/>
  <c r="AE41" i="3"/>
  <c r="AY41" i="3" s="1"/>
  <c r="AC36" i="3"/>
  <c r="AW36" i="3" s="1"/>
  <c r="AG30" i="3"/>
  <c r="AE25" i="3"/>
  <c r="AD41" i="3"/>
  <c r="AX41" i="3" s="1"/>
  <c r="AC41" i="3"/>
  <c r="AW41" i="3" s="1"/>
  <c r="AE30" i="3"/>
  <c r="AB41" i="3"/>
  <c r="AV41" i="3" s="1"/>
  <c r="AD30" i="3"/>
  <c r="AC46" i="3"/>
  <c r="AG40" i="3"/>
  <c r="AE35" i="3"/>
  <c r="AC30" i="3"/>
  <c r="AK5" i="3"/>
  <c r="AL5" i="3"/>
  <c r="AM5" i="3"/>
  <c r="AH22" i="3"/>
  <c r="AV22" i="3" s="1"/>
  <c r="BF22" i="3" s="1"/>
  <c r="AL16" i="3"/>
  <c r="AZ16" i="3" s="1"/>
  <c r="AJ11" i="3"/>
  <c r="AX11" i="3" s="1"/>
  <c r="AH6" i="3"/>
  <c r="AV6" i="3" s="1"/>
  <c r="AF17" i="3"/>
  <c r="AZ17" i="3" s="1"/>
  <c r="AD42" i="3"/>
  <c r="AX42" i="3" s="1"/>
  <c r="AB37" i="3"/>
  <c r="AV37" i="3" s="1"/>
  <c r="AF31" i="3"/>
  <c r="AZ31" i="3" s="1"/>
  <c r="AD26" i="3"/>
  <c r="AF48" i="3"/>
  <c r="AC12" i="3"/>
  <c r="AB12" i="3"/>
  <c r="AV12" i="3" s="1"/>
  <c r="AG49" i="3"/>
  <c r="AF49" i="3"/>
  <c r="AZ49" i="3" s="1"/>
  <c r="AC52" i="3"/>
  <c r="AW52" i="3" s="1"/>
  <c r="AD33" i="3"/>
  <c r="AB48" i="3"/>
  <c r="AV48" i="3" s="1"/>
  <c r="AF42" i="3"/>
  <c r="AZ42" i="3" s="1"/>
  <c r="AD37" i="3"/>
  <c r="AX37" i="3" s="1"/>
  <c r="AB32" i="3"/>
  <c r="AV32" i="3" s="1"/>
  <c r="AF26" i="3"/>
  <c r="AZ26" i="3" s="1"/>
  <c r="AK49" i="3"/>
  <c r="AL49" i="3"/>
  <c r="AE44" i="3"/>
  <c r="AY44" i="3" s="1"/>
  <c r="AG33" i="3"/>
  <c r="AK44" i="3"/>
  <c r="AF5" i="3"/>
  <c r="AZ5" i="3" s="1"/>
  <c r="AF6" i="3"/>
  <c r="AZ6" i="3" s="1"/>
  <c r="AG47" i="3"/>
  <c r="BA47" i="3" s="1"/>
  <c r="AE12" i="3"/>
  <c r="AY12" i="3" s="1"/>
  <c r="AB23" i="3"/>
  <c r="AV23" i="3" s="1"/>
  <c r="AG6" i="3"/>
  <c r="BA6" i="3" s="1"/>
  <c r="AM33" i="3"/>
  <c r="AB7" i="3"/>
  <c r="AV7" i="3" s="1"/>
  <c r="AG22" i="3"/>
  <c r="BA22" i="3" s="1"/>
  <c r="AC7" i="3"/>
  <c r="AW7" i="3" s="1"/>
  <c r="AB47" i="3"/>
  <c r="AF33" i="3"/>
  <c r="AZ33" i="3" s="1"/>
  <c r="AE33" i="3"/>
  <c r="AD12" i="3"/>
  <c r="AX12" i="3" s="1"/>
  <c r="AF22" i="3"/>
  <c r="AZ22" i="3" s="1"/>
  <c r="AC47" i="3"/>
  <c r="AD44" i="3"/>
  <c r="AB39" i="3"/>
  <c r="AD28" i="3"/>
  <c r="AG38" i="3"/>
  <c r="BA38" i="3" s="1"/>
  <c r="AC28" i="3"/>
  <c r="AD43" i="3"/>
  <c r="AX43" i="3" s="1"/>
  <c r="AF32" i="3"/>
  <c r="AD27" i="3"/>
  <c r="AX27" i="3" s="1"/>
  <c r="AL48" i="3"/>
  <c r="AJ43" i="3"/>
  <c r="AH38" i="3"/>
  <c r="AV38" i="3" s="1"/>
  <c r="BD38" i="3" s="1"/>
  <c r="AL32" i="3"/>
  <c r="AJ27" i="3"/>
  <c r="AE5" i="3"/>
  <c r="AK28" i="3"/>
  <c r="AJ49" i="3"/>
  <c r="AL38" i="3"/>
  <c r="AJ33" i="3"/>
  <c r="AH28" i="3"/>
  <c r="AD47" i="3"/>
  <c r="AX47" i="3" s="1"/>
  <c r="AB42" i="3"/>
  <c r="AF36" i="3"/>
  <c r="AD31" i="3"/>
  <c r="AB26" i="3"/>
  <c r="AL52" i="3"/>
  <c r="AJ47" i="3"/>
  <c r="AH42" i="3"/>
  <c r="AL36" i="3"/>
  <c r="AJ31" i="3"/>
  <c r="AH26" i="3"/>
  <c r="AD5" i="3"/>
  <c r="AX5" i="3" s="1"/>
  <c r="AK38" i="3"/>
  <c r="AI33" i="3"/>
  <c r="AK52" i="3"/>
  <c r="AI47" i="3"/>
  <c r="AM41" i="3"/>
  <c r="AK36" i="3"/>
  <c r="AI31" i="3"/>
  <c r="AM25" i="3"/>
  <c r="AC39" i="3"/>
  <c r="AF38" i="3"/>
  <c r="AZ38" i="3" s="1"/>
  <c r="AJ38" i="3"/>
  <c r="AD52" i="3"/>
  <c r="AX52" i="3" s="1"/>
  <c r="AH47" i="3"/>
  <c r="AH31" i="3"/>
  <c r="AM48" i="3"/>
  <c r="AI38" i="3"/>
  <c r="AM46" i="3"/>
  <c r="AM30" i="3"/>
  <c r="AK25" i="3"/>
  <c r="AM38" i="3"/>
  <c r="AK22" i="3"/>
  <c r="AI17" i="3"/>
  <c r="AM11" i="3"/>
  <c r="AK6" i="3"/>
  <c r="AB44" i="3"/>
  <c r="AV44" i="3" s="1"/>
  <c r="AG5" i="3"/>
  <c r="BA5" i="3" s="1"/>
  <c r="AJ22" i="3"/>
  <c r="AH17" i="3"/>
  <c r="AL11" i="3"/>
  <c r="AJ6" i="3"/>
  <c r="AJ28" i="3"/>
  <c r="AG16" i="3"/>
  <c r="AE11" i="3"/>
  <c r="AY11" i="3" s="1"/>
  <c r="AC6" i="3"/>
  <c r="AW6" i="3" s="1"/>
  <c r="AD49" i="3"/>
  <c r="AX49" i="3" s="1"/>
  <c r="AI22" i="3"/>
  <c r="AM16" i="3"/>
  <c r="AK11" i="3"/>
  <c r="AI6" i="3"/>
  <c r="AC49" i="3"/>
  <c r="AW49" i="3" s="1"/>
  <c r="AE28" i="3"/>
  <c r="AY28" i="3" s="1"/>
  <c r="AJ44" i="3"/>
  <c r="AB49" i="3"/>
  <c r="AV49" i="3" s="1"/>
  <c r="AI11" i="3"/>
  <c r="E53" i="3"/>
  <c r="AI39" i="3"/>
  <c r="AL21" i="3"/>
  <c r="AC16" i="3"/>
  <c r="AD21" i="3"/>
  <c r="AB16" i="3"/>
  <c r="AF10" i="3"/>
  <c r="AJ21" i="3"/>
  <c r="AI28" i="3"/>
  <c r="AC21" i="3"/>
  <c r="AG15" i="3"/>
  <c r="AE10" i="3"/>
  <c r="Z53" i="3"/>
  <c r="AB5" i="3"/>
  <c r="AV5" i="3" s="1"/>
  <c r="AH39" i="3"/>
  <c r="AI44" i="3"/>
  <c r="AE21" i="3"/>
  <c r="AY21" i="3" s="1"/>
  <c r="AG10" i="3"/>
  <c r="AB21" i="3"/>
  <c r="AF15" i="3"/>
  <c r="AD10" i="3"/>
  <c r="AX10" i="3" s="1"/>
  <c r="AH21" i="3"/>
  <c r="AL15" i="3"/>
  <c r="AH5" i="3"/>
  <c r="AK33" i="3"/>
  <c r="AC22" i="3"/>
  <c r="AG20" i="3"/>
  <c r="BA20" i="3" s="1"/>
  <c r="AE15" i="3"/>
  <c r="AC10" i="3"/>
  <c r="AW10" i="3" s="1"/>
  <c r="AE47" i="3"/>
  <c r="AM20" i="3"/>
  <c r="AL33" i="3"/>
  <c r="F53" i="3"/>
  <c r="AF47" i="3"/>
  <c r="AZ47" i="3" s="1"/>
  <c r="AB28" i="3"/>
  <c r="AV28" i="3" s="1"/>
  <c r="AG48" i="3"/>
  <c r="AJ16" i="3"/>
  <c r="AJ10" i="3"/>
  <c r="AE20" i="3"/>
  <c r="AG9" i="3"/>
  <c r="BA9" i="3" s="1"/>
  <c r="AC42" i="3"/>
  <c r="AW42" i="3" s="1"/>
  <c r="AG36" i="3"/>
  <c r="AE31" i="3"/>
  <c r="AC26" i="3"/>
  <c r="AM52" i="3"/>
  <c r="AK47" i="3"/>
  <c r="AI42" i="3"/>
  <c r="AM36" i="3"/>
  <c r="AK31" i="3"/>
  <c r="AI26" i="3"/>
  <c r="AI10" i="3"/>
  <c r="AS28" i="3"/>
  <c r="AT15" i="3"/>
  <c r="Y53" i="3"/>
  <c r="AM9" i="3"/>
  <c r="AF41" i="3"/>
  <c r="AZ41" i="3" s="1"/>
  <c r="AB52" i="3"/>
  <c r="AV52" i="3" s="1"/>
  <c r="BF52" i="3" s="1"/>
  <c r="AF46" i="3"/>
  <c r="AZ46" i="3" s="1"/>
  <c r="AB36" i="3"/>
  <c r="AV36" i="3" s="1"/>
  <c r="AF30" i="3"/>
  <c r="AD25" i="3"/>
  <c r="AX25" i="3" s="1"/>
  <c r="AH52" i="3"/>
  <c r="AH36" i="3"/>
  <c r="AL30" i="3"/>
  <c r="AP53" i="3"/>
  <c r="S53" i="3"/>
  <c r="AG51" i="3"/>
  <c r="BA51" i="3" s="1"/>
  <c r="AE46" i="3"/>
  <c r="AY46" i="3" s="1"/>
  <c r="AG35" i="3"/>
  <c r="AC25" i="3"/>
  <c r="AW25" i="3" s="1"/>
  <c r="AG19" i="3"/>
  <c r="AM51" i="3"/>
  <c r="AM35" i="3"/>
  <c r="AK30" i="3"/>
  <c r="AS23" i="3"/>
  <c r="AF51" i="3"/>
  <c r="AD46" i="3"/>
  <c r="AF35" i="3"/>
  <c r="AZ35" i="3" s="1"/>
  <c r="AB25" i="3"/>
  <c r="AV25" i="3" s="1"/>
  <c r="AF19" i="3"/>
  <c r="AL51" i="3"/>
  <c r="AL35" i="3"/>
  <c r="AJ30" i="3"/>
  <c r="AT8" i="3"/>
  <c r="AR8" i="3" s="1"/>
  <c r="AU8" i="3" s="1"/>
  <c r="AS36" i="3"/>
  <c r="AT37" i="3"/>
  <c r="AR37" i="3" s="1"/>
  <c r="AU37" i="3" s="1"/>
  <c r="BB37" i="3" s="1"/>
  <c r="Q53" i="3"/>
  <c r="AT36" i="3"/>
  <c r="AR36" i="3" s="1"/>
  <c r="AU36" i="3" s="1"/>
  <c r="BB36" i="3" s="1"/>
  <c r="AL27" i="3"/>
  <c r="AM10" i="3"/>
  <c r="AK10" i="3"/>
  <c r="AF25" i="3"/>
  <c r="AZ25" i="3" s="1"/>
  <c r="AG43" i="3"/>
  <c r="AE38" i="3"/>
  <c r="AY38" i="3" s="1"/>
  <c r="AT35" i="3"/>
  <c r="AS27" i="3"/>
  <c r="AF43" i="3"/>
  <c r="AZ43" i="3" s="1"/>
  <c r="AD38" i="3"/>
  <c r="AX38" i="3" s="1"/>
  <c r="AF27" i="3"/>
  <c r="AT52" i="3"/>
  <c r="AR52" i="3" s="1"/>
  <c r="AU52" i="3" s="1"/>
  <c r="BG52" i="3" s="1"/>
  <c r="AT34" i="3"/>
  <c r="AR34" i="3" s="1"/>
  <c r="AU34" i="3" s="1"/>
  <c r="AH16" i="3"/>
  <c r="AC38" i="3"/>
  <c r="AW38" i="3" s="1"/>
  <c r="AG32" i="3"/>
  <c r="BA32" i="3" s="1"/>
  <c r="AT51" i="3"/>
  <c r="AR51" i="3" s="1"/>
  <c r="AU51" i="3" s="1"/>
  <c r="AT33" i="3"/>
  <c r="AR33" i="3" s="1"/>
  <c r="AU33" i="3" s="1"/>
  <c r="AL9" i="3"/>
  <c r="AT50" i="3"/>
  <c r="AR50" i="3" s="1"/>
  <c r="AU50" i="3" s="1"/>
  <c r="AT32" i="3"/>
  <c r="AR32" i="3" s="1"/>
  <c r="AU32" i="3" s="1"/>
  <c r="AT49" i="3"/>
  <c r="AR49" i="3" s="1"/>
  <c r="AU49" i="3" s="1"/>
  <c r="AT31" i="3"/>
  <c r="AR31" i="3" s="1"/>
  <c r="AU31" i="3" s="1"/>
  <c r="AG25" i="3"/>
  <c r="BA25" i="3" s="1"/>
  <c r="AT48" i="3"/>
  <c r="AR48" i="3" s="1"/>
  <c r="AU48" i="3" s="1"/>
  <c r="AE36" i="3"/>
  <c r="AY36" i="3" s="1"/>
  <c r="AE43" i="3"/>
  <c r="AY43" i="3" s="1"/>
  <c r="AT47" i="3"/>
  <c r="AR47" i="3" s="1"/>
  <c r="AU47" i="3" s="1"/>
  <c r="AT22" i="3"/>
  <c r="AR22" i="3" s="1"/>
  <c r="AU22" i="3" s="1"/>
  <c r="BG22" i="3" s="1"/>
  <c r="AI16" i="3"/>
  <c r="AH10" i="3"/>
  <c r="AV10" i="3" s="1"/>
  <c r="AT46" i="3"/>
  <c r="AD36" i="3"/>
  <c r="AX36" i="3" s="1"/>
  <c r="AM49" i="3"/>
  <c r="AT45" i="3"/>
  <c r="AR45" i="3" s="1"/>
  <c r="AU45" i="3" s="1"/>
  <c r="R53" i="3"/>
  <c r="P53" i="3"/>
  <c r="AT26" i="3"/>
  <c r="AT43" i="3"/>
  <c r="AR43" i="3" s="1"/>
  <c r="AU43" i="3" s="1"/>
  <c r="AS37" i="3"/>
  <c r="AL10" i="3"/>
  <c r="AG41" i="3"/>
  <c r="AS39" i="3"/>
  <c r="AS7" i="3"/>
  <c r="AT42" i="3"/>
  <c r="AR42" i="3" s="1"/>
  <c r="AU42" i="3" s="1"/>
  <c r="AL26" i="6"/>
  <c r="AM26" i="6"/>
  <c r="AI12" i="6"/>
  <c r="BA10" i="6"/>
  <c r="AH5" i="6"/>
  <c r="AI5" i="6"/>
  <c r="AK12" i="6"/>
  <c r="AY12" i="6" s="1"/>
  <c r="AL12" i="6"/>
  <c r="AZ12" i="6" s="1"/>
  <c r="AI10" i="6"/>
  <c r="AW10" i="6" s="1"/>
  <c r="AH8" i="6"/>
  <c r="AV8" i="6" s="1"/>
  <c r="AM12" i="6"/>
  <c r="AI8" i="6"/>
  <c r="AH18" i="6"/>
  <c r="AV18" i="6" s="1"/>
  <c r="AH10" i="6"/>
  <c r="AJ22" i="6"/>
  <c r="AX22" i="6" s="1"/>
  <c r="AJ8" i="6"/>
  <c r="AH19" i="6"/>
  <c r="AM20" i="6"/>
  <c r="BA20" i="6" s="1"/>
  <c r="AI18" i="6"/>
  <c r="AW18" i="6" s="1"/>
  <c r="AM6" i="6"/>
  <c r="AJ18" i="6"/>
  <c r="AX18" i="6" s="1"/>
  <c r="AK18" i="6"/>
  <c r="AX9" i="6"/>
  <c r="AL18" i="6"/>
  <c r="AK16" i="6"/>
  <c r="AX13" i="6"/>
  <c r="AM22" i="6"/>
  <c r="AL22" i="6"/>
  <c r="AH9" i="6"/>
  <c r="BA7" i="6"/>
  <c r="AH7" i="6"/>
  <c r="AV7" i="6" s="1"/>
  <c r="BB7" i="6" s="1"/>
  <c r="AI7" i="6"/>
  <c r="AK6" i="6"/>
  <c r="AJ7" i="6"/>
  <c r="AK8" i="6"/>
  <c r="AH11" i="6"/>
  <c r="AJ23" i="6"/>
  <c r="AL25" i="6"/>
  <c r="AH27" i="6"/>
  <c r="AL6" i="6"/>
  <c r="AL8" i="6"/>
  <c r="AI11" i="6"/>
  <c r="AW11" i="6" s="1"/>
  <c r="AM25" i="6"/>
  <c r="BA25" i="6" s="1"/>
  <c r="AM8" i="6"/>
  <c r="AJ11" i="6"/>
  <c r="AX11" i="6" s="1"/>
  <c r="AV25" i="6"/>
  <c r="AJ27" i="6"/>
  <c r="AK11" i="6"/>
  <c r="AY11" i="6" s="1"/>
  <c r="AH14" i="6"/>
  <c r="AJ20" i="6"/>
  <c r="AX20" i="6" s="1"/>
  <c r="AK27" i="6"/>
  <c r="AW13" i="6"/>
  <c r="AL11" i="6"/>
  <c r="AI14" i="6"/>
  <c r="AI17" i="6"/>
  <c r="AK20" i="6"/>
  <c r="AY20" i="6" s="1"/>
  <c r="AX25" i="6"/>
  <c r="AL27" i="6"/>
  <c r="AZ27" i="6" s="1"/>
  <c r="AM11" i="6"/>
  <c r="AJ21" i="6"/>
  <c r="AM27" i="6"/>
  <c r="Y28" i="6"/>
  <c r="AK14" i="6"/>
  <c r="AL15" i="6"/>
  <c r="AK17" i="6"/>
  <c r="AK21" i="6"/>
  <c r="AK22" i="6"/>
  <c r="AY22" i="6" s="1"/>
  <c r="AK24" i="6"/>
  <c r="AY24" i="6" s="1"/>
  <c r="Z28" i="6"/>
  <c r="AL14" i="6"/>
  <c r="AZ14" i="6" s="1"/>
  <c r="AL17" i="6"/>
  <c r="AZ17" i="6" s="1"/>
  <c r="AL21" i="6"/>
  <c r="AA28" i="6"/>
  <c r="AM14" i="6"/>
  <c r="AM17" i="6"/>
  <c r="BA17" i="6" s="1"/>
  <c r="AJ19" i="6"/>
  <c r="AX19" i="6" s="1"/>
  <c r="AM21" i="6"/>
  <c r="AH26" i="6"/>
  <c r="AJ10" i="6"/>
  <c r="AX10" i="6" s="1"/>
  <c r="AH16" i="6"/>
  <c r="AM18" i="6"/>
  <c r="BA18" i="6" s="1"/>
  <c r="AK19" i="6"/>
  <c r="AI26" i="6"/>
  <c r="AJ24" i="6"/>
  <c r="AX24" i="6" s="1"/>
  <c r="AK10" i="6"/>
  <c r="AY10" i="6" s="1"/>
  <c r="AI16" i="6"/>
  <c r="AL19" i="6"/>
  <c r="AJ26" i="6"/>
  <c r="AX26" i="6" s="1"/>
  <c r="AL10" i="6"/>
  <c r="AJ16" i="6"/>
  <c r="AM19" i="6"/>
  <c r="AK26" i="6"/>
  <c r="AJ5" i="6"/>
  <c r="AX5" i="6" s="1"/>
  <c r="AJ14" i="6"/>
  <c r="AL23" i="6"/>
  <c r="F28" i="6"/>
  <c r="AL9" i="6"/>
  <c r="AH13" i="6"/>
  <c r="AV13" i="6" s="1"/>
  <c r="AM23" i="6"/>
  <c r="E28" i="6"/>
  <c r="AM9" i="6"/>
  <c r="AH12" i="6"/>
  <c r="AK23" i="6"/>
  <c r="H28" i="6"/>
  <c r="AI25" i="6"/>
  <c r="I28" i="6"/>
  <c r="AJ12" i="6"/>
  <c r="AK13" i="6"/>
  <c r="AY13" i="6" s="1"/>
  <c r="AY25" i="6"/>
  <c r="AK9" i="6"/>
  <c r="AY9" i="6" s="1"/>
  <c r="J28" i="6"/>
  <c r="AL13" i="6"/>
  <c r="AH15" i="6"/>
  <c r="AV15" i="6" s="1"/>
  <c r="K28" i="6"/>
  <c r="AM13" i="6"/>
  <c r="AK15" i="6"/>
  <c r="AY15" i="6" s="1"/>
  <c r="AI27" i="6"/>
  <c r="AL5" i="6"/>
  <c r="AL20" i="6"/>
  <c r="AZ20" i="6" s="1"/>
  <c r="AM15" i="6"/>
  <c r="AH17" i="6"/>
  <c r="AV17" i="6" s="1"/>
  <c r="AH6" i="6"/>
  <c r="AV6" i="6" s="1"/>
  <c r="AK5" i="6"/>
  <c r="Q28" i="6"/>
  <c r="AI6" i="6"/>
  <c r="AW6" i="6" s="1"/>
  <c r="AJ17" i="6"/>
  <c r="AH21" i="6"/>
  <c r="AV21" i="6" s="1"/>
  <c r="AV24" i="6"/>
  <c r="R28" i="6"/>
  <c r="AJ6" i="6"/>
  <c r="AI21" i="6"/>
  <c r="AW21" i="6" s="1"/>
  <c r="AW24" i="6"/>
  <c r="S28" i="6"/>
  <c r="AZ24" i="6"/>
  <c r="BA24" i="6"/>
  <c r="AH23" i="6"/>
  <c r="AK7" i="6"/>
  <c r="AL7" i="6"/>
  <c r="AI9" i="6"/>
  <c r="M28" i="6"/>
  <c r="G28" i="6"/>
  <c r="N28" i="6"/>
  <c r="AI23" i="6"/>
  <c r="AR25" i="6"/>
  <c r="AU25" i="6" s="1"/>
  <c r="T28" i="6"/>
  <c r="U28" i="6"/>
  <c r="L28" i="6"/>
  <c r="V28" i="6"/>
  <c r="W28" i="6"/>
  <c r="AR17" i="6"/>
  <c r="AU17" i="6" s="1"/>
  <c r="AV20" i="6"/>
  <c r="X28" i="6"/>
  <c r="AI19" i="6"/>
  <c r="AW20" i="6"/>
  <c r="AI15" i="6"/>
  <c r="AW15" i="6" s="1"/>
  <c r="AN28" i="6"/>
  <c r="AJ15" i="6"/>
  <c r="AX15" i="6" s="1"/>
  <c r="AS8" i="6"/>
  <c r="P28" i="6"/>
  <c r="O28" i="6"/>
  <c r="AH22" i="6"/>
  <c r="AR12" i="6"/>
  <c r="AU12" i="6" s="1"/>
  <c r="AI22" i="6"/>
  <c r="AW22" i="6" s="1"/>
  <c r="AS11" i="6"/>
  <c r="AT6" i="6"/>
  <c r="AR6" i="6" s="1"/>
  <c r="AU6" i="6" s="1"/>
  <c r="AT8" i="6"/>
  <c r="AT11" i="6"/>
  <c r="AT14" i="6"/>
  <c r="AT16" i="6"/>
  <c r="AS21" i="6"/>
  <c r="AS26" i="6"/>
  <c r="AM5" i="6"/>
  <c r="AT21" i="6"/>
  <c r="AT26" i="6"/>
  <c r="AS16" i="6"/>
  <c r="AP28" i="6"/>
  <c r="AR5" i="6"/>
  <c r="AU5" i="6" s="1"/>
  <c r="AR10" i="6"/>
  <c r="AU10" i="6" s="1"/>
  <c r="AR18" i="6"/>
  <c r="AU18" i="6" s="1"/>
  <c r="AQ28" i="6"/>
  <c r="D28" i="6"/>
  <c r="AS5" i="6"/>
  <c r="AS10" i="6"/>
  <c r="AS18" i="6"/>
  <c r="AR20" i="6"/>
  <c r="AU20" i="6" s="1"/>
  <c r="AR24" i="6"/>
  <c r="AU24" i="6" s="1"/>
  <c r="AS6" i="6"/>
  <c r="AS9" i="6"/>
  <c r="AS13" i="6"/>
  <c r="AS15" i="6"/>
  <c r="AT9" i="6"/>
  <c r="AT13" i="6"/>
  <c r="AR13" i="6" s="1"/>
  <c r="AU13" i="6" s="1"/>
  <c r="AT15" i="6"/>
  <c r="AR15" i="6" s="1"/>
  <c r="AU15" i="6" s="1"/>
  <c r="AS19" i="6"/>
  <c r="AS22" i="6"/>
  <c r="AS23" i="6"/>
  <c r="AT19" i="6"/>
  <c r="AT22" i="6"/>
  <c r="AT23" i="6"/>
  <c r="AT30" i="3"/>
  <c r="AR30" i="3" s="1"/>
  <c r="AU30" i="3" s="1"/>
  <c r="AS24" i="3"/>
  <c r="AS34" i="3"/>
  <c r="AS35" i="3"/>
  <c r="AS43" i="3"/>
  <c r="AS38" i="3"/>
  <c r="AS6" i="3"/>
  <c r="AS5" i="3"/>
  <c r="AR10" i="3"/>
  <c r="AU10" i="3" s="1"/>
  <c r="AR9" i="3"/>
  <c r="AU9" i="3" s="1"/>
  <c r="BG9" i="3" s="1"/>
  <c r="AR41" i="3"/>
  <c r="AU41" i="3" s="1"/>
  <c r="BB41" i="3" s="1"/>
  <c r="AT6" i="3"/>
  <c r="AR6" i="3" s="1"/>
  <c r="AU6" i="3" s="1"/>
  <c r="AN53" i="3"/>
  <c r="AR18" i="3"/>
  <c r="AU18" i="3" s="1"/>
  <c r="BD18" i="3" s="1"/>
  <c r="AR19" i="3"/>
  <c r="AU19" i="3" s="1"/>
  <c r="AT40" i="3"/>
  <c r="AR40" i="3" s="1"/>
  <c r="AU40" i="3" s="1"/>
  <c r="AT44" i="3"/>
  <c r="AR44" i="3" s="1"/>
  <c r="AU44" i="3" s="1"/>
  <c r="BB44" i="3" s="1"/>
  <c r="AS26" i="3"/>
  <c r="AR28" i="3"/>
  <c r="AU28" i="3" s="1"/>
  <c r="AM15" i="3"/>
  <c r="AI15" i="3"/>
  <c r="AA53" i="3"/>
  <c r="AH11" i="3"/>
  <c r="AK16" i="3"/>
  <c r="V53" i="3"/>
  <c r="AK15" i="3"/>
  <c r="AK20" i="3"/>
  <c r="AM21" i="3"/>
  <c r="AJ15" i="3"/>
  <c r="AX15" i="3" s="1"/>
  <c r="AK51" i="3"/>
  <c r="AI46" i="3"/>
  <c r="AM40" i="3"/>
  <c r="AK35" i="3"/>
  <c r="AI30" i="3"/>
  <c r="W53" i="3"/>
  <c r="AJ51" i="3"/>
  <c r="AH46" i="3"/>
  <c r="AL40" i="3"/>
  <c r="AH30" i="3"/>
  <c r="AL20" i="3"/>
  <c r="AZ20" i="3" s="1"/>
  <c r="BF20" i="3" s="1"/>
  <c r="AK14" i="3"/>
  <c r="AI51" i="3"/>
  <c r="AM45" i="3"/>
  <c r="AK40" i="3"/>
  <c r="AM29" i="3"/>
  <c r="AK21" i="3"/>
  <c r="X53" i="3"/>
  <c r="AM19" i="3"/>
  <c r="AH51" i="3"/>
  <c r="AL45" i="3"/>
  <c r="AJ40" i="3"/>
  <c r="AX40" i="3" s="1"/>
  <c r="AL29" i="3"/>
  <c r="AK45" i="3"/>
  <c r="AI40" i="3"/>
  <c r="AK29" i="3"/>
  <c r="AI21" i="3"/>
  <c r="AI9" i="3"/>
  <c r="AJ45" i="3"/>
  <c r="AH40" i="3"/>
  <c r="AJ29" i="3"/>
  <c r="T53" i="3"/>
  <c r="AB20" i="3"/>
  <c r="AV20" i="3" s="1"/>
  <c r="AD9" i="3"/>
  <c r="AE52" i="3"/>
  <c r="AY52" i="3" s="1"/>
  <c r="AE14" i="3"/>
  <c r="AY14" i="3" s="1"/>
  <c r="AC9" i="3"/>
  <c r="U53" i="3"/>
  <c r="AF52" i="3"/>
  <c r="AZ52" i="3" s="1"/>
  <c r="AE32" i="3"/>
  <c r="AY32" i="3" s="1"/>
  <c r="AD32" i="3"/>
  <c r="AG52" i="3"/>
  <c r="BA52" i="3" s="1"/>
  <c r="AG21" i="3"/>
  <c r="BA21" i="3" s="1"/>
  <c r="AE16" i="3"/>
  <c r="AY16" i="3" s="1"/>
  <c r="AC11" i="3"/>
  <c r="AW11" i="3" s="1"/>
  <c r="AF21" i="3"/>
  <c r="AZ21" i="3" s="1"/>
  <c r="AD16" i="3"/>
  <c r="AB11" i="3"/>
  <c r="AV11" i="3" s="1"/>
  <c r="K53" i="3"/>
  <c r="J53" i="3"/>
  <c r="L53" i="3"/>
  <c r="O53" i="3"/>
  <c r="AJ14" i="3"/>
  <c r="N53" i="3"/>
  <c r="M53" i="3"/>
  <c r="I53" i="3"/>
  <c r="H53" i="3"/>
  <c r="AF14" i="3"/>
  <c r="AZ14" i="3" s="1"/>
  <c r="D53" i="3"/>
  <c r="G53" i="3"/>
  <c r="AR29" i="3"/>
  <c r="AU29" i="3" s="1"/>
  <c r="AR38" i="3"/>
  <c r="AU38" i="3" s="1"/>
  <c r="BE38" i="3" s="1"/>
  <c r="AO53" i="3"/>
  <c r="AQ53" i="3"/>
  <c r="AT24" i="3"/>
  <c r="BF32" i="3" l="1"/>
  <c r="BE10" i="3"/>
  <c r="BD45" i="3"/>
  <c r="BB47" i="3"/>
  <c r="BD48" i="3"/>
  <c r="BF13" i="3"/>
  <c r="BG13" i="3"/>
  <c r="BB13" i="3"/>
  <c r="BC13" i="3"/>
  <c r="BE13" i="3"/>
  <c r="BD6" i="3"/>
  <c r="AX16" i="3"/>
  <c r="AZ19" i="3"/>
  <c r="AX28" i="3"/>
  <c r="BD28" i="3" s="1"/>
  <c r="AV47" i="3"/>
  <c r="BF47" i="3" s="1"/>
  <c r="BA49" i="3"/>
  <c r="AW30" i="3"/>
  <c r="AZ40" i="3"/>
  <c r="BF40" i="3" s="1"/>
  <c r="BA42" i="3"/>
  <c r="AW43" i="3"/>
  <c r="AW17" i="3"/>
  <c r="AY27" i="3"/>
  <c r="AX51" i="3"/>
  <c r="BA13" i="3"/>
  <c r="BA8" i="3"/>
  <c r="AX14" i="3"/>
  <c r="AY29" i="3"/>
  <c r="AV30" i="3"/>
  <c r="BF30" i="3" s="1"/>
  <c r="BE11" i="3"/>
  <c r="BC42" i="3"/>
  <c r="BF44" i="3"/>
  <c r="BE52" i="3"/>
  <c r="BD10" i="3"/>
  <c r="BG37" i="3"/>
  <c r="BG45" i="3"/>
  <c r="BB22" i="3"/>
  <c r="BE30" i="3"/>
  <c r="BB23" i="3"/>
  <c r="BE32" i="3"/>
  <c r="BC18" i="3"/>
  <c r="BB25" i="3"/>
  <c r="BB49" i="3"/>
  <c r="BA19" i="3"/>
  <c r="BG19" i="3" s="1"/>
  <c r="AY20" i="3"/>
  <c r="AZ10" i="3"/>
  <c r="BF10" i="3" s="1"/>
  <c r="AY35" i="3"/>
  <c r="AY25" i="3"/>
  <c r="AY26" i="3"/>
  <c r="AW48" i="3"/>
  <c r="BC48" i="3" s="1"/>
  <c r="AY48" i="3"/>
  <c r="AY22" i="3"/>
  <c r="BE22" i="3" s="1"/>
  <c r="AV33" i="3"/>
  <c r="BB33" i="3" s="1"/>
  <c r="AW40" i="3"/>
  <c r="AY45" i="3"/>
  <c r="BE45" i="3" s="1"/>
  <c r="AW8" i="3"/>
  <c r="AW19" i="3"/>
  <c r="BC19" i="3" s="1"/>
  <c r="AW14" i="3"/>
  <c r="AX45" i="3"/>
  <c r="BA34" i="3"/>
  <c r="AX35" i="3"/>
  <c r="AV45" i="3"/>
  <c r="BB45" i="3" s="1"/>
  <c r="BC11" i="3"/>
  <c r="BB19" i="3"/>
  <c r="BB42" i="3"/>
  <c r="BB20" i="3"/>
  <c r="BE44" i="3"/>
  <c r="BD52" i="3"/>
  <c r="BB21" i="3"/>
  <c r="BC6" i="3"/>
  <c r="BD30" i="3"/>
  <c r="BG39" i="3"/>
  <c r="BD47" i="3"/>
  <c r="BC50" i="3"/>
  <c r="BD40" i="3"/>
  <c r="BG18" i="3"/>
  <c r="BC17" i="3"/>
  <c r="BD41" i="3"/>
  <c r="BG49" i="3"/>
  <c r="AV46" i="3"/>
  <c r="AW9" i="3"/>
  <c r="AY47" i="3"/>
  <c r="BE47" i="3" s="1"/>
  <c r="AV16" i="3"/>
  <c r="BC16" i="3" s="1"/>
  <c r="BG5" i="3"/>
  <c r="AX44" i="3"/>
  <c r="BD44" i="3" s="1"/>
  <c r="BF5" i="3"/>
  <c r="AW12" i="3"/>
  <c r="BA40" i="3"/>
  <c r="BG40" i="3" s="1"/>
  <c r="BA30" i="3"/>
  <c r="BA31" i="3"/>
  <c r="AV27" i="3"/>
  <c r="AX6" i="3"/>
  <c r="AX17" i="3"/>
  <c r="BD17" i="3" s="1"/>
  <c r="BA27" i="3"/>
  <c r="AV51" i="3"/>
  <c r="BF51" i="3" s="1"/>
  <c r="AW51" i="3"/>
  <c r="AY13" i="3"/>
  <c r="AY9" i="3"/>
  <c r="BE9" i="3" s="1"/>
  <c r="AY19" i="3"/>
  <c r="BE19" i="3" s="1"/>
  <c r="AZ45" i="3"/>
  <c r="AZ29" i="3"/>
  <c r="BA28" i="3"/>
  <c r="AX50" i="3"/>
  <c r="BD50" i="3" s="1"/>
  <c r="C24" i="12" s="1"/>
  <c r="D24" i="12" s="1"/>
  <c r="BB11" i="3"/>
  <c r="BC51" i="3"/>
  <c r="BG28" i="3"/>
  <c r="BE36" i="3"/>
  <c r="BC52" i="3"/>
  <c r="BE37" i="3"/>
  <c r="BC45" i="3"/>
  <c r="BB6" i="3"/>
  <c r="BC38" i="3"/>
  <c r="BF23" i="3"/>
  <c r="BF39" i="3"/>
  <c r="BE50" i="3"/>
  <c r="BB48" i="3"/>
  <c r="BC9" i="3"/>
  <c r="BB17" i="3"/>
  <c r="BF41" i="3"/>
  <c r="BF49" i="3"/>
  <c r="BA43" i="3"/>
  <c r="AX46" i="3"/>
  <c r="BA35" i="3"/>
  <c r="AX21" i="3"/>
  <c r="AV26" i="3"/>
  <c r="AW47" i="3"/>
  <c r="BC47" i="3" s="1"/>
  <c r="AZ48" i="3"/>
  <c r="BF48" i="3" s="1"/>
  <c r="AW46" i="3"/>
  <c r="AW37" i="3"/>
  <c r="AZ37" i="3"/>
  <c r="BF37" i="3" s="1"/>
  <c r="AZ11" i="3"/>
  <c r="BF11" i="3" s="1"/>
  <c r="AY17" i="3"/>
  <c r="AW33" i="3"/>
  <c r="BA7" i="3"/>
  <c r="AV8" i="3"/>
  <c r="BF8" i="3" s="1"/>
  <c r="BA18" i="3"/>
  <c r="AZ9" i="3"/>
  <c r="BF9" i="3" s="1"/>
  <c r="BA14" i="3"/>
  <c r="AW29" i="3"/>
  <c r="AV35" i="3"/>
  <c r="AW34" i="3"/>
  <c r="AY50" i="3"/>
  <c r="BG11" i="3"/>
  <c r="BF19" i="3"/>
  <c r="BB51" i="3"/>
  <c r="BE28" i="3"/>
  <c r="BD36" i="3"/>
  <c r="BC44" i="3"/>
  <c r="BC10" i="3"/>
  <c r="BB5" i="3"/>
  <c r="BD37" i="3"/>
  <c r="BG6" i="3"/>
  <c r="BB38" i="3"/>
  <c r="BE39" i="3"/>
  <c r="BG47" i="3"/>
  <c r="BB50" i="3"/>
  <c r="BB32" i="3"/>
  <c r="BG48" i="3"/>
  <c r="BB9" i="3"/>
  <c r="BG25" i="3"/>
  <c r="BF33" i="3"/>
  <c r="BE41" i="3"/>
  <c r="BC49" i="3"/>
  <c r="BE40" i="3"/>
  <c r="AZ51" i="3"/>
  <c r="AZ30" i="3"/>
  <c r="AW26" i="3"/>
  <c r="BA48" i="3"/>
  <c r="AY15" i="3"/>
  <c r="AZ15" i="3"/>
  <c r="AY10" i="3"/>
  <c r="AW16" i="3"/>
  <c r="BA16" i="3"/>
  <c r="BD5" i="3"/>
  <c r="AX31" i="3"/>
  <c r="AZ32" i="3"/>
  <c r="BA33" i="3"/>
  <c r="BG33" i="3" s="1"/>
  <c r="AX26" i="3"/>
  <c r="AX30" i="3"/>
  <c r="AY42" i="3"/>
  <c r="AV43" i="3"/>
  <c r="BF43" i="3" s="1"/>
  <c r="AV17" i="3"/>
  <c r="BE17" i="3" s="1"/>
  <c r="AW44" i="3"/>
  <c r="AW13" i="3"/>
  <c r="AX13" i="3"/>
  <c r="BD13" i="3" s="1"/>
  <c r="AX8" i="3"/>
  <c r="AZ8" i="3"/>
  <c r="AX20" i="3"/>
  <c r="BD20" i="3" s="1"/>
  <c r="AW15" i="3"/>
  <c r="AV34" i="3"/>
  <c r="BD34" i="3" s="1"/>
  <c r="BD11" i="3"/>
  <c r="BG20" i="3"/>
  <c r="BC36" i="3"/>
  <c r="BB10" i="3"/>
  <c r="BG21" i="3"/>
  <c r="BE29" i="3"/>
  <c r="BC37" i="3"/>
  <c r="BF6" i="3"/>
  <c r="BG38" i="3"/>
  <c r="BC31" i="3"/>
  <c r="BD39" i="3"/>
  <c r="BB18" i="3"/>
  <c r="BF25" i="3"/>
  <c r="BC41" i="3"/>
  <c r="BE51" i="3"/>
  <c r="AX9" i="3"/>
  <c r="BD9" i="3" s="1"/>
  <c r="AZ27" i="3"/>
  <c r="AY31" i="3"/>
  <c r="AV21" i="3"/>
  <c r="BD21" i="3" s="1"/>
  <c r="BA15" i="3"/>
  <c r="AZ36" i="3"/>
  <c r="BF36" i="3" s="1"/>
  <c r="AY5" i="3"/>
  <c r="BE5" i="3" s="1"/>
  <c r="AX33" i="3"/>
  <c r="BD33" i="3" s="1"/>
  <c r="C16" i="12" s="1"/>
  <c r="D16" i="12" s="1"/>
  <c r="AV31" i="3"/>
  <c r="BG31" i="3" s="1"/>
  <c r="BA26" i="3"/>
  <c r="AX48" i="3"/>
  <c r="AX22" i="3"/>
  <c r="BD22" i="3" s="1"/>
  <c r="C12" i="12" s="1"/>
  <c r="D12" i="12" s="1"/>
  <c r="AY49" i="3"/>
  <c r="BE49" i="3" s="1"/>
  <c r="BA50" i="3"/>
  <c r="BG50" i="3" s="1"/>
  <c r="AY18" i="3"/>
  <c r="BE18" i="3" s="1"/>
  <c r="AZ18" i="3"/>
  <c r="BF18" i="3" s="1"/>
  <c r="AV14" i="3"/>
  <c r="BB14" i="3" s="1"/>
  <c r="BA45" i="3"/>
  <c r="AX29" i="3"/>
  <c r="BA29" i="3"/>
  <c r="BA44" i="3"/>
  <c r="BG44" i="3" s="1"/>
  <c r="BF42" i="3"/>
  <c r="BE20" i="3"/>
  <c r="BF28" i="3"/>
  <c r="BB52" i="3"/>
  <c r="BF21" i="3"/>
  <c r="BD29" i="3"/>
  <c r="BF38" i="3"/>
  <c r="BE23" i="3"/>
  <c r="BB31" i="3"/>
  <c r="BC39" i="3"/>
  <c r="BE16" i="3"/>
  <c r="BE48" i="3"/>
  <c r="BG17" i="3"/>
  <c r="BE25" i="3"/>
  <c r="AX32" i="3"/>
  <c r="BD32" i="3" s="1"/>
  <c r="BA41" i="3"/>
  <c r="BG41" i="3" s="1"/>
  <c r="BA36" i="3"/>
  <c r="BG36" i="3" s="1"/>
  <c r="AW22" i="3"/>
  <c r="BC22" i="3" s="1"/>
  <c r="BA10" i="3"/>
  <c r="BG10" i="3" s="1"/>
  <c r="AW21" i="3"/>
  <c r="AV42" i="3"/>
  <c r="BE42" i="3" s="1"/>
  <c r="AW28" i="3"/>
  <c r="BC28" i="3" s="1"/>
  <c r="AY33" i="3"/>
  <c r="BE33" i="3" s="1"/>
  <c r="AY30" i="3"/>
  <c r="AW31" i="3"/>
  <c r="AW32" i="3"/>
  <c r="BC32" i="3" s="1"/>
  <c r="AW27" i="3"/>
  <c r="AY6" i="3"/>
  <c r="BE6" i="3" s="1"/>
  <c r="BA17" i="3"/>
  <c r="AY51" i="3"/>
  <c r="BA23" i="3"/>
  <c r="BG23" i="3" s="1"/>
  <c r="AW20" i="3"/>
  <c r="BC20" i="3" s="1"/>
  <c r="BA46" i="3"/>
  <c r="AX19" i="3"/>
  <c r="BD19" i="3" s="1"/>
  <c r="AZ28" i="3"/>
  <c r="AZ34" i="3"/>
  <c r="BF34" i="3" s="1"/>
  <c r="AW35" i="3"/>
  <c r="AV29" i="3"/>
  <c r="BB29" i="3" s="1"/>
  <c r="AZ44" i="3"/>
  <c r="C22" i="12"/>
  <c r="D22" i="12" s="1"/>
  <c r="AR7" i="3"/>
  <c r="AU7" i="3" s="1"/>
  <c r="AR12" i="3"/>
  <c r="AU12" i="3" s="1"/>
  <c r="C19" i="12"/>
  <c r="D19" i="12" s="1"/>
  <c r="AH53" i="3"/>
  <c r="AE53" i="3"/>
  <c r="AC53" i="3"/>
  <c r="AB53" i="3"/>
  <c r="AM53" i="3"/>
  <c r="AG53" i="3"/>
  <c r="AD53" i="3"/>
  <c r="AS53" i="3"/>
  <c r="AR35" i="3"/>
  <c r="AU35" i="3" s="1"/>
  <c r="AR46" i="3"/>
  <c r="AU46" i="3" s="1"/>
  <c r="AR26" i="3"/>
  <c r="AU26" i="3" s="1"/>
  <c r="AR15" i="3"/>
  <c r="AU15" i="3" s="1"/>
  <c r="AJ53" i="3"/>
  <c r="AK53" i="3"/>
  <c r="AW7" i="6"/>
  <c r="BC7" i="6" s="1"/>
  <c r="BA11" i="6"/>
  <c r="AY23" i="6"/>
  <c r="AV5" i="6"/>
  <c r="BD5" i="6" s="1"/>
  <c r="AY26" i="6"/>
  <c r="AX12" i="6"/>
  <c r="BB25" i="6"/>
  <c r="AV19" i="6"/>
  <c r="AX16" i="6"/>
  <c r="AV10" i="6"/>
  <c r="BD10" i="6" s="1"/>
  <c r="AW12" i="6"/>
  <c r="AW8" i="6"/>
  <c r="AX7" i="6"/>
  <c r="BD7" i="6" s="1"/>
  <c r="AW9" i="6"/>
  <c r="AY5" i="6"/>
  <c r="AV9" i="6"/>
  <c r="BA19" i="6"/>
  <c r="AY8" i="6"/>
  <c r="AX21" i="6"/>
  <c r="AV26" i="6"/>
  <c r="AX8" i="6"/>
  <c r="BA12" i="6"/>
  <c r="AZ13" i="6"/>
  <c r="BF13" i="6" s="1"/>
  <c r="BA26" i="6"/>
  <c r="AW14" i="6"/>
  <c r="AY19" i="6"/>
  <c r="AY7" i="6"/>
  <c r="BE7" i="6" s="1"/>
  <c r="AZ11" i="6"/>
  <c r="AY16" i="6"/>
  <c r="AW26" i="6"/>
  <c r="AV23" i="6"/>
  <c r="AW25" i="6"/>
  <c r="BC25" i="6" s="1"/>
  <c r="AY21" i="6"/>
  <c r="AY14" i="6"/>
  <c r="AZ25" i="6"/>
  <c r="BF25" i="6" s="1"/>
  <c r="AV11" i="6"/>
  <c r="AX23" i="6"/>
  <c r="AV16" i="6"/>
  <c r="AZ7" i="6"/>
  <c r="BF7" i="6" s="1"/>
  <c r="BD25" i="6"/>
  <c r="BA22" i="6"/>
  <c r="AW23" i="6"/>
  <c r="AZ10" i="6"/>
  <c r="BA16" i="6"/>
  <c r="AY18" i="6"/>
  <c r="BE18" i="6" s="1"/>
  <c r="BA14" i="6"/>
  <c r="AC28" i="6"/>
  <c r="AZ22" i="6"/>
  <c r="BA8" i="6"/>
  <c r="AZ15" i="6"/>
  <c r="BF15" i="6" s="1"/>
  <c r="AW16" i="6"/>
  <c r="AF28" i="6"/>
  <c r="AZ19" i="6"/>
  <c r="AY6" i="6"/>
  <c r="BE6" i="6" s="1"/>
  <c r="AZ18" i="6"/>
  <c r="BF18" i="6" s="1"/>
  <c r="BA9" i="6"/>
  <c r="AX27" i="6"/>
  <c r="AX14" i="6"/>
  <c r="AY27" i="6"/>
  <c r="AW5" i="6"/>
  <c r="AZ6" i="6"/>
  <c r="BF6" i="6" s="1"/>
  <c r="AZ8" i="6"/>
  <c r="AD28" i="6"/>
  <c r="AV27" i="6"/>
  <c r="BB27" i="6" s="1"/>
  <c r="AW17" i="6"/>
  <c r="BC17" i="6" s="1"/>
  <c r="BG25" i="6"/>
  <c r="AY17" i="6"/>
  <c r="BE17" i="6" s="1"/>
  <c r="AV14" i="6"/>
  <c r="AZ26" i="6"/>
  <c r="AZ21" i="6"/>
  <c r="AG28" i="6"/>
  <c r="AX6" i="6"/>
  <c r="BD6" i="6" s="1"/>
  <c r="AZ23" i="6"/>
  <c r="AK28" i="6"/>
  <c r="BA23" i="6"/>
  <c r="AZ5" i="6"/>
  <c r="AZ16" i="6"/>
  <c r="AV12" i="6"/>
  <c r="BB12" i="6" s="1"/>
  <c r="BA27" i="6"/>
  <c r="AJ28" i="6"/>
  <c r="BF24" i="6"/>
  <c r="BG20" i="6"/>
  <c r="BD24" i="6"/>
  <c r="BB24" i="6"/>
  <c r="BG24" i="6"/>
  <c r="AR8" i="6"/>
  <c r="AU8" i="6" s="1"/>
  <c r="AR11" i="6"/>
  <c r="AU11" i="6" s="1"/>
  <c r="BB17" i="6"/>
  <c r="BG7" i="6"/>
  <c r="BE24" i="6"/>
  <c r="BF17" i="6"/>
  <c r="BC20" i="6"/>
  <c r="BC18" i="6"/>
  <c r="AR23" i="6"/>
  <c r="AU23" i="6" s="1"/>
  <c r="AR16" i="6"/>
  <c r="AU16" i="6" s="1"/>
  <c r="BB20" i="6"/>
  <c r="AR22" i="6"/>
  <c r="AU22" i="6" s="1"/>
  <c r="BE25" i="6"/>
  <c r="AR19" i="6"/>
  <c r="AU19" i="6" s="1"/>
  <c r="BE20" i="6"/>
  <c r="AX17" i="6"/>
  <c r="BD17" i="6" s="1"/>
  <c r="BA13" i="6"/>
  <c r="BG13" i="6" s="1"/>
  <c r="BD15" i="6"/>
  <c r="AL28" i="6"/>
  <c r="AI28" i="6"/>
  <c r="AH28" i="6"/>
  <c r="AW19" i="6"/>
  <c r="BA15" i="6"/>
  <c r="BG15" i="6" s="1"/>
  <c r="BC24" i="6"/>
  <c r="BC6" i="6"/>
  <c r="AM28" i="6"/>
  <c r="AW27" i="6"/>
  <c r="BA21" i="6"/>
  <c r="BD18" i="6"/>
  <c r="AZ9" i="6"/>
  <c r="BA6" i="6"/>
  <c r="BG6" i="6" s="1"/>
  <c r="BB13" i="6"/>
  <c r="AT28" i="6"/>
  <c r="AR28" i="6" s="1"/>
  <c r="AU28" i="6" s="1"/>
  <c r="BA5" i="6"/>
  <c r="BG18" i="6"/>
  <c r="AV22" i="6"/>
  <c r="BB18" i="6"/>
  <c r="AR26" i="6"/>
  <c r="AU26" i="6" s="1"/>
  <c r="BB6" i="6"/>
  <c r="BE13" i="6"/>
  <c r="AR9" i="6"/>
  <c r="AU9" i="6" s="1"/>
  <c r="AE28" i="6"/>
  <c r="BD13" i="6"/>
  <c r="BC13" i="6"/>
  <c r="AS28" i="6"/>
  <c r="BF20" i="6"/>
  <c r="BD20" i="6"/>
  <c r="BG17" i="6"/>
  <c r="BC15" i="6"/>
  <c r="BB15" i="6"/>
  <c r="AB28" i="6"/>
  <c r="AR14" i="6"/>
  <c r="AU14" i="6" s="1"/>
  <c r="AR21" i="6"/>
  <c r="AU21" i="6" s="1"/>
  <c r="BE15" i="6"/>
  <c r="AL53" i="3"/>
  <c r="AI53" i="3"/>
  <c r="AF53" i="3"/>
  <c r="C20" i="12"/>
  <c r="D20" i="12" s="1"/>
  <c r="C9" i="12"/>
  <c r="D9" i="12" s="1"/>
  <c r="AR24" i="3"/>
  <c r="AU24" i="3" s="1"/>
  <c r="AT53" i="3"/>
  <c r="FC6" i="1"/>
  <c r="FC7" i="1"/>
  <c r="FC8" i="1"/>
  <c r="FC9" i="1"/>
  <c r="FC10" i="1"/>
  <c r="FC11" i="1"/>
  <c r="FC12" i="1"/>
  <c r="FC13" i="1"/>
  <c r="FC14" i="1"/>
  <c r="FC15" i="1"/>
  <c r="FC16" i="1"/>
  <c r="FC17" i="1"/>
  <c r="FC18" i="1"/>
  <c r="FC19" i="1"/>
  <c r="FC20" i="1"/>
  <c r="FC21" i="1"/>
  <c r="FC22" i="1"/>
  <c r="FC23" i="1"/>
  <c r="FC24" i="1"/>
  <c r="FC25" i="1"/>
  <c r="FC26" i="1"/>
  <c r="FC27" i="1"/>
  <c r="FC28" i="1"/>
  <c r="FC29" i="1"/>
  <c r="FC30" i="1"/>
  <c r="FC31" i="1"/>
  <c r="FC32" i="1"/>
  <c r="FC33" i="1"/>
  <c r="FC34" i="1"/>
  <c r="FC35" i="1"/>
  <c r="FC36" i="1"/>
  <c r="FC37" i="1"/>
  <c r="FC38" i="1"/>
  <c r="FC39" i="1"/>
  <c r="FC40" i="1"/>
  <c r="FC41" i="1"/>
  <c r="FC42" i="1"/>
  <c r="FC43" i="1"/>
  <c r="FC44" i="1"/>
  <c r="FC45" i="1"/>
  <c r="FC46" i="1"/>
  <c r="FC47" i="1"/>
  <c r="FC48" i="1"/>
  <c r="FC49" i="1"/>
  <c r="FC50" i="1"/>
  <c r="FC51" i="1"/>
  <c r="FC52" i="1"/>
  <c r="FC53" i="1"/>
  <c r="FC54" i="1"/>
  <c r="EG6" i="1"/>
  <c r="FY6" i="1" s="1"/>
  <c r="EG7" i="1"/>
  <c r="EG8" i="1"/>
  <c r="FY8" i="1" s="1"/>
  <c r="EG9" i="1"/>
  <c r="FY9" i="1" s="1"/>
  <c r="EG10" i="1"/>
  <c r="EG11" i="1"/>
  <c r="FY11" i="1" s="1"/>
  <c r="EG12" i="1"/>
  <c r="EG13" i="1"/>
  <c r="EG14" i="1"/>
  <c r="FY14" i="1" s="1"/>
  <c r="EG15" i="1"/>
  <c r="EG16" i="1"/>
  <c r="EG17" i="1"/>
  <c r="EG18" i="1"/>
  <c r="EG19" i="1"/>
  <c r="EG20" i="1"/>
  <c r="EG21" i="1"/>
  <c r="EG22" i="1"/>
  <c r="EG23" i="1"/>
  <c r="EG24" i="1"/>
  <c r="EG25" i="1"/>
  <c r="EG26" i="1"/>
  <c r="EG27" i="1"/>
  <c r="EG28" i="1"/>
  <c r="EG29" i="1"/>
  <c r="EG30" i="1"/>
  <c r="EG31" i="1"/>
  <c r="EG32" i="1"/>
  <c r="EG33" i="1"/>
  <c r="EG34" i="1"/>
  <c r="EG35" i="1"/>
  <c r="EG36" i="1"/>
  <c r="EG37" i="1"/>
  <c r="EG38" i="1"/>
  <c r="FY38" i="1" s="1"/>
  <c r="EG39" i="1"/>
  <c r="EG40" i="1"/>
  <c r="FY40" i="1" s="1"/>
  <c r="EG41" i="1"/>
  <c r="FY41" i="1" s="1"/>
  <c r="EG42" i="1"/>
  <c r="EG43" i="1"/>
  <c r="FY43" i="1" s="1"/>
  <c r="EG44" i="1"/>
  <c r="EG45" i="1"/>
  <c r="EG46" i="1"/>
  <c r="FY46" i="1" s="1"/>
  <c r="EG47" i="1"/>
  <c r="EG48" i="1"/>
  <c r="EG49" i="1"/>
  <c r="EG50" i="1"/>
  <c r="EG51" i="1"/>
  <c r="EG52" i="1"/>
  <c r="EG53" i="1"/>
  <c r="EG54" i="1"/>
  <c r="DK6" i="1"/>
  <c r="DK7" i="1"/>
  <c r="DK8" i="1"/>
  <c r="DK9" i="1"/>
  <c r="DK10" i="1"/>
  <c r="DK11" i="1"/>
  <c r="DK12" i="1"/>
  <c r="DK13" i="1"/>
  <c r="DK14" i="1"/>
  <c r="DK15" i="1"/>
  <c r="DK16" i="1"/>
  <c r="DK17" i="1"/>
  <c r="DK18" i="1"/>
  <c r="DK19" i="1"/>
  <c r="DK20" i="1"/>
  <c r="DK21" i="1"/>
  <c r="DK22" i="1"/>
  <c r="DK23" i="1"/>
  <c r="DK24" i="1"/>
  <c r="DK25" i="1"/>
  <c r="DK26" i="1"/>
  <c r="DK27" i="1"/>
  <c r="DK28" i="1"/>
  <c r="DK29" i="1"/>
  <c r="DK30" i="1"/>
  <c r="DK31" i="1"/>
  <c r="DK32" i="1"/>
  <c r="DK33" i="1"/>
  <c r="DK34" i="1"/>
  <c r="DK35" i="1"/>
  <c r="DK36" i="1"/>
  <c r="DK37" i="1"/>
  <c r="DK38" i="1"/>
  <c r="DK39" i="1"/>
  <c r="DK40" i="1"/>
  <c r="DK41" i="1"/>
  <c r="DK42" i="1"/>
  <c r="DK43" i="1"/>
  <c r="DK44" i="1"/>
  <c r="DK45" i="1"/>
  <c r="DK46" i="1"/>
  <c r="DK47" i="1"/>
  <c r="DK48" i="1"/>
  <c r="DK49" i="1"/>
  <c r="DK50" i="1"/>
  <c r="DK51" i="1"/>
  <c r="DK52" i="1"/>
  <c r="DK53" i="1"/>
  <c r="DK54" i="1"/>
  <c r="BS55" i="1"/>
  <c r="BS56" i="1"/>
  <c r="CO55" i="1"/>
  <c r="CO56" i="1"/>
  <c r="BF7" i="3" l="1"/>
  <c r="BD7" i="3"/>
  <c r="BG7" i="3"/>
  <c r="BB7" i="3"/>
  <c r="BC7" i="3"/>
  <c r="BE7" i="3"/>
  <c r="BB30" i="3"/>
  <c r="BC34" i="3"/>
  <c r="BG42" i="3"/>
  <c r="BG43" i="3"/>
  <c r="BD42" i="3"/>
  <c r="BB27" i="3"/>
  <c r="BG27" i="3"/>
  <c r="BD27" i="3"/>
  <c r="BG30" i="3"/>
  <c r="BE15" i="3"/>
  <c r="BF15" i="3"/>
  <c r="BG15" i="3"/>
  <c r="BD15" i="3"/>
  <c r="BB15" i="3"/>
  <c r="BC15" i="3"/>
  <c r="BG8" i="3"/>
  <c r="BC27" i="3"/>
  <c r="BG34" i="3"/>
  <c r="BE14" i="3"/>
  <c r="BG29" i="3"/>
  <c r="BD43" i="3"/>
  <c r="BE21" i="3"/>
  <c r="BE8" i="3"/>
  <c r="BF26" i="3"/>
  <c r="BB26" i="3"/>
  <c r="BG26" i="3"/>
  <c r="BC26" i="3"/>
  <c r="BD26" i="3"/>
  <c r="BE26" i="3"/>
  <c r="BG16" i="3"/>
  <c r="BB34" i="3"/>
  <c r="BF14" i="3"/>
  <c r="BB16" i="3"/>
  <c r="BG14" i="3"/>
  <c r="BC14" i="3"/>
  <c r="BC33" i="3"/>
  <c r="BD31" i="3"/>
  <c r="BB8" i="3"/>
  <c r="BC8" i="3"/>
  <c r="BD16" i="3"/>
  <c r="BC30" i="3"/>
  <c r="BG35" i="3"/>
  <c r="BD35" i="3"/>
  <c r="BB35" i="3"/>
  <c r="BF35" i="3"/>
  <c r="BC35" i="3"/>
  <c r="BE35" i="3"/>
  <c r="BB43" i="3"/>
  <c r="BC43" i="3"/>
  <c r="BF45" i="3"/>
  <c r="BG51" i="3"/>
  <c r="BD51" i="3"/>
  <c r="BD14" i="3"/>
  <c r="BF17" i="3"/>
  <c r="BG46" i="3"/>
  <c r="BB46" i="3"/>
  <c r="BC46" i="3"/>
  <c r="BD46" i="3"/>
  <c r="BE46" i="3"/>
  <c r="BF46" i="3"/>
  <c r="BF24" i="3"/>
  <c r="BB24" i="3"/>
  <c r="BC24" i="3"/>
  <c r="BD24" i="3"/>
  <c r="BE24" i="3"/>
  <c r="BG24" i="3"/>
  <c r="BE27" i="3"/>
  <c r="BF29" i="3"/>
  <c r="BE43" i="3"/>
  <c r="BC21" i="3"/>
  <c r="BE34" i="3"/>
  <c r="BE12" i="3"/>
  <c r="BG12" i="3"/>
  <c r="BB12" i="3"/>
  <c r="BC12" i="3"/>
  <c r="BD12" i="3"/>
  <c r="BF12" i="3"/>
  <c r="BF16" i="3"/>
  <c r="BE31" i="3"/>
  <c r="BD8" i="3"/>
  <c r="BF27" i="3"/>
  <c r="BF31" i="3"/>
  <c r="BC29" i="3"/>
  <c r="FY45" i="1"/>
  <c r="FY37" i="1"/>
  <c r="FY13" i="1"/>
  <c r="FY44" i="1"/>
  <c r="FY36" i="1"/>
  <c r="FY12" i="1"/>
  <c r="C6" i="12"/>
  <c r="D6" i="12" s="1"/>
  <c r="FY42" i="1"/>
  <c r="FY10" i="1"/>
  <c r="FY39" i="1"/>
  <c r="C25" i="12"/>
  <c r="D25" i="12" s="1"/>
  <c r="C18" i="12"/>
  <c r="D18" i="12" s="1"/>
  <c r="C10" i="12"/>
  <c r="D10" i="12" s="1"/>
  <c r="C11" i="12"/>
  <c r="D11" i="12" s="1"/>
  <c r="C8" i="12"/>
  <c r="D8" i="12" s="1"/>
  <c r="C15" i="12"/>
  <c r="D15" i="12" s="1"/>
  <c r="FY7" i="1"/>
  <c r="C21" i="12"/>
  <c r="D21" i="12" s="1"/>
  <c r="AV53" i="3"/>
  <c r="C5" i="12"/>
  <c r="D5" i="12" s="1"/>
  <c r="C23" i="12"/>
  <c r="D23" i="12" s="1"/>
  <c r="C4" i="12"/>
  <c r="C7" i="12"/>
  <c r="D7" i="12" s="1"/>
  <c r="C17" i="12"/>
  <c r="D17" i="12" s="1"/>
  <c r="AW53" i="3"/>
  <c r="BG12" i="6"/>
  <c r="AZ53" i="3"/>
  <c r="AY53" i="3"/>
  <c r="C14" i="12"/>
  <c r="D14" i="12" s="1"/>
  <c r="BA53" i="3"/>
  <c r="AX53" i="3"/>
  <c r="BC12" i="6"/>
  <c r="BC9" i="6"/>
  <c r="BC8" i="6"/>
  <c r="BB5" i="6"/>
  <c r="BE10" i="6"/>
  <c r="BG5" i="6"/>
  <c r="BG10" i="6"/>
  <c r="BF5" i="6"/>
  <c r="BE5" i="6"/>
  <c r="BC10" i="6"/>
  <c r="BB10" i="6"/>
  <c r="BF10" i="6"/>
  <c r="BC5" i="6"/>
  <c r="BD19" i="6"/>
  <c r="BE12" i="6"/>
  <c r="AW28" i="6"/>
  <c r="BF11" i="6"/>
  <c r="BE23" i="6"/>
  <c r="BF8" i="6"/>
  <c r="BF12" i="6"/>
  <c r="BF23" i="6"/>
  <c r="BD21" i="6"/>
  <c r="BD26" i="6"/>
  <c r="BD12" i="6"/>
  <c r="BB11" i="6"/>
  <c r="AX28" i="6"/>
  <c r="AY28" i="6"/>
  <c r="BC16" i="6"/>
  <c r="BD27" i="6"/>
  <c r="BE11" i="6"/>
  <c r="BB14" i="6"/>
  <c r="BF27" i="6"/>
  <c r="BE27" i="6"/>
  <c r="BE8" i="6"/>
  <c r="BG27" i="6"/>
  <c r="BG11" i="6"/>
  <c r="BF16" i="6"/>
  <c r="AV28" i="6"/>
  <c r="BG8" i="6"/>
  <c r="BC27" i="6"/>
  <c r="BG16" i="6"/>
  <c r="BG23" i="6"/>
  <c r="BD8" i="6"/>
  <c r="BC11" i="6"/>
  <c r="BB8" i="6"/>
  <c r="BD11" i="6"/>
  <c r="BF26" i="6"/>
  <c r="AZ28" i="6"/>
  <c r="BF22" i="6"/>
  <c r="BG19" i="6"/>
  <c r="BF19" i="6"/>
  <c r="BB23" i="6"/>
  <c r="BC23" i="6"/>
  <c r="BD16" i="6"/>
  <c r="BG26" i="6"/>
  <c r="BE26" i="6"/>
  <c r="BC21" i="6"/>
  <c r="BE14" i="6"/>
  <c r="BD9" i="6"/>
  <c r="BB26" i="6"/>
  <c r="BE19" i="6"/>
  <c r="BB22" i="6"/>
  <c r="BE16" i="6"/>
  <c r="BB19" i="6"/>
  <c r="BC19" i="6"/>
  <c r="BB16" i="6"/>
  <c r="BD23" i="6"/>
  <c r="BA28" i="6"/>
  <c r="BF14" i="6"/>
  <c r="BF21" i="6"/>
  <c r="BB9" i="6"/>
  <c r="BD14" i="6"/>
  <c r="BC14" i="6"/>
  <c r="BG21" i="6"/>
  <c r="BG14" i="6"/>
  <c r="BE21" i="6"/>
  <c r="BE9" i="6"/>
  <c r="BD22" i="6"/>
  <c r="BG22" i="6"/>
  <c r="BE22" i="6"/>
  <c r="BB21" i="6"/>
  <c r="BC26" i="6"/>
  <c r="BG9" i="6"/>
  <c r="BF9" i="6"/>
  <c r="BC22" i="6"/>
  <c r="FY33" i="1"/>
  <c r="FY35" i="1"/>
  <c r="FY30" i="1"/>
  <c r="FY32" i="1"/>
  <c r="FY31" i="1"/>
  <c r="FY34" i="1"/>
  <c r="FY29" i="1"/>
  <c r="FY22" i="1"/>
  <c r="EG56" i="1"/>
  <c r="FY21" i="1"/>
  <c r="DK56" i="1"/>
  <c r="FY52" i="1"/>
  <c r="FY20" i="1"/>
  <c r="FY27" i="1"/>
  <c r="FY25" i="1"/>
  <c r="FY51" i="1"/>
  <c r="FY19" i="1"/>
  <c r="FY24" i="1"/>
  <c r="FY54" i="1"/>
  <c r="FY50" i="1"/>
  <c r="FY18" i="1"/>
  <c r="FY49" i="1"/>
  <c r="FY17" i="1"/>
  <c r="FY48" i="1"/>
  <c r="FY16" i="1"/>
  <c r="FY28" i="1"/>
  <c r="FY23" i="1"/>
  <c r="FY53" i="1"/>
  <c r="FY47" i="1"/>
  <c r="FY15" i="1"/>
  <c r="FY26" i="1"/>
  <c r="DK55" i="1"/>
  <c r="EG55" i="1"/>
  <c r="AR53" i="3"/>
  <c r="AU53" i="3" s="1"/>
  <c r="AW55" i="1"/>
  <c r="AW56" i="1"/>
  <c r="AA56" i="1"/>
  <c r="AA55" i="1"/>
  <c r="BG53" i="3" l="1"/>
  <c r="BF53" i="3"/>
  <c r="BB53" i="3"/>
  <c r="BE53" i="3"/>
  <c r="BC53" i="3"/>
  <c r="BD53" i="3"/>
  <c r="C13" i="12"/>
  <c r="D13" i="12" s="1"/>
  <c r="BG28" i="6"/>
  <c r="BB28" i="6"/>
  <c r="BF28" i="6"/>
  <c r="BC28" i="6"/>
  <c r="BE28" i="6"/>
  <c r="BD28" i="6"/>
  <c r="FY56" i="1"/>
  <c r="FC56" i="1"/>
  <c r="FC55" i="1"/>
  <c r="FY55" i="1"/>
  <c r="EL7" i="1"/>
  <c r="EM7" i="1"/>
  <c r="EN7" i="1"/>
  <c r="EO7" i="1"/>
  <c r="EP7" i="1"/>
  <c r="EQ7" i="1"/>
  <c r="ER7" i="1"/>
  <c r="ES7" i="1"/>
  <c r="ET7" i="1"/>
  <c r="EU7" i="1"/>
  <c r="EV7" i="1"/>
  <c r="EW7" i="1"/>
  <c r="EX7" i="1"/>
  <c r="EY7" i="1"/>
  <c r="EZ7" i="1"/>
  <c r="FA7" i="1"/>
  <c r="FB7" i="1"/>
  <c r="EL8" i="1"/>
  <c r="EM8" i="1"/>
  <c r="EN8" i="1"/>
  <c r="EO8" i="1"/>
  <c r="EP8" i="1"/>
  <c r="EQ8" i="1"/>
  <c r="ER8" i="1"/>
  <c r="ES8" i="1"/>
  <c r="ET8" i="1"/>
  <c r="EU8" i="1"/>
  <c r="EV8" i="1"/>
  <c r="EW8" i="1"/>
  <c r="EX8" i="1"/>
  <c r="EY8" i="1"/>
  <c r="EZ8" i="1"/>
  <c r="FA8" i="1"/>
  <c r="FB8" i="1"/>
  <c r="EL9" i="1"/>
  <c r="EM9" i="1"/>
  <c r="EN9" i="1"/>
  <c r="EO9" i="1"/>
  <c r="EP9" i="1"/>
  <c r="EQ9" i="1"/>
  <c r="ER9" i="1"/>
  <c r="ES9" i="1"/>
  <c r="ET9" i="1"/>
  <c r="EU9" i="1"/>
  <c r="EV9" i="1"/>
  <c r="EW9" i="1"/>
  <c r="EX9" i="1"/>
  <c r="EY9" i="1"/>
  <c r="EZ9" i="1"/>
  <c r="FA9" i="1"/>
  <c r="FB9" i="1"/>
  <c r="EL10" i="1"/>
  <c r="EM10" i="1"/>
  <c r="EN10" i="1"/>
  <c r="EO10" i="1"/>
  <c r="EP10" i="1"/>
  <c r="EQ10" i="1"/>
  <c r="ER10" i="1"/>
  <c r="ES10" i="1"/>
  <c r="ET10" i="1"/>
  <c r="EU10" i="1"/>
  <c r="EV10" i="1"/>
  <c r="EW10" i="1"/>
  <c r="EX10" i="1"/>
  <c r="EY10" i="1"/>
  <c r="EZ10" i="1"/>
  <c r="FA10" i="1"/>
  <c r="FB10" i="1"/>
  <c r="EL11" i="1"/>
  <c r="EM11" i="1"/>
  <c r="EN11" i="1"/>
  <c r="EO11" i="1"/>
  <c r="EP11" i="1"/>
  <c r="EQ11" i="1"/>
  <c r="ER11" i="1"/>
  <c r="ES11" i="1"/>
  <c r="ET11" i="1"/>
  <c r="EU11" i="1"/>
  <c r="EV11" i="1"/>
  <c r="EW11" i="1"/>
  <c r="EX11" i="1"/>
  <c r="EY11" i="1"/>
  <c r="EZ11" i="1"/>
  <c r="FA11" i="1"/>
  <c r="FB11" i="1"/>
  <c r="EL12" i="1"/>
  <c r="EM12" i="1"/>
  <c r="EN12" i="1"/>
  <c r="EO12" i="1"/>
  <c r="EP12" i="1"/>
  <c r="EQ12" i="1"/>
  <c r="ER12" i="1"/>
  <c r="ES12" i="1"/>
  <c r="ET12" i="1"/>
  <c r="EU12" i="1"/>
  <c r="EV12" i="1"/>
  <c r="EW12" i="1"/>
  <c r="EX12" i="1"/>
  <c r="EY12" i="1"/>
  <c r="EZ12" i="1"/>
  <c r="FA12" i="1"/>
  <c r="FB12" i="1"/>
  <c r="EL13" i="1"/>
  <c r="EM13" i="1"/>
  <c r="EN13" i="1"/>
  <c r="EO13" i="1"/>
  <c r="EP13" i="1"/>
  <c r="EQ13" i="1"/>
  <c r="ER13" i="1"/>
  <c r="ES13" i="1"/>
  <c r="ET13" i="1"/>
  <c r="EU13" i="1"/>
  <c r="EV13" i="1"/>
  <c r="EW13" i="1"/>
  <c r="EX13" i="1"/>
  <c r="EY13" i="1"/>
  <c r="EZ13" i="1"/>
  <c r="FA13" i="1"/>
  <c r="FB13" i="1"/>
  <c r="EL14" i="1"/>
  <c r="EM14" i="1"/>
  <c r="EN14" i="1"/>
  <c r="EO14" i="1"/>
  <c r="EP14" i="1"/>
  <c r="EQ14" i="1"/>
  <c r="ER14" i="1"/>
  <c r="ES14" i="1"/>
  <c r="ET14" i="1"/>
  <c r="EU14" i="1"/>
  <c r="EV14" i="1"/>
  <c r="EW14" i="1"/>
  <c r="EX14" i="1"/>
  <c r="EY14" i="1"/>
  <c r="EZ14" i="1"/>
  <c r="FA14" i="1"/>
  <c r="FB14" i="1"/>
  <c r="EL15" i="1"/>
  <c r="EM15" i="1"/>
  <c r="EN15" i="1"/>
  <c r="EO15" i="1"/>
  <c r="EP15" i="1"/>
  <c r="EQ15" i="1"/>
  <c r="ER15" i="1"/>
  <c r="ES15" i="1"/>
  <c r="ET15" i="1"/>
  <c r="EU15" i="1"/>
  <c r="EV15" i="1"/>
  <c r="EW15" i="1"/>
  <c r="EX15" i="1"/>
  <c r="EY15" i="1"/>
  <c r="EZ15" i="1"/>
  <c r="FA15" i="1"/>
  <c r="FB15" i="1"/>
  <c r="EL16" i="1"/>
  <c r="EM16" i="1"/>
  <c r="EN16" i="1"/>
  <c r="EO16" i="1"/>
  <c r="EP16" i="1"/>
  <c r="EQ16" i="1"/>
  <c r="ER16" i="1"/>
  <c r="ES16" i="1"/>
  <c r="ET16" i="1"/>
  <c r="EU16" i="1"/>
  <c r="EV16" i="1"/>
  <c r="EW16" i="1"/>
  <c r="EX16" i="1"/>
  <c r="EY16" i="1"/>
  <c r="EZ16" i="1"/>
  <c r="FA16" i="1"/>
  <c r="FB16" i="1"/>
  <c r="EL17" i="1"/>
  <c r="EM17" i="1"/>
  <c r="EN17" i="1"/>
  <c r="EO17" i="1"/>
  <c r="EP17" i="1"/>
  <c r="EQ17" i="1"/>
  <c r="ER17" i="1"/>
  <c r="ES17" i="1"/>
  <c r="ET17" i="1"/>
  <c r="EU17" i="1"/>
  <c r="EV17" i="1"/>
  <c r="EW17" i="1"/>
  <c r="EX17" i="1"/>
  <c r="EY17" i="1"/>
  <c r="EZ17" i="1"/>
  <c r="FA17" i="1"/>
  <c r="FB17" i="1"/>
  <c r="EL18" i="1"/>
  <c r="EM18" i="1"/>
  <c r="EN18" i="1"/>
  <c r="EO18" i="1"/>
  <c r="EP18" i="1"/>
  <c r="EQ18" i="1"/>
  <c r="ER18" i="1"/>
  <c r="ES18" i="1"/>
  <c r="ET18" i="1"/>
  <c r="EU18" i="1"/>
  <c r="EV18" i="1"/>
  <c r="EW18" i="1"/>
  <c r="EX18" i="1"/>
  <c r="EY18" i="1"/>
  <c r="EZ18" i="1"/>
  <c r="FA18" i="1"/>
  <c r="FB18" i="1"/>
  <c r="EL19" i="1"/>
  <c r="EM19" i="1"/>
  <c r="EN19" i="1"/>
  <c r="EO19" i="1"/>
  <c r="EP19" i="1"/>
  <c r="EQ19" i="1"/>
  <c r="ER19" i="1"/>
  <c r="ES19" i="1"/>
  <c r="ET19" i="1"/>
  <c r="EU19" i="1"/>
  <c r="EV19" i="1"/>
  <c r="EW19" i="1"/>
  <c r="EX19" i="1"/>
  <c r="EY19" i="1"/>
  <c r="EZ19" i="1"/>
  <c r="FA19" i="1"/>
  <c r="FB19" i="1"/>
  <c r="EL20" i="1"/>
  <c r="EM20" i="1"/>
  <c r="EN20" i="1"/>
  <c r="EO20" i="1"/>
  <c r="EP20" i="1"/>
  <c r="EQ20" i="1"/>
  <c r="ER20" i="1"/>
  <c r="ES20" i="1"/>
  <c r="ET20" i="1"/>
  <c r="EU20" i="1"/>
  <c r="EV20" i="1"/>
  <c r="EW20" i="1"/>
  <c r="EX20" i="1"/>
  <c r="EY20" i="1"/>
  <c r="EZ20" i="1"/>
  <c r="FA20" i="1"/>
  <c r="FB20" i="1"/>
  <c r="EL21" i="1"/>
  <c r="EM21" i="1"/>
  <c r="EN21" i="1"/>
  <c r="EO21" i="1"/>
  <c r="EP21" i="1"/>
  <c r="EQ21" i="1"/>
  <c r="ER21" i="1"/>
  <c r="ES21" i="1"/>
  <c r="ET21" i="1"/>
  <c r="EU21" i="1"/>
  <c r="EV21" i="1"/>
  <c r="EW21" i="1"/>
  <c r="EX21" i="1"/>
  <c r="EY21" i="1"/>
  <c r="EZ21" i="1"/>
  <c r="FA21" i="1"/>
  <c r="FB21" i="1"/>
  <c r="EL22" i="1"/>
  <c r="EM22" i="1"/>
  <c r="EN22" i="1"/>
  <c r="EO22" i="1"/>
  <c r="EP22" i="1"/>
  <c r="EQ22" i="1"/>
  <c r="ER22" i="1"/>
  <c r="ES22" i="1"/>
  <c r="ET22" i="1"/>
  <c r="EU22" i="1"/>
  <c r="EV22" i="1"/>
  <c r="EW22" i="1"/>
  <c r="EX22" i="1"/>
  <c r="EY22" i="1"/>
  <c r="EZ22" i="1"/>
  <c r="FA22" i="1"/>
  <c r="FB22" i="1"/>
  <c r="EL23" i="1"/>
  <c r="EM23" i="1"/>
  <c r="EN23" i="1"/>
  <c r="EO23" i="1"/>
  <c r="EP23" i="1"/>
  <c r="EQ23" i="1"/>
  <c r="ER23" i="1"/>
  <c r="ES23" i="1"/>
  <c r="ET23" i="1"/>
  <c r="EU23" i="1"/>
  <c r="EV23" i="1"/>
  <c r="EW23" i="1"/>
  <c r="EX23" i="1"/>
  <c r="EY23" i="1"/>
  <c r="EZ23" i="1"/>
  <c r="FA23" i="1"/>
  <c r="FB23" i="1"/>
  <c r="EL24" i="1"/>
  <c r="EM24" i="1"/>
  <c r="EN24" i="1"/>
  <c r="EO24" i="1"/>
  <c r="EP24" i="1"/>
  <c r="EQ24" i="1"/>
  <c r="ER24" i="1"/>
  <c r="ES24" i="1"/>
  <c r="ET24" i="1"/>
  <c r="EU24" i="1"/>
  <c r="EV24" i="1"/>
  <c r="EW24" i="1"/>
  <c r="EX24" i="1"/>
  <c r="EY24" i="1"/>
  <c r="EZ24" i="1"/>
  <c r="FA24" i="1"/>
  <c r="FB24" i="1"/>
  <c r="EL25" i="1"/>
  <c r="EM25" i="1"/>
  <c r="EN25" i="1"/>
  <c r="EO25" i="1"/>
  <c r="EP25" i="1"/>
  <c r="EQ25" i="1"/>
  <c r="ER25" i="1"/>
  <c r="ES25" i="1"/>
  <c r="ET25" i="1"/>
  <c r="EU25" i="1"/>
  <c r="EV25" i="1"/>
  <c r="EW25" i="1"/>
  <c r="EX25" i="1"/>
  <c r="EY25" i="1"/>
  <c r="EZ25" i="1"/>
  <c r="FA25" i="1"/>
  <c r="FB25" i="1"/>
  <c r="EL26" i="1"/>
  <c r="EM26" i="1"/>
  <c r="EN26" i="1"/>
  <c r="EO26" i="1"/>
  <c r="EP26" i="1"/>
  <c r="EQ26" i="1"/>
  <c r="ER26" i="1"/>
  <c r="ES26" i="1"/>
  <c r="ET26" i="1"/>
  <c r="EU26" i="1"/>
  <c r="EV26" i="1"/>
  <c r="EW26" i="1"/>
  <c r="EX26" i="1"/>
  <c r="EY26" i="1"/>
  <c r="EZ26" i="1"/>
  <c r="FA26" i="1"/>
  <c r="FB26" i="1"/>
  <c r="EL27" i="1"/>
  <c r="EM27" i="1"/>
  <c r="EN27" i="1"/>
  <c r="EO27" i="1"/>
  <c r="EP27" i="1"/>
  <c r="EQ27" i="1"/>
  <c r="ER27" i="1"/>
  <c r="ES27" i="1"/>
  <c r="ET27" i="1"/>
  <c r="EU27" i="1"/>
  <c r="EV27" i="1"/>
  <c r="EW27" i="1"/>
  <c r="EX27" i="1"/>
  <c r="EY27" i="1"/>
  <c r="EZ27" i="1"/>
  <c r="FA27" i="1"/>
  <c r="FB27" i="1"/>
  <c r="EL28" i="1"/>
  <c r="EM28" i="1"/>
  <c r="EN28" i="1"/>
  <c r="EO28" i="1"/>
  <c r="EP28" i="1"/>
  <c r="EQ28" i="1"/>
  <c r="ER28" i="1"/>
  <c r="ES28" i="1"/>
  <c r="ET28" i="1"/>
  <c r="EU28" i="1"/>
  <c r="EV28" i="1"/>
  <c r="EW28" i="1"/>
  <c r="EX28" i="1"/>
  <c r="EY28" i="1"/>
  <c r="EZ28" i="1"/>
  <c r="FA28" i="1"/>
  <c r="FB28" i="1"/>
  <c r="EL29" i="1"/>
  <c r="EM29" i="1"/>
  <c r="EN29" i="1"/>
  <c r="EO29" i="1"/>
  <c r="EP29" i="1"/>
  <c r="EQ29" i="1"/>
  <c r="ER29" i="1"/>
  <c r="ES29" i="1"/>
  <c r="ET29" i="1"/>
  <c r="EU29" i="1"/>
  <c r="EV29" i="1"/>
  <c r="EW29" i="1"/>
  <c r="EX29" i="1"/>
  <c r="EY29" i="1"/>
  <c r="EZ29" i="1"/>
  <c r="FA29" i="1"/>
  <c r="FB29" i="1"/>
  <c r="EL30" i="1"/>
  <c r="EM30" i="1"/>
  <c r="EN30" i="1"/>
  <c r="EO30" i="1"/>
  <c r="EP30" i="1"/>
  <c r="EQ30" i="1"/>
  <c r="ER30" i="1"/>
  <c r="ES30" i="1"/>
  <c r="ET30" i="1"/>
  <c r="EU30" i="1"/>
  <c r="EV30" i="1"/>
  <c r="EW30" i="1"/>
  <c r="EX30" i="1"/>
  <c r="EY30" i="1"/>
  <c r="EZ30" i="1"/>
  <c r="FA30" i="1"/>
  <c r="FB30" i="1"/>
  <c r="EL31" i="1"/>
  <c r="EM31" i="1"/>
  <c r="EN31" i="1"/>
  <c r="EO31" i="1"/>
  <c r="EP31" i="1"/>
  <c r="EQ31" i="1"/>
  <c r="ER31" i="1"/>
  <c r="ES31" i="1"/>
  <c r="ET31" i="1"/>
  <c r="EU31" i="1"/>
  <c r="EV31" i="1"/>
  <c r="EW31" i="1"/>
  <c r="EX31" i="1"/>
  <c r="EY31" i="1"/>
  <c r="EZ31" i="1"/>
  <c r="FA31" i="1"/>
  <c r="FB31" i="1"/>
  <c r="EL32" i="1"/>
  <c r="EM32" i="1"/>
  <c r="EN32" i="1"/>
  <c r="EO32" i="1"/>
  <c r="EP32" i="1"/>
  <c r="EQ32" i="1"/>
  <c r="ER32" i="1"/>
  <c r="ES32" i="1"/>
  <c r="ET32" i="1"/>
  <c r="EU32" i="1"/>
  <c r="EV32" i="1"/>
  <c r="EW32" i="1"/>
  <c r="EX32" i="1"/>
  <c r="EY32" i="1"/>
  <c r="EZ32" i="1"/>
  <c r="FA32" i="1"/>
  <c r="FB32" i="1"/>
  <c r="EL33" i="1"/>
  <c r="EM33" i="1"/>
  <c r="EN33" i="1"/>
  <c r="EO33" i="1"/>
  <c r="EP33" i="1"/>
  <c r="EQ33" i="1"/>
  <c r="ER33" i="1"/>
  <c r="ES33" i="1"/>
  <c r="ET33" i="1"/>
  <c r="EU33" i="1"/>
  <c r="EV33" i="1"/>
  <c r="EW33" i="1"/>
  <c r="EX33" i="1"/>
  <c r="EY33" i="1"/>
  <c r="EZ33" i="1"/>
  <c r="FA33" i="1"/>
  <c r="FB33" i="1"/>
  <c r="EL34" i="1"/>
  <c r="EM34" i="1"/>
  <c r="EN34" i="1"/>
  <c r="EO34" i="1"/>
  <c r="EP34" i="1"/>
  <c r="EQ34" i="1"/>
  <c r="ER34" i="1"/>
  <c r="ES34" i="1"/>
  <c r="ET34" i="1"/>
  <c r="EU34" i="1"/>
  <c r="EV34" i="1"/>
  <c r="EW34" i="1"/>
  <c r="EX34" i="1"/>
  <c r="EY34" i="1"/>
  <c r="EZ34" i="1"/>
  <c r="FA34" i="1"/>
  <c r="FB34" i="1"/>
  <c r="EL35" i="1"/>
  <c r="EM35" i="1"/>
  <c r="EN35" i="1"/>
  <c r="EO35" i="1"/>
  <c r="EP35" i="1"/>
  <c r="EQ35" i="1"/>
  <c r="ER35" i="1"/>
  <c r="ES35" i="1"/>
  <c r="ET35" i="1"/>
  <c r="EU35" i="1"/>
  <c r="EV35" i="1"/>
  <c r="EW35" i="1"/>
  <c r="EX35" i="1"/>
  <c r="EY35" i="1"/>
  <c r="EZ35" i="1"/>
  <c r="FA35" i="1"/>
  <c r="FB35" i="1"/>
  <c r="EL36" i="1"/>
  <c r="EM36" i="1"/>
  <c r="EN36" i="1"/>
  <c r="EO36" i="1"/>
  <c r="EP36" i="1"/>
  <c r="EQ36" i="1"/>
  <c r="ER36" i="1"/>
  <c r="ES36" i="1"/>
  <c r="ET36" i="1"/>
  <c r="EU36" i="1"/>
  <c r="EV36" i="1"/>
  <c r="EW36" i="1"/>
  <c r="EX36" i="1"/>
  <c r="EY36" i="1"/>
  <c r="EZ36" i="1"/>
  <c r="FA36" i="1"/>
  <c r="FB36" i="1"/>
  <c r="EL37" i="1"/>
  <c r="EM37" i="1"/>
  <c r="EN37" i="1"/>
  <c r="EO37" i="1"/>
  <c r="EP37" i="1"/>
  <c r="EQ37" i="1"/>
  <c r="ER37" i="1"/>
  <c r="ES37" i="1"/>
  <c r="ET37" i="1"/>
  <c r="EU37" i="1"/>
  <c r="EV37" i="1"/>
  <c r="EW37" i="1"/>
  <c r="EX37" i="1"/>
  <c r="EY37" i="1"/>
  <c r="EZ37" i="1"/>
  <c r="FA37" i="1"/>
  <c r="FB37" i="1"/>
  <c r="EL38" i="1"/>
  <c r="EM38" i="1"/>
  <c r="EN38" i="1"/>
  <c r="EO38" i="1"/>
  <c r="EP38" i="1"/>
  <c r="EQ38" i="1"/>
  <c r="ER38" i="1"/>
  <c r="ES38" i="1"/>
  <c r="ET38" i="1"/>
  <c r="EU38" i="1"/>
  <c r="EV38" i="1"/>
  <c r="EW38" i="1"/>
  <c r="EX38" i="1"/>
  <c r="EY38" i="1"/>
  <c r="EZ38" i="1"/>
  <c r="FA38" i="1"/>
  <c r="FB38" i="1"/>
  <c r="EL39" i="1"/>
  <c r="EM39" i="1"/>
  <c r="EN39" i="1"/>
  <c r="EO39" i="1"/>
  <c r="EP39" i="1"/>
  <c r="EQ39" i="1"/>
  <c r="ER39" i="1"/>
  <c r="ES39" i="1"/>
  <c r="ET39" i="1"/>
  <c r="EU39" i="1"/>
  <c r="EV39" i="1"/>
  <c r="EW39" i="1"/>
  <c r="EX39" i="1"/>
  <c r="EY39" i="1"/>
  <c r="EZ39" i="1"/>
  <c r="FA39" i="1"/>
  <c r="FB39" i="1"/>
  <c r="EL40" i="1"/>
  <c r="EM40" i="1"/>
  <c r="EN40" i="1"/>
  <c r="EO40" i="1"/>
  <c r="EP40" i="1"/>
  <c r="EQ40" i="1"/>
  <c r="ER40" i="1"/>
  <c r="ES40" i="1"/>
  <c r="ET40" i="1"/>
  <c r="EU40" i="1"/>
  <c r="EV40" i="1"/>
  <c r="EW40" i="1"/>
  <c r="EX40" i="1"/>
  <c r="EY40" i="1"/>
  <c r="EZ40" i="1"/>
  <c r="FA40" i="1"/>
  <c r="FB40" i="1"/>
  <c r="EL41" i="1"/>
  <c r="EM41" i="1"/>
  <c r="EN41" i="1"/>
  <c r="EO41" i="1"/>
  <c r="EP41" i="1"/>
  <c r="EQ41" i="1"/>
  <c r="ER41" i="1"/>
  <c r="ES41" i="1"/>
  <c r="ET41" i="1"/>
  <c r="EU41" i="1"/>
  <c r="EV41" i="1"/>
  <c r="EW41" i="1"/>
  <c r="EX41" i="1"/>
  <c r="EY41" i="1"/>
  <c r="EZ41" i="1"/>
  <c r="FA41" i="1"/>
  <c r="FB41" i="1"/>
  <c r="EL42" i="1"/>
  <c r="EM42" i="1"/>
  <c r="EN42" i="1"/>
  <c r="EO42" i="1"/>
  <c r="EP42" i="1"/>
  <c r="EQ42" i="1"/>
  <c r="ER42" i="1"/>
  <c r="ES42" i="1"/>
  <c r="ET42" i="1"/>
  <c r="EU42" i="1"/>
  <c r="EV42" i="1"/>
  <c r="EW42" i="1"/>
  <c r="EX42" i="1"/>
  <c r="EY42" i="1"/>
  <c r="EZ42" i="1"/>
  <c r="FA42" i="1"/>
  <c r="FB42" i="1"/>
  <c r="EL43" i="1"/>
  <c r="EM43" i="1"/>
  <c r="EN43" i="1"/>
  <c r="EO43" i="1"/>
  <c r="EP43" i="1"/>
  <c r="EQ43" i="1"/>
  <c r="ER43" i="1"/>
  <c r="ES43" i="1"/>
  <c r="ET43" i="1"/>
  <c r="EU43" i="1"/>
  <c r="EV43" i="1"/>
  <c r="EW43" i="1"/>
  <c r="EX43" i="1"/>
  <c r="EY43" i="1"/>
  <c r="EZ43" i="1"/>
  <c r="FA43" i="1"/>
  <c r="FB43" i="1"/>
  <c r="EL44" i="1"/>
  <c r="EM44" i="1"/>
  <c r="EN44" i="1"/>
  <c r="EO44" i="1"/>
  <c r="EP44" i="1"/>
  <c r="EQ44" i="1"/>
  <c r="ER44" i="1"/>
  <c r="ES44" i="1"/>
  <c r="ET44" i="1"/>
  <c r="EU44" i="1"/>
  <c r="EV44" i="1"/>
  <c r="EW44" i="1"/>
  <c r="EX44" i="1"/>
  <c r="EY44" i="1"/>
  <c r="EZ44" i="1"/>
  <c r="FA44" i="1"/>
  <c r="FB44" i="1"/>
  <c r="EL45" i="1"/>
  <c r="EM45" i="1"/>
  <c r="EN45" i="1"/>
  <c r="EO45" i="1"/>
  <c r="EP45" i="1"/>
  <c r="EQ45" i="1"/>
  <c r="ER45" i="1"/>
  <c r="ES45" i="1"/>
  <c r="ET45" i="1"/>
  <c r="EU45" i="1"/>
  <c r="EV45" i="1"/>
  <c r="EW45" i="1"/>
  <c r="EX45" i="1"/>
  <c r="EY45" i="1"/>
  <c r="EZ45" i="1"/>
  <c r="FA45" i="1"/>
  <c r="FB45" i="1"/>
  <c r="EL46" i="1"/>
  <c r="EM46" i="1"/>
  <c r="EN46" i="1"/>
  <c r="EO46" i="1"/>
  <c r="EP46" i="1"/>
  <c r="EQ46" i="1"/>
  <c r="ER46" i="1"/>
  <c r="ES46" i="1"/>
  <c r="ET46" i="1"/>
  <c r="EU46" i="1"/>
  <c r="EV46" i="1"/>
  <c r="EW46" i="1"/>
  <c r="EX46" i="1"/>
  <c r="EY46" i="1"/>
  <c r="EZ46" i="1"/>
  <c r="FA46" i="1"/>
  <c r="FB46" i="1"/>
  <c r="EL47" i="1"/>
  <c r="EM47" i="1"/>
  <c r="EN47" i="1"/>
  <c r="EO47" i="1"/>
  <c r="EP47" i="1"/>
  <c r="EQ47" i="1"/>
  <c r="ER47" i="1"/>
  <c r="ES47" i="1"/>
  <c r="ET47" i="1"/>
  <c r="EU47" i="1"/>
  <c r="EV47" i="1"/>
  <c r="EW47" i="1"/>
  <c r="EX47" i="1"/>
  <c r="EY47" i="1"/>
  <c r="EZ47" i="1"/>
  <c r="FA47" i="1"/>
  <c r="FB47" i="1"/>
  <c r="EL48" i="1"/>
  <c r="EM48" i="1"/>
  <c r="EN48" i="1"/>
  <c r="EO48" i="1"/>
  <c r="EP48" i="1"/>
  <c r="EQ48" i="1"/>
  <c r="ER48" i="1"/>
  <c r="ES48" i="1"/>
  <c r="ET48" i="1"/>
  <c r="EU48" i="1"/>
  <c r="EV48" i="1"/>
  <c r="EW48" i="1"/>
  <c r="EX48" i="1"/>
  <c r="EY48" i="1"/>
  <c r="EZ48" i="1"/>
  <c r="FA48" i="1"/>
  <c r="FB48" i="1"/>
  <c r="EL49" i="1"/>
  <c r="EM49" i="1"/>
  <c r="EN49" i="1"/>
  <c r="EO49" i="1"/>
  <c r="EP49" i="1"/>
  <c r="EQ49" i="1"/>
  <c r="ER49" i="1"/>
  <c r="ES49" i="1"/>
  <c r="ET49" i="1"/>
  <c r="EU49" i="1"/>
  <c r="EV49" i="1"/>
  <c r="EW49" i="1"/>
  <c r="EX49" i="1"/>
  <c r="EY49" i="1"/>
  <c r="EZ49" i="1"/>
  <c r="FA49" i="1"/>
  <c r="FB49" i="1"/>
  <c r="EL50" i="1"/>
  <c r="EM50" i="1"/>
  <c r="EN50" i="1"/>
  <c r="EO50" i="1"/>
  <c r="EP50" i="1"/>
  <c r="EQ50" i="1"/>
  <c r="ER50" i="1"/>
  <c r="ES50" i="1"/>
  <c r="ET50" i="1"/>
  <c r="EU50" i="1"/>
  <c r="EV50" i="1"/>
  <c r="EW50" i="1"/>
  <c r="EX50" i="1"/>
  <c r="EY50" i="1"/>
  <c r="EZ50" i="1"/>
  <c r="FA50" i="1"/>
  <c r="FB50" i="1"/>
  <c r="EL51" i="1"/>
  <c r="EM51" i="1"/>
  <c r="EN51" i="1"/>
  <c r="EO51" i="1"/>
  <c r="EP51" i="1"/>
  <c r="EQ51" i="1"/>
  <c r="ER51" i="1"/>
  <c r="ES51" i="1"/>
  <c r="ET51" i="1"/>
  <c r="EU51" i="1"/>
  <c r="EV51" i="1"/>
  <c r="EW51" i="1"/>
  <c r="EX51" i="1"/>
  <c r="EY51" i="1"/>
  <c r="EZ51" i="1"/>
  <c r="FA51" i="1"/>
  <c r="FB51" i="1"/>
  <c r="EL52" i="1"/>
  <c r="EM52" i="1"/>
  <c r="EN52" i="1"/>
  <c r="EO52" i="1"/>
  <c r="EP52" i="1"/>
  <c r="EQ52" i="1"/>
  <c r="ER52" i="1"/>
  <c r="ES52" i="1"/>
  <c r="ET52" i="1"/>
  <c r="EU52" i="1"/>
  <c r="EV52" i="1"/>
  <c r="EW52" i="1"/>
  <c r="EX52" i="1"/>
  <c r="EY52" i="1"/>
  <c r="EZ52" i="1"/>
  <c r="FA52" i="1"/>
  <c r="FB52" i="1"/>
  <c r="EL53" i="1"/>
  <c r="EM53" i="1"/>
  <c r="EN53" i="1"/>
  <c r="EO53" i="1"/>
  <c r="EP53" i="1"/>
  <c r="EQ53" i="1"/>
  <c r="ER53" i="1"/>
  <c r="ES53" i="1"/>
  <c r="ET53" i="1"/>
  <c r="EU53" i="1"/>
  <c r="EV53" i="1"/>
  <c r="EW53" i="1"/>
  <c r="EX53" i="1"/>
  <c r="EY53" i="1"/>
  <c r="EZ53" i="1"/>
  <c r="FA53" i="1"/>
  <c r="FB53" i="1"/>
  <c r="EL54" i="1"/>
  <c r="EM54" i="1"/>
  <c r="EN54" i="1"/>
  <c r="EO54" i="1"/>
  <c r="EP54" i="1"/>
  <c r="EQ54" i="1"/>
  <c r="ER54" i="1"/>
  <c r="ES54" i="1"/>
  <c r="ET54" i="1"/>
  <c r="EU54" i="1"/>
  <c r="EV54" i="1"/>
  <c r="EW54" i="1"/>
  <c r="EX54" i="1"/>
  <c r="EY54" i="1"/>
  <c r="EZ54" i="1"/>
  <c r="FA54" i="1"/>
  <c r="FB54" i="1"/>
  <c r="EM6" i="1"/>
  <c r="EN6" i="1"/>
  <c r="EO6" i="1"/>
  <c r="EP6" i="1"/>
  <c r="EQ6" i="1"/>
  <c r="ER6" i="1"/>
  <c r="ES6" i="1"/>
  <c r="ET6" i="1"/>
  <c r="EU6" i="1"/>
  <c r="EV6" i="1"/>
  <c r="EW6" i="1"/>
  <c r="EX6" i="1"/>
  <c r="EY6" i="1"/>
  <c r="EZ6" i="1"/>
  <c r="FA6" i="1"/>
  <c r="FB6" i="1"/>
  <c r="DP7" i="1"/>
  <c r="DQ7" i="1"/>
  <c r="DR7" i="1"/>
  <c r="DS7" i="1"/>
  <c r="DT7" i="1"/>
  <c r="DU7" i="1"/>
  <c r="DV7" i="1"/>
  <c r="DW7" i="1"/>
  <c r="DX7" i="1"/>
  <c r="DY7" i="1"/>
  <c r="DZ7" i="1"/>
  <c r="EA7" i="1"/>
  <c r="EB7" i="1"/>
  <c r="EC7" i="1"/>
  <c r="ED7" i="1"/>
  <c r="EE7" i="1"/>
  <c r="EF7" i="1"/>
  <c r="DP8" i="1"/>
  <c r="DQ8" i="1"/>
  <c r="DR8" i="1"/>
  <c r="DS8" i="1"/>
  <c r="DT8" i="1"/>
  <c r="DU8" i="1"/>
  <c r="DV8" i="1"/>
  <c r="DW8" i="1"/>
  <c r="DX8" i="1"/>
  <c r="DY8" i="1"/>
  <c r="DZ8" i="1"/>
  <c r="EA8" i="1"/>
  <c r="EB8" i="1"/>
  <c r="EC8" i="1"/>
  <c r="ED8" i="1"/>
  <c r="EE8" i="1"/>
  <c r="EF8" i="1"/>
  <c r="DP9" i="1"/>
  <c r="DQ9" i="1"/>
  <c r="DR9" i="1"/>
  <c r="DS9" i="1"/>
  <c r="DT9" i="1"/>
  <c r="DU9" i="1"/>
  <c r="DV9" i="1"/>
  <c r="DW9" i="1"/>
  <c r="DX9" i="1"/>
  <c r="DY9" i="1"/>
  <c r="DZ9" i="1"/>
  <c r="EA9" i="1"/>
  <c r="EB9" i="1"/>
  <c r="EC9" i="1"/>
  <c r="ED9" i="1"/>
  <c r="EE9" i="1"/>
  <c r="EF9" i="1"/>
  <c r="DP10" i="1"/>
  <c r="DQ10" i="1"/>
  <c r="DR10" i="1"/>
  <c r="DS10" i="1"/>
  <c r="DT10" i="1"/>
  <c r="DU10" i="1"/>
  <c r="DV10" i="1"/>
  <c r="DW10" i="1"/>
  <c r="DX10" i="1"/>
  <c r="DY10" i="1"/>
  <c r="DZ10" i="1"/>
  <c r="EA10" i="1"/>
  <c r="EB10" i="1"/>
  <c r="EC10" i="1"/>
  <c r="ED10" i="1"/>
  <c r="EE10" i="1"/>
  <c r="EF10" i="1"/>
  <c r="DP11" i="1"/>
  <c r="DQ11" i="1"/>
  <c r="DR11" i="1"/>
  <c r="DS11" i="1"/>
  <c r="DT11" i="1"/>
  <c r="DU11" i="1"/>
  <c r="DV11" i="1"/>
  <c r="DW11" i="1"/>
  <c r="DX11" i="1"/>
  <c r="DY11" i="1"/>
  <c r="DZ11" i="1"/>
  <c r="EA11" i="1"/>
  <c r="EB11" i="1"/>
  <c r="EC11" i="1"/>
  <c r="ED11" i="1"/>
  <c r="EE11" i="1"/>
  <c r="EF11" i="1"/>
  <c r="DP12" i="1"/>
  <c r="DQ12" i="1"/>
  <c r="DR12" i="1"/>
  <c r="DS12" i="1"/>
  <c r="DT12" i="1"/>
  <c r="DU12" i="1"/>
  <c r="DV12" i="1"/>
  <c r="DW12" i="1"/>
  <c r="DX12" i="1"/>
  <c r="DY12" i="1"/>
  <c r="DZ12" i="1"/>
  <c r="EA12" i="1"/>
  <c r="EB12" i="1"/>
  <c r="EC12" i="1"/>
  <c r="ED12" i="1"/>
  <c r="EE12" i="1"/>
  <c r="EF12" i="1"/>
  <c r="DP13" i="1"/>
  <c r="DQ13" i="1"/>
  <c r="DR13" i="1"/>
  <c r="DS13" i="1"/>
  <c r="DT13" i="1"/>
  <c r="DU13" i="1"/>
  <c r="DV13" i="1"/>
  <c r="DW13" i="1"/>
  <c r="DX13" i="1"/>
  <c r="DY13" i="1"/>
  <c r="DZ13" i="1"/>
  <c r="EA13" i="1"/>
  <c r="EB13" i="1"/>
  <c r="EC13" i="1"/>
  <c r="ED13" i="1"/>
  <c r="EE13" i="1"/>
  <c r="EF13" i="1"/>
  <c r="DP14" i="1"/>
  <c r="DQ14" i="1"/>
  <c r="DR14" i="1"/>
  <c r="DS14" i="1"/>
  <c r="DT14" i="1"/>
  <c r="DU14" i="1"/>
  <c r="DV14" i="1"/>
  <c r="DW14" i="1"/>
  <c r="DX14" i="1"/>
  <c r="DY14" i="1"/>
  <c r="DZ14" i="1"/>
  <c r="EA14" i="1"/>
  <c r="EB14" i="1"/>
  <c r="EC14" i="1"/>
  <c r="ED14" i="1"/>
  <c r="EE14" i="1"/>
  <c r="EF14" i="1"/>
  <c r="DP15" i="1"/>
  <c r="DQ15" i="1"/>
  <c r="DR15" i="1"/>
  <c r="DS15" i="1"/>
  <c r="DT15" i="1"/>
  <c r="DU15" i="1"/>
  <c r="DV15" i="1"/>
  <c r="DW15" i="1"/>
  <c r="DX15" i="1"/>
  <c r="DY15" i="1"/>
  <c r="DZ15" i="1"/>
  <c r="EA15" i="1"/>
  <c r="EB15" i="1"/>
  <c r="EC15" i="1"/>
  <c r="ED15" i="1"/>
  <c r="EE15" i="1"/>
  <c r="EF15" i="1"/>
  <c r="DP16" i="1"/>
  <c r="DQ16" i="1"/>
  <c r="DR16" i="1"/>
  <c r="DS16" i="1"/>
  <c r="DT16" i="1"/>
  <c r="DU16" i="1"/>
  <c r="DV16" i="1"/>
  <c r="DW16" i="1"/>
  <c r="DX16" i="1"/>
  <c r="DY16" i="1"/>
  <c r="DZ16" i="1"/>
  <c r="EA16" i="1"/>
  <c r="EB16" i="1"/>
  <c r="EC16" i="1"/>
  <c r="ED16" i="1"/>
  <c r="EE16" i="1"/>
  <c r="EF16" i="1"/>
  <c r="DP17" i="1"/>
  <c r="DQ17" i="1"/>
  <c r="DR17" i="1"/>
  <c r="DS17" i="1"/>
  <c r="DT17" i="1"/>
  <c r="DU17" i="1"/>
  <c r="DV17" i="1"/>
  <c r="DW17" i="1"/>
  <c r="DX17" i="1"/>
  <c r="DY17" i="1"/>
  <c r="DZ17" i="1"/>
  <c r="EA17" i="1"/>
  <c r="EB17" i="1"/>
  <c r="EC17" i="1"/>
  <c r="ED17" i="1"/>
  <c r="EE17" i="1"/>
  <c r="EF17" i="1"/>
  <c r="DP18" i="1"/>
  <c r="DQ18" i="1"/>
  <c r="DR18" i="1"/>
  <c r="DS18" i="1"/>
  <c r="DT18" i="1"/>
  <c r="DU18" i="1"/>
  <c r="DV18" i="1"/>
  <c r="DW18" i="1"/>
  <c r="DX18" i="1"/>
  <c r="DY18" i="1"/>
  <c r="DZ18" i="1"/>
  <c r="EA18" i="1"/>
  <c r="EB18" i="1"/>
  <c r="EC18" i="1"/>
  <c r="ED18" i="1"/>
  <c r="EE18" i="1"/>
  <c r="EF18" i="1"/>
  <c r="DP19" i="1"/>
  <c r="DQ19" i="1"/>
  <c r="DR19" i="1"/>
  <c r="DS19" i="1"/>
  <c r="DT19" i="1"/>
  <c r="DU19" i="1"/>
  <c r="DV19" i="1"/>
  <c r="DW19" i="1"/>
  <c r="DX19" i="1"/>
  <c r="DY19" i="1"/>
  <c r="DZ19" i="1"/>
  <c r="EA19" i="1"/>
  <c r="EB19" i="1"/>
  <c r="EC19" i="1"/>
  <c r="ED19" i="1"/>
  <c r="EE19" i="1"/>
  <c r="EF19" i="1"/>
  <c r="DP20" i="1"/>
  <c r="DQ20" i="1"/>
  <c r="DR20" i="1"/>
  <c r="DS20" i="1"/>
  <c r="DT20" i="1"/>
  <c r="DU20" i="1"/>
  <c r="DV20" i="1"/>
  <c r="DW20" i="1"/>
  <c r="DX20" i="1"/>
  <c r="DY20" i="1"/>
  <c r="DZ20" i="1"/>
  <c r="EA20" i="1"/>
  <c r="EB20" i="1"/>
  <c r="EC20" i="1"/>
  <c r="ED20" i="1"/>
  <c r="EE20" i="1"/>
  <c r="EF20" i="1"/>
  <c r="DP21" i="1"/>
  <c r="DQ21" i="1"/>
  <c r="DR21" i="1"/>
  <c r="DS21" i="1"/>
  <c r="DT21" i="1"/>
  <c r="DU21" i="1"/>
  <c r="DV21" i="1"/>
  <c r="DW21" i="1"/>
  <c r="DX21" i="1"/>
  <c r="DY21" i="1"/>
  <c r="DZ21" i="1"/>
  <c r="EA21" i="1"/>
  <c r="EB21" i="1"/>
  <c r="EC21" i="1"/>
  <c r="ED21" i="1"/>
  <c r="EE21" i="1"/>
  <c r="EF21" i="1"/>
  <c r="DP22" i="1"/>
  <c r="DQ22" i="1"/>
  <c r="DR22" i="1"/>
  <c r="DS22" i="1"/>
  <c r="DT22" i="1"/>
  <c r="DU22" i="1"/>
  <c r="DV22" i="1"/>
  <c r="DW22" i="1"/>
  <c r="DX22" i="1"/>
  <c r="DY22" i="1"/>
  <c r="DZ22" i="1"/>
  <c r="EA22" i="1"/>
  <c r="EB22" i="1"/>
  <c r="EC22" i="1"/>
  <c r="ED22" i="1"/>
  <c r="EE22" i="1"/>
  <c r="EF22" i="1"/>
  <c r="DP23" i="1"/>
  <c r="DQ23" i="1"/>
  <c r="DR23" i="1"/>
  <c r="DS23" i="1"/>
  <c r="DT23" i="1"/>
  <c r="DU23" i="1"/>
  <c r="DV23" i="1"/>
  <c r="DW23" i="1"/>
  <c r="DX23" i="1"/>
  <c r="DY23" i="1"/>
  <c r="DZ23" i="1"/>
  <c r="EA23" i="1"/>
  <c r="EB23" i="1"/>
  <c r="EC23" i="1"/>
  <c r="ED23" i="1"/>
  <c r="EE23" i="1"/>
  <c r="EF23" i="1"/>
  <c r="DP24" i="1"/>
  <c r="DQ24" i="1"/>
  <c r="DR24" i="1"/>
  <c r="DS24" i="1"/>
  <c r="DT24" i="1"/>
  <c r="DU24" i="1"/>
  <c r="DV24" i="1"/>
  <c r="DW24" i="1"/>
  <c r="DX24" i="1"/>
  <c r="DY24" i="1"/>
  <c r="DZ24" i="1"/>
  <c r="EA24" i="1"/>
  <c r="EB24" i="1"/>
  <c r="EC24" i="1"/>
  <c r="ED24" i="1"/>
  <c r="EE24" i="1"/>
  <c r="EF24" i="1"/>
  <c r="DP25" i="1"/>
  <c r="DQ25" i="1"/>
  <c r="DR25" i="1"/>
  <c r="DS25" i="1"/>
  <c r="DT25" i="1"/>
  <c r="DU25" i="1"/>
  <c r="DV25" i="1"/>
  <c r="DW25" i="1"/>
  <c r="DX25" i="1"/>
  <c r="DY25" i="1"/>
  <c r="DZ25" i="1"/>
  <c r="EA25" i="1"/>
  <c r="EB25" i="1"/>
  <c r="EC25" i="1"/>
  <c r="ED25" i="1"/>
  <c r="EE25" i="1"/>
  <c r="EF25" i="1"/>
  <c r="DP26" i="1"/>
  <c r="DQ26" i="1"/>
  <c r="DR26" i="1"/>
  <c r="DS26" i="1"/>
  <c r="DT26" i="1"/>
  <c r="DU26" i="1"/>
  <c r="DV26" i="1"/>
  <c r="DW26" i="1"/>
  <c r="DX26" i="1"/>
  <c r="DY26" i="1"/>
  <c r="DZ26" i="1"/>
  <c r="EA26" i="1"/>
  <c r="EB26" i="1"/>
  <c r="EC26" i="1"/>
  <c r="ED26" i="1"/>
  <c r="EE26" i="1"/>
  <c r="EF26" i="1"/>
  <c r="DP27" i="1"/>
  <c r="DQ27" i="1"/>
  <c r="DR27" i="1"/>
  <c r="DS27" i="1"/>
  <c r="DT27" i="1"/>
  <c r="DU27" i="1"/>
  <c r="DV27" i="1"/>
  <c r="DW27" i="1"/>
  <c r="DX27" i="1"/>
  <c r="DY27" i="1"/>
  <c r="DZ27" i="1"/>
  <c r="EA27" i="1"/>
  <c r="EB27" i="1"/>
  <c r="EC27" i="1"/>
  <c r="ED27" i="1"/>
  <c r="EE27" i="1"/>
  <c r="EF27" i="1"/>
  <c r="DP28" i="1"/>
  <c r="DQ28" i="1"/>
  <c r="DR28" i="1"/>
  <c r="DS28" i="1"/>
  <c r="DT28" i="1"/>
  <c r="DU28" i="1"/>
  <c r="DV28" i="1"/>
  <c r="DW28" i="1"/>
  <c r="DX28" i="1"/>
  <c r="DY28" i="1"/>
  <c r="DZ28" i="1"/>
  <c r="EA28" i="1"/>
  <c r="EB28" i="1"/>
  <c r="EC28" i="1"/>
  <c r="ED28" i="1"/>
  <c r="EE28" i="1"/>
  <c r="EF28" i="1"/>
  <c r="DP29" i="1"/>
  <c r="DQ29" i="1"/>
  <c r="DR29" i="1"/>
  <c r="DS29" i="1"/>
  <c r="DT29" i="1"/>
  <c r="DU29" i="1"/>
  <c r="DV29" i="1"/>
  <c r="DW29" i="1"/>
  <c r="DX29" i="1"/>
  <c r="DY29" i="1"/>
  <c r="DZ29" i="1"/>
  <c r="EA29" i="1"/>
  <c r="EB29" i="1"/>
  <c r="EC29" i="1"/>
  <c r="ED29" i="1"/>
  <c r="EE29" i="1"/>
  <c r="EF29" i="1"/>
  <c r="DP30" i="1"/>
  <c r="DQ30" i="1"/>
  <c r="DR30" i="1"/>
  <c r="DS30" i="1"/>
  <c r="DT30" i="1"/>
  <c r="DU30" i="1"/>
  <c r="DV30" i="1"/>
  <c r="DW30" i="1"/>
  <c r="DX30" i="1"/>
  <c r="DY30" i="1"/>
  <c r="DZ30" i="1"/>
  <c r="EA30" i="1"/>
  <c r="EB30" i="1"/>
  <c r="EC30" i="1"/>
  <c r="ED30" i="1"/>
  <c r="EE30" i="1"/>
  <c r="EF30" i="1"/>
  <c r="DP31" i="1"/>
  <c r="DQ31" i="1"/>
  <c r="DR31" i="1"/>
  <c r="DS31" i="1"/>
  <c r="DT31" i="1"/>
  <c r="DU31" i="1"/>
  <c r="DV31" i="1"/>
  <c r="DW31" i="1"/>
  <c r="DX31" i="1"/>
  <c r="DY31" i="1"/>
  <c r="DZ31" i="1"/>
  <c r="EA31" i="1"/>
  <c r="EB31" i="1"/>
  <c r="EC31" i="1"/>
  <c r="ED31" i="1"/>
  <c r="EE31" i="1"/>
  <c r="EF31" i="1"/>
  <c r="DP32" i="1"/>
  <c r="DQ32" i="1"/>
  <c r="DR32" i="1"/>
  <c r="DS32" i="1"/>
  <c r="DT32" i="1"/>
  <c r="DU32" i="1"/>
  <c r="DV32" i="1"/>
  <c r="DW32" i="1"/>
  <c r="DX32" i="1"/>
  <c r="DY32" i="1"/>
  <c r="DZ32" i="1"/>
  <c r="EA32" i="1"/>
  <c r="EB32" i="1"/>
  <c r="EC32" i="1"/>
  <c r="ED32" i="1"/>
  <c r="EE32" i="1"/>
  <c r="EF32" i="1"/>
  <c r="DP33" i="1"/>
  <c r="DQ33" i="1"/>
  <c r="DR33" i="1"/>
  <c r="DS33" i="1"/>
  <c r="DT33" i="1"/>
  <c r="DU33" i="1"/>
  <c r="DV33" i="1"/>
  <c r="DW33" i="1"/>
  <c r="DX33" i="1"/>
  <c r="DY33" i="1"/>
  <c r="DZ33" i="1"/>
  <c r="EA33" i="1"/>
  <c r="EB33" i="1"/>
  <c r="EC33" i="1"/>
  <c r="ED33" i="1"/>
  <c r="EE33" i="1"/>
  <c r="EF33" i="1"/>
  <c r="DP34" i="1"/>
  <c r="DQ34" i="1"/>
  <c r="DR34" i="1"/>
  <c r="DS34" i="1"/>
  <c r="DT34" i="1"/>
  <c r="DU34" i="1"/>
  <c r="DV34" i="1"/>
  <c r="DW34" i="1"/>
  <c r="DX34" i="1"/>
  <c r="DY34" i="1"/>
  <c r="DZ34" i="1"/>
  <c r="EA34" i="1"/>
  <c r="EB34" i="1"/>
  <c r="EC34" i="1"/>
  <c r="ED34" i="1"/>
  <c r="EE34" i="1"/>
  <c r="EF34" i="1"/>
  <c r="DP35" i="1"/>
  <c r="DQ35" i="1"/>
  <c r="DR35" i="1"/>
  <c r="DS35" i="1"/>
  <c r="DT35" i="1"/>
  <c r="DU35" i="1"/>
  <c r="DV35" i="1"/>
  <c r="DW35" i="1"/>
  <c r="DX35" i="1"/>
  <c r="DY35" i="1"/>
  <c r="DZ35" i="1"/>
  <c r="EA35" i="1"/>
  <c r="EB35" i="1"/>
  <c r="EC35" i="1"/>
  <c r="ED35" i="1"/>
  <c r="EE35" i="1"/>
  <c r="EF35" i="1"/>
  <c r="DP36" i="1"/>
  <c r="DQ36" i="1"/>
  <c r="DR36" i="1"/>
  <c r="DS36" i="1"/>
  <c r="DT36" i="1"/>
  <c r="DU36" i="1"/>
  <c r="DV36" i="1"/>
  <c r="DW36" i="1"/>
  <c r="DX36" i="1"/>
  <c r="DY36" i="1"/>
  <c r="DZ36" i="1"/>
  <c r="EA36" i="1"/>
  <c r="EB36" i="1"/>
  <c r="EC36" i="1"/>
  <c r="ED36" i="1"/>
  <c r="EE36" i="1"/>
  <c r="EF36" i="1"/>
  <c r="DP37" i="1"/>
  <c r="DQ37" i="1"/>
  <c r="DR37" i="1"/>
  <c r="DS37" i="1"/>
  <c r="DT37" i="1"/>
  <c r="DU37" i="1"/>
  <c r="DV37" i="1"/>
  <c r="DW37" i="1"/>
  <c r="DX37" i="1"/>
  <c r="DY37" i="1"/>
  <c r="DZ37" i="1"/>
  <c r="EA37" i="1"/>
  <c r="EB37" i="1"/>
  <c r="EC37" i="1"/>
  <c r="ED37" i="1"/>
  <c r="EE37" i="1"/>
  <c r="EF37" i="1"/>
  <c r="DP38" i="1"/>
  <c r="DQ38" i="1"/>
  <c r="DR38" i="1"/>
  <c r="DS38" i="1"/>
  <c r="DT38" i="1"/>
  <c r="DU38" i="1"/>
  <c r="DV38" i="1"/>
  <c r="DW38" i="1"/>
  <c r="DX38" i="1"/>
  <c r="DY38" i="1"/>
  <c r="DZ38" i="1"/>
  <c r="EA38" i="1"/>
  <c r="EB38" i="1"/>
  <c r="EC38" i="1"/>
  <c r="ED38" i="1"/>
  <c r="EE38" i="1"/>
  <c r="EF38" i="1"/>
  <c r="DP39" i="1"/>
  <c r="DQ39" i="1"/>
  <c r="DR39" i="1"/>
  <c r="DS39" i="1"/>
  <c r="DT39" i="1"/>
  <c r="DU39" i="1"/>
  <c r="DV39" i="1"/>
  <c r="DW39" i="1"/>
  <c r="DX39" i="1"/>
  <c r="DY39" i="1"/>
  <c r="DZ39" i="1"/>
  <c r="EA39" i="1"/>
  <c r="EB39" i="1"/>
  <c r="EC39" i="1"/>
  <c r="ED39" i="1"/>
  <c r="EE39" i="1"/>
  <c r="EF39" i="1"/>
  <c r="DP40" i="1"/>
  <c r="DQ40" i="1"/>
  <c r="DR40" i="1"/>
  <c r="DS40" i="1"/>
  <c r="DT40" i="1"/>
  <c r="DU40" i="1"/>
  <c r="DV40" i="1"/>
  <c r="DW40" i="1"/>
  <c r="DX40" i="1"/>
  <c r="DY40" i="1"/>
  <c r="DZ40" i="1"/>
  <c r="EA40" i="1"/>
  <c r="EB40" i="1"/>
  <c r="EC40" i="1"/>
  <c r="ED40" i="1"/>
  <c r="EE40" i="1"/>
  <c r="EF40" i="1"/>
  <c r="DP41" i="1"/>
  <c r="DQ41" i="1"/>
  <c r="DR41" i="1"/>
  <c r="DS41" i="1"/>
  <c r="DT41" i="1"/>
  <c r="DU41" i="1"/>
  <c r="DV41" i="1"/>
  <c r="DW41" i="1"/>
  <c r="DX41" i="1"/>
  <c r="DY41" i="1"/>
  <c r="DZ41" i="1"/>
  <c r="EA41" i="1"/>
  <c r="EB41" i="1"/>
  <c r="EC41" i="1"/>
  <c r="ED41" i="1"/>
  <c r="EE41" i="1"/>
  <c r="EF41" i="1"/>
  <c r="DP42" i="1"/>
  <c r="DQ42" i="1"/>
  <c r="DR42" i="1"/>
  <c r="DS42" i="1"/>
  <c r="DT42" i="1"/>
  <c r="DU42" i="1"/>
  <c r="DV42" i="1"/>
  <c r="DW42" i="1"/>
  <c r="DX42" i="1"/>
  <c r="DY42" i="1"/>
  <c r="DZ42" i="1"/>
  <c r="EA42" i="1"/>
  <c r="EB42" i="1"/>
  <c r="EC42" i="1"/>
  <c r="ED42" i="1"/>
  <c r="EE42" i="1"/>
  <c r="EF42" i="1"/>
  <c r="DP43" i="1"/>
  <c r="DQ43" i="1"/>
  <c r="DR43" i="1"/>
  <c r="DS43" i="1"/>
  <c r="DT43" i="1"/>
  <c r="DU43" i="1"/>
  <c r="DV43" i="1"/>
  <c r="DW43" i="1"/>
  <c r="DX43" i="1"/>
  <c r="DY43" i="1"/>
  <c r="DZ43" i="1"/>
  <c r="EA43" i="1"/>
  <c r="EB43" i="1"/>
  <c r="EC43" i="1"/>
  <c r="ED43" i="1"/>
  <c r="EE43" i="1"/>
  <c r="EF43" i="1"/>
  <c r="DP44" i="1"/>
  <c r="DQ44" i="1"/>
  <c r="DR44" i="1"/>
  <c r="DS44" i="1"/>
  <c r="DT44" i="1"/>
  <c r="DU44" i="1"/>
  <c r="DV44" i="1"/>
  <c r="DW44" i="1"/>
  <c r="DX44" i="1"/>
  <c r="DY44" i="1"/>
  <c r="DZ44" i="1"/>
  <c r="EA44" i="1"/>
  <c r="EB44" i="1"/>
  <c r="EC44" i="1"/>
  <c r="ED44" i="1"/>
  <c r="EE44" i="1"/>
  <c r="EF44" i="1"/>
  <c r="DP45" i="1"/>
  <c r="DQ45" i="1"/>
  <c r="DR45" i="1"/>
  <c r="DS45" i="1"/>
  <c r="DT45" i="1"/>
  <c r="DU45" i="1"/>
  <c r="DV45" i="1"/>
  <c r="DW45" i="1"/>
  <c r="DX45" i="1"/>
  <c r="DY45" i="1"/>
  <c r="DZ45" i="1"/>
  <c r="EA45" i="1"/>
  <c r="EB45" i="1"/>
  <c r="EC45" i="1"/>
  <c r="ED45" i="1"/>
  <c r="EE45" i="1"/>
  <c r="EF45" i="1"/>
  <c r="DP46" i="1"/>
  <c r="DQ46" i="1"/>
  <c r="DR46" i="1"/>
  <c r="DS46" i="1"/>
  <c r="DT46" i="1"/>
  <c r="DU46" i="1"/>
  <c r="DV46" i="1"/>
  <c r="DW46" i="1"/>
  <c r="DX46" i="1"/>
  <c r="DY46" i="1"/>
  <c r="DZ46" i="1"/>
  <c r="EA46" i="1"/>
  <c r="EB46" i="1"/>
  <c r="EC46" i="1"/>
  <c r="ED46" i="1"/>
  <c r="EE46" i="1"/>
  <c r="EF46" i="1"/>
  <c r="DP47" i="1"/>
  <c r="DQ47" i="1"/>
  <c r="DR47" i="1"/>
  <c r="DS47" i="1"/>
  <c r="DT47" i="1"/>
  <c r="DU47" i="1"/>
  <c r="DV47" i="1"/>
  <c r="DW47" i="1"/>
  <c r="DX47" i="1"/>
  <c r="DY47" i="1"/>
  <c r="DZ47" i="1"/>
  <c r="EA47" i="1"/>
  <c r="EB47" i="1"/>
  <c r="EC47" i="1"/>
  <c r="ED47" i="1"/>
  <c r="EE47" i="1"/>
  <c r="EF47" i="1"/>
  <c r="DP48" i="1"/>
  <c r="DQ48" i="1"/>
  <c r="DR48" i="1"/>
  <c r="DS48" i="1"/>
  <c r="DT48" i="1"/>
  <c r="DU48" i="1"/>
  <c r="DV48" i="1"/>
  <c r="DW48" i="1"/>
  <c r="DX48" i="1"/>
  <c r="DY48" i="1"/>
  <c r="DZ48" i="1"/>
  <c r="EA48" i="1"/>
  <c r="EB48" i="1"/>
  <c r="EC48" i="1"/>
  <c r="ED48" i="1"/>
  <c r="EE48" i="1"/>
  <c r="EF48" i="1"/>
  <c r="DP49" i="1"/>
  <c r="DQ49" i="1"/>
  <c r="DR49" i="1"/>
  <c r="DS49" i="1"/>
  <c r="DT49" i="1"/>
  <c r="DU49" i="1"/>
  <c r="DV49" i="1"/>
  <c r="DW49" i="1"/>
  <c r="DX49" i="1"/>
  <c r="DY49" i="1"/>
  <c r="DZ49" i="1"/>
  <c r="EA49" i="1"/>
  <c r="EB49" i="1"/>
  <c r="EC49" i="1"/>
  <c r="ED49" i="1"/>
  <c r="EE49" i="1"/>
  <c r="EF49" i="1"/>
  <c r="DP50" i="1"/>
  <c r="DQ50" i="1"/>
  <c r="DR50" i="1"/>
  <c r="DS50" i="1"/>
  <c r="DT50" i="1"/>
  <c r="DU50" i="1"/>
  <c r="DV50" i="1"/>
  <c r="DW50" i="1"/>
  <c r="DX50" i="1"/>
  <c r="DY50" i="1"/>
  <c r="DZ50" i="1"/>
  <c r="EA50" i="1"/>
  <c r="EB50" i="1"/>
  <c r="EC50" i="1"/>
  <c r="ED50" i="1"/>
  <c r="EE50" i="1"/>
  <c r="EF50" i="1"/>
  <c r="DP51" i="1"/>
  <c r="DQ51" i="1"/>
  <c r="DR51" i="1"/>
  <c r="DS51" i="1"/>
  <c r="DT51" i="1"/>
  <c r="DU51" i="1"/>
  <c r="DV51" i="1"/>
  <c r="DW51" i="1"/>
  <c r="DX51" i="1"/>
  <c r="DY51" i="1"/>
  <c r="DZ51" i="1"/>
  <c r="EA51" i="1"/>
  <c r="EB51" i="1"/>
  <c r="EC51" i="1"/>
  <c r="ED51" i="1"/>
  <c r="EE51" i="1"/>
  <c r="EF51" i="1"/>
  <c r="DP52" i="1"/>
  <c r="DQ52" i="1"/>
  <c r="DR52" i="1"/>
  <c r="DS52" i="1"/>
  <c r="DT52" i="1"/>
  <c r="DU52" i="1"/>
  <c r="DV52" i="1"/>
  <c r="DW52" i="1"/>
  <c r="DX52" i="1"/>
  <c r="DY52" i="1"/>
  <c r="DZ52" i="1"/>
  <c r="EA52" i="1"/>
  <c r="EB52" i="1"/>
  <c r="EC52" i="1"/>
  <c r="ED52" i="1"/>
  <c r="EE52" i="1"/>
  <c r="EF52" i="1"/>
  <c r="DP53" i="1"/>
  <c r="DQ53" i="1"/>
  <c r="DR53" i="1"/>
  <c r="DS53" i="1"/>
  <c r="DT53" i="1"/>
  <c r="DU53" i="1"/>
  <c r="DV53" i="1"/>
  <c r="DW53" i="1"/>
  <c r="DX53" i="1"/>
  <c r="DY53" i="1"/>
  <c r="DZ53" i="1"/>
  <c r="EA53" i="1"/>
  <c r="EB53" i="1"/>
  <c r="EC53" i="1"/>
  <c r="ED53" i="1"/>
  <c r="EE53" i="1"/>
  <c r="EF53" i="1"/>
  <c r="DP54" i="1"/>
  <c r="DQ54" i="1"/>
  <c r="DR54" i="1"/>
  <c r="DS54" i="1"/>
  <c r="DT54" i="1"/>
  <c r="DU54" i="1"/>
  <c r="DV54" i="1"/>
  <c r="DW54" i="1"/>
  <c r="DX54" i="1"/>
  <c r="DY54" i="1"/>
  <c r="DZ54" i="1"/>
  <c r="EA54" i="1"/>
  <c r="EB54" i="1"/>
  <c r="EC54" i="1"/>
  <c r="ED54" i="1"/>
  <c r="EE54" i="1"/>
  <c r="EF54" i="1"/>
  <c r="DQ6" i="1"/>
  <c r="DR6" i="1"/>
  <c r="DS6" i="1"/>
  <c r="DT6" i="1"/>
  <c r="DU6" i="1"/>
  <c r="DV6" i="1"/>
  <c r="DW6" i="1"/>
  <c r="DX6" i="1"/>
  <c r="DY6" i="1"/>
  <c r="DZ6" i="1"/>
  <c r="EA6" i="1"/>
  <c r="EB6" i="1"/>
  <c r="EC6" i="1"/>
  <c r="ED6" i="1"/>
  <c r="EE6" i="1"/>
  <c r="EF6" i="1"/>
  <c r="CT7" i="1"/>
  <c r="CU7" i="1"/>
  <c r="CV7" i="1"/>
  <c r="CW7" i="1"/>
  <c r="CX7" i="1"/>
  <c r="CY7" i="1"/>
  <c r="CZ7" i="1"/>
  <c r="DA7" i="1"/>
  <c r="DB7" i="1"/>
  <c r="DC7" i="1"/>
  <c r="DD7" i="1"/>
  <c r="DE7" i="1"/>
  <c r="DF7" i="1"/>
  <c r="DG7" i="1"/>
  <c r="DH7" i="1"/>
  <c r="DI7" i="1"/>
  <c r="DJ7" i="1"/>
  <c r="CT8" i="1"/>
  <c r="CU8" i="1"/>
  <c r="CV8" i="1"/>
  <c r="CW8" i="1"/>
  <c r="CX8" i="1"/>
  <c r="CY8" i="1"/>
  <c r="CZ8" i="1"/>
  <c r="DA8" i="1"/>
  <c r="DB8" i="1"/>
  <c r="DC8" i="1"/>
  <c r="DD8" i="1"/>
  <c r="DE8" i="1"/>
  <c r="DF8" i="1"/>
  <c r="DG8" i="1"/>
  <c r="DH8" i="1"/>
  <c r="DI8" i="1"/>
  <c r="DJ8" i="1"/>
  <c r="CT9" i="1"/>
  <c r="CU9" i="1"/>
  <c r="CV9" i="1"/>
  <c r="CW9" i="1"/>
  <c r="CX9" i="1"/>
  <c r="CY9" i="1"/>
  <c r="CZ9" i="1"/>
  <c r="DA9" i="1"/>
  <c r="DB9" i="1"/>
  <c r="DC9" i="1"/>
  <c r="DD9" i="1"/>
  <c r="DE9" i="1"/>
  <c r="DF9" i="1"/>
  <c r="DG9" i="1"/>
  <c r="DH9" i="1"/>
  <c r="DI9" i="1"/>
  <c r="DJ9" i="1"/>
  <c r="CT10" i="1"/>
  <c r="CU10" i="1"/>
  <c r="CV10" i="1"/>
  <c r="CW10" i="1"/>
  <c r="CX10" i="1"/>
  <c r="CY10" i="1"/>
  <c r="CZ10" i="1"/>
  <c r="DA10" i="1"/>
  <c r="DB10" i="1"/>
  <c r="DC10" i="1"/>
  <c r="DD10" i="1"/>
  <c r="DE10" i="1"/>
  <c r="DF10" i="1"/>
  <c r="DG10" i="1"/>
  <c r="DH10" i="1"/>
  <c r="DI10" i="1"/>
  <c r="DJ10" i="1"/>
  <c r="CT11" i="1"/>
  <c r="CU11" i="1"/>
  <c r="CV11" i="1"/>
  <c r="CW11" i="1"/>
  <c r="CX11" i="1"/>
  <c r="CY11" i="1"/>
  <c r="CZ11" i="1"/>
  <c r="DA11" i="1"/>
  <c r="DB11" i="1"/>
  <c r="DC11" i="1"/>
  <c r="DD11" i="1"/>
  <c r="DE11" i="1"/>
  <c r="DF11" i="1"/>
  <c r="DG11" i="1"/>
  <c r="DH11" i="1"/>
  <c r="DI11" i="1"/>
  <c r="DJ11" i="1"/>
  <c r="CT12" i="1"/>
  <c r="CU12" i="1"/>
  <c r="CV12" i="1"/>
  <c r="CW12" i="1"/>
  <c r="CX12" i="1"/>
  <c r="CY12" i="1"/>
  <c r="CZ12" i="1"/>
  <c r="DA12" i="1"/>
  <c r="DB12" i="1"/>
  <c r="DC12" i="1"/>
  <c r="DD12" i="1"/>
  <c r="DE12" i="1"/>
  <c r="DF12" i="1"/>
  <c r="DG12" i="1"/>
  <c r="DH12" i="1"/>
  <c r="DI12" i="1"/>
  <c r="DJ12" i="1"/>
  <c r="CT13" i="1"/>
  <c r="CU13" i="1"/>
  <c r="CV13" i="1"/>
  <c r="CW13" i="1"/>
  <c r="CX13" i="1"/>
  <c r="CY13" i="1"/>
  <c r="CZ13" i="1"/>
  <c r="DA13" i="1"/>
  <c r="DB13" i="1"/>
  <c r="DC13" i="1"/>
  <c r="DD13" i="1"/>
  <c r="DE13" i="1"/>
  <c r="DF13" i="1"/>
  <c r="DG13" i="1"/>
  <c r="DH13" i="1"/>
  <c r="DI13" i="1"/>
  <c r="DJ13" i="1"/>
  <c r="CT14" i="1"/>
  <c r="CU14" i="1"/>
  <c r="CV14" i="1"/>
  <c r="CW14" i="1"/>
  <c r="CX14" i="1"/>
  <c r="CY14" i="1"/>
  <c r="CZ14" i="1"/>
  <c r="DA14" i="1"/>
  <c r="DB14" i="1"/>
  <c r="DC14" i="1"/>
  <c r="DD14" i="1"/>
  <c r="DE14" i="1"/>
  <c r="DF14" i="1"/>
  <c r="DG14" i="1"/>
  <c r="DH14" i="1"/>
  <c r="DI14" i="1"/>
  <c r="DJ14" i="1"/>
  <c r="CT15" i="1"/>
  <c r="CU15" i="1"/>
  <c r="CV15" i="1"/>
  <c r="FJ15" i="1" s="1"/>
  <c r="CW15" i="1"/>
  <c r="CX15" i="1"/>
  <c r="CY15" i="1"/>
  <c r="CZ15" i="1"/>
  <c r="DA15" i="1"/>
  <c r="DB15" i="1"/>
  <c r="DC15" i="1"/>
  <c r="DD15" i="1"/>
  <c r="DE15" i="1"/>
  <c r="DF15" i="1"/>
  <c r="DG15" i="1"/>
  <c r="DH15" i="1"/>
  <c r="DI15" i="1"/>
  <c r="DJ15" i="1"/>
  <c r="CT16" i="1"/>
  <c r="CU16" i="1"/>
  <c r="CV16" i="1"/>
  <c r="CW16" i="1"/>
  <c r="CX16" i="1"/>
  <c r="CY16" i="1"/>
  <c r="CZ16" i="1"/>
  <c r="DA16" i="1"/>
  <c r="DB16" i="1"/>
  <c r="DC16" i="1"/>
  <c r="DD16" i="1"/>
  <c r="DE16" i="1"/>
  <c r="DF16" i="1"/>
  <c r="DG16" i="1"/>
  <c r="DH16" i="1"/>
  <c r="DI16" i="1"/>
  <c r="DJ16" i="1"/>
  <c r="CT17" i="1"/>
  <c r="CU17" i="1"/>
  <c r="CV17" i="1"/>
  <c r="CW17" i="1"/>
  <c r="CX17" i="1"/>
  <c r="CY17" i="1"/>
  <c r="CZ17" i="1"/>
  <c r="DA17" i="1"/>
  <c r="DB17" i="1"/>
  <c r="DC17" i="1"/>
  <c r="DD17" i="1"/>
  <c r="DE17" i="1"/>
  <c r="DF17" i="1"/>
  <c r="DG17" i="1"/>
  <c r="DH17" i="1"/>
  <c r="DI17" i="1"/>
  <c r="DJ17" i="1"/>
  <c r="CT18" i="1"/>
  <c r="CU18" i="1"/>
  <c r="CV18" i="1"/>
  <c r="CW18" i="1"/>
  <c r="CX18" i="1"/>
  <c r="CY18" i="1"/>
  <c r="CZ18" i="1"/>
  <c r="DA18" i="1"/>
  <c r="DB18" i="1"/>
  <c r="DC18" i="1"/>
  <c r="DD18" i="1"/>
  <c r="FR18" i="1" s="1"/>
  <c r="DE18" i="1"/>
  <c r="DF18" i="1"/>
  <c r="DG18" i="1"/>
  <c r="DH18" i="1"/>
  <c r="DI18" i="1"/>
  <c r="DJ18" i="1"/>
  <c r="CT19" i="1"/>
  <c r="CU19" i="1"/>
  <c r="CV19" i="1"/>
  <c r="CW19" i="1"/>
  <c r="CX19" i="1"/>
  <c r="CY19" i="1"/>
  <c r="CZ19" i="1"/>
  <c r="DA19" i="1"/>
  <c r="DB19" i="1"/>
  <c r="DC19" i="1"/>
  <c r="DD19" i="1"/>
  <c r="DE19" i="1"/>
  <c r="DF19" i="1"/>
  <c r="DG19" i="1"/>
  <c r="DH19" i="1"/>
  <c r="DI19" i="1"/>
  <c r="DJ19" i="1"/>
  <c r="CT20" i="1"/>
  <c r="CU20" i="1"/>
  <c r="CV20" i="1"/>
  <c r="CW20" i="1"/>
  <c r="CX20" i="1"/>
  <c r="CY20" i="1"/>
  <c r="CZ20" i="1"/>
  <c r="DA20" i="1"/>
  <c r="FO20" i="1" s="1"/>
  <c r="DB20" i="1"/>
  <c r="FP20" i="1" s="1"/>
  <c r="DC20" i="1"/>
  <c r="DD20" i="1"/>
  <c r="DE20" i="1"/>
  <c r="DF20" i="1"/>
  <c r="DG20" i="1"/>
  <c r="DH20" i="1"/>
  <c r="DI20" i="1"/>
  <c r="DJ20" i="1"/>
  <c r="CT21" i="1"/>
  <c r="CU21" i="1"/>
  <c r="CV21" i="1"/>
  <c r="CW21" i="1"/>
  <c r="CX21" i="1"/>
  <c r="CY21" i="1"/>
  <c r="CZ21" i="1"/>
  <c r="DA21" i="1"/>
  <c r="DB21" i="1"/>
  <c r="DC21" i="1"/>
  <c r="DD21" i="1"/>
  <c r="DE21" i="1"/>
  <c r="DF21" i="1"/>
  <c r="DG21" i="1"/>
  <c r="DH21" i="1"/>
  <c r="DI21" i="1"/>
  <c r="DJ21" i="1"/>
  <c r="CT22" i="1"/>
  <c r="CU22" i="1"/>
  <c r="CV22" i="1"/>
  <c r="CW22" i="1"/>
  <c r="CX22" i="1"/>
  <c r="CY22" i="1"/>
  <c r="CZ22" i="1"/>
  <c r="DA22" i="1"/>
  <c r="DB22" i="1"/>
  <c r="DC22" i="1"/>
  <c r="DD22" i="1"/>
  <c r="DE22" i="1"/>
  <c r="DF22" i="1"/>
  <c r="DG22" i="1"/>
  <c r="DH22" i="1"/>
  <c r="DI22" i="1"/>
  <c r="DJ22" i="1"/>
  <c r="CT23" i="1"/>
  <c r="CU23" i="1"/>
  <c r="CV23" i="1"/>
  <c r="CW23" i="1"/>
  <c r="CX23" i="1"/>
  <c r="CY23" i="1"/>
  <c r="CZ23" i="1"/>
  <c r="DA23" i="1"/>
  <c r="DB23" i="1"/>
  <c r="DC23" i="1"/>
  <c r="DD23" i="1"/>
  <c r="DE23" i="1"/>
  <c r="DF23" i="1"/>
  <c r="DG23" i="1"/>
  <c r="DH23" i="1"/>
  <c r="DI23" i="1"/>
  <c r="DJ23" i="1"/>
  <c r="FX23" i="1" s="1"/>
  <c r="CT24" i="1"/>
  <c r="FH24" i="1" s="1"/>
  <c r="CU24" i="1"/>
  <c r="CV24" i="1"/>
  <c r="CW24" i="1"/>
  <c r="CX24" i="1"/>
  <c r="CY24" i="1"/>
  <c r="CZ24" i="1"/>
  <c r="DA24" i="1"/>
  <c r="DB24" i="1"/>
  <c r="DC24" i="1"/>
  <c r="DD24" i="1"/>
  <c r="DE24" i="1"/>
  <c r="DF24" i="1"/>
  <c r="DG24" i="1"/>
  <c r="DH24" i="1"/>
  <c r="DI24" i="1"/>
  <c r="DJ24" i="1"/>
  <c r="CT25" i="1"/>
  <c r="CU25" i="1"/>
  <c r="CV25" i="1"/>
  <c r="CW25" i="1"/>
  <c r="CX25" i="1"/>
  <c r="CY25" i="1"/>
  <c r="CZ25" i="1"/>
  <c r="DA25" i="1"/>
  <c r="DB25" i="1"/>
  <c r="DC25" i="1"/>
  <c r="DD25" i="1"/>
  <c r="DE25" i="1"/>
  <c r="DF25" i="1"/>
  <c r="DG25" i="1"/>
  <c r="DH25" i="1"/>
  <c r="DI25" i="1"/>
  <c r="DJ25" i="1"/>
  <c r="CT26" i="1"/>
  <c r="CU26" i="1"/>
  <c r="CV26" i="1"/>
  <c r="CW26" i="1"/>
  <c r="CX26" i="1"/>
  <c r="CY26" i="1"/>
  <c r="CZ26" i="1"/>
  <c r="DA26" i="1"/>
  <c r="DB26" i="1"/>
  <c r="DC26" i="1"/>
  <c r="DD26" i="1"/>
  <c r="DE26" i="1"/>
  <c r="DF26" i="1"/>
  <c r="DG26" i="1"/>
  <c r="DH26" i="1"/>
  <c r="DI26" i="1"/>
  <c r="DJ26" i="1"/>
  <c r="CT27" i="1"/>
  <c r="CU27" i="1"/>
  <c r="CV27" i="1"/>
  <c r="CW27" i="1"/>
  <c r="CX27" i="1"/>
  <c r="CY27" i="1"/>
  <c r="CZ27" i="1"/>
  <c r="DA27" i="1"/>
  <c r="DB27" i="1"/>
  <c r="FP27" i="1" s="1"/>
  <c r="DC27" i="1"/>
  <c r="DD27" i="1"/>
  <c r="DE27" i="1"/>
  <c r="DF27" i="1"/>
  <c r="DG27" i="1"/>
  <c r="DH27" i="1"/>
  <c r="DI27" i="1"/>
  <c r="DJ27" i="1"/>
  <c r="CT28" i="1"/>
  <c r="CU28" i="1"/>
  <c r="CV28" i="1"/>
  <c r="CW28" i="1"/>
  <c r="CX28" i="1"/>
  <c r="CY28" i="1"/>
  <c r="CZ28" i="1"/>
  <c r="DA28" i="1"/>
  <c r="DB28" i="1"/>
  <c r="DC28" i="1"/>
  <c r="DD28" i="1"/>
  <c r="DE28" i="1"/>
  <c r="DF28" i="1"/>
  <c r="DG28" i="1"/>
  <c r="DH28" i="1"/>
  <c r="DI28" i="1"/>
  <c r="DJ28" i="1"/>
  <c r="CT29" i="1"/>
  <c r="CU29" i="1"/>
  <c r="CV29" i="1"/>
  <c r="CW29" i="1"/>
  <c r="CX29" i="1"/>
  <c r="CY29" i="1"/>
  <c r="CZ29" i="1"/>
  <c r="DA29" i="1"/>
  <c r="DB29" i="1"/>
  <c r="DC29" i="1"/>
  <c r="DD29" i="1"/>
  <c r="DE29" i="1"/>
  <c r="DF29" i="1"/>
  <c r="DG29" i="1"/>
  <c r="DH29" i="1"/>
  <c r="DI29" i="1"/>
  <c r="DJ29" i="1"/>
  <c r="CT30" i="1"/>
  <c r="CU30" i="1"/>
  <c r="CV30" i="1"/>
  <c r="CW30" i="1"/>
  <c r="CX30" i="1"/>
  <c r="CY30" i="1"/>
  <c r="CZ30" i="1"/>
  <c r="DA30" i="1"/>
  <c r="DB30" i="1"/>
  <c r="DC30" i="1"/>
  <c r="DD30" i="1"/>
  <c r="DE30" i="1"/>
  <c r="DF30" i="1"/>
  <c r="DG30" i="1"/>
  <c r="DH30" i="1"/>
  <c r="DI30" i="1"/>
  <c r="DJ30" i="1"/>
  <c r="CT31" i="1"/>
  <c r="CU31" i="1"/>
  <c r="CV31" i="1"/>
  <c r="CW31" i="1"/>
  <c r="CX31" i="1"/>
  <c r="CY31" i="1"/>
  <c r="CZ31" i="1"/>
  <c r="DA31" i="1"/>
  <c r="DB31" i="1"/>
  <c r="DC31" i="1"/>
  <c r="DD31" i="1"/>
  <c r="DE31" i="1"/>
  <c r="DF31" i="1"/>
  <c r="DG31" i="1"/>
  <c r="DH31" i="1"/>
  <c r="DI31" i="1"/>
  <c r="DJ31" i="1"/>
  <c r="CT32" i="1"/>
  <c r="CU32" i="1"/>
  <c r="CV32" i="1"/>
  <c r="CW32" i="1"/>
  <c r="CX32" i="1"/>
  <c r="CY32" i="1"/>
  <c r="CZ32" i="1"/>
  <c r="DA32" i="1"/>
  <c r="DB32" i="1"/>
  <c r="DC32" i="1"/>
  <c r="DD32" i="1"/>
  <c r="DE32" i="1"/>
  <c r="DF32" i="1"/>
  <c r="DG32" i="1"/>
  <c r="DH32" i="1"/>
  <c r="FV32" i="1" s="1"/>
  <c r="DI32" i="1"/>
  <c r="DJ32" i="1"/>
  <c r="CT33" i="1"/>
  <c r="CU33" i="1"/>
  <c r="CV33" i="1"/>
  <c r="CW33" i="1"/>
  <c r="CX33" i="1"/>
  <c r="CY33" i="1"/>
  <c r="CZ33" i="1"/>
  <c r="DA33" i="1"/>
  <c r="DB33" i="1"/>
  <c r="DC33" i="1"/>
  <c r="DD33" i="1"/>
  <c r="DE33" i="1"/>
  <c r="DF33" i="1"/>
  <c r="DG33" i="1"/>
  <c r="DH33" i="1"/>
  <c r="DI33" i="1"/>
  <c r="DJ33" i="1"/>
  <c r="CT34" i="1"/>
  <c r="CU34" i="1"/>
  <c r="CV34" i="1"/>
  <c r="CW34" i="1"/>
  <c r="CX34" i="1"/>
  <c r="CY34" i="1"/>
  <c r="CZ34" i="1"/>
  <c r="DA34" i="1"/>
  <c r="DB34" i="1"/>
  <c r="DC34" i="1"/>
  <c r="DD34" i="1"/>
  <c r="FR34" i="1" s="1"/>
  <c r="DE34" i="1"/>
  <c r="DF34" i="1"/>
  <c r="DG34" i="1"/>
  <c r="DH34" i="1"/>
  <c r="DI34" i="1"/>
  <c r="DJ34" i="1"/>
  <c r="CT35" i="1"/>
  <c r="CU35" i="1"/>
  <c r="CV35" i="1"/>
  <c r="CW35" i="1"/>
  <c r="CX35" i="1"/>
  <c r="CY35" i="1"/>
  <c r="CZ35" i="1"/>
  <c r="DA35" i="1"/>
  <c r="DB35" i="1"/>
  <c r="DC35" i="1"/>
  <c r="DD35" i="1"/>
  <c r="DE35" i="1"/>
  <c r="DF35" i="1"/>
  <c r="DG35" i="1"/>
  <c r="DH35" i="1"/>
  <c r="DI35" i="1"/>
  <c r="DJ35" i="1"/>
  <c r="CT36" i="1"/>
  <c r="CU36" i="1"/>
  <c r="CV36" i="1"/>
  <c r="CW36" i="1"/>
  <c r="CX36" i="1"/>
  <c r="CY36" i="1"/>
  <c r="CZ36" i="1"/>
  <c r="DA36" i="1"/>
  <c r="DB36" i="1"/>
  <c r="DC36" i="1"/>
  <c r="DD36" i="1"/>
  <c r="DE36" i="1"/>
  <c r="DF36" i="1"/>
  <c r="DG36" i="1"/>
  <c r="DH36" i="1"/>
  <c r="DI36" i="1"/>
  <c r="DJ36" i="1"/>
  <c r="CT37" i="1"/>
  <c r="CU37" i="1"/>
  <c r="CV37" i="1"/>
  <c r="CW37" i="1"/>
  <c r="CX37" i="1"/>
  <c r="CY37" i="1"/>
  <c r="CZ37" i="1"/>
  <c r="DA37" i="1"/>
  <c r="DB37" i="1"/>
  <c r="DC37" i="1"/>
  <c r="DD37" i="1"/>
  <c r="DE37" i="1"/>
  <c r="DF37" i="1"/>
  <c r="DG37" i="1"/>
  <c r="DH37" i="1"/>
  <c r="DI37" i="1"/>
  <c r="DJ37" i="1"/>
  <c r="CT38" i="1"/>
  <c r="CU38" i="1"/>
  <c r="CV38" i="1"/>
  <c r="CW38" i="1"/>
  <c r="FK38" i="1" s="1"/>
  <c r="CX38" i="1"/>
  <c r="CY38" i="1"/>
  <c r="CZ38" i="1"/>
  <c r="DA38" i="1"/>
  <c r="DB38" i="1"/>
  <c r="DC38" i="1"/>
  <c r="DD38" i="1"/>
  <c r="DE38" i="1"/>
  <c r="DF38" i="1"/>
  <c r="DG38" i="1"/>
  <c r="DH38" i="1"/>
  <c r="DI38" i="1"/>
  <c r="DJ38" i="1"/>
  <c r="CT39" i="1"/>
  <c r="CU39" i="1"/>
  <c r="CV39" i="1"/>
  <c r="CW39" i="1"/>
  <c r="CX39" i="1"/>
  <c r="CY39" i="1"/>
  <c r="CZ39" i="1"/>
  <c r="DA39" i="1"/>
  <c r="DB39" i="1"/>
  <c r="DC39" i="1"/>
  <c r="DD39" i="1"/>
  <c r="DE39" i="1"/>
  <c r="DF39" i="1"/>
  <c r="DG39" i="1"/>
  <c r="DH39" i="1"/>
  <c r="DI39" i="1"/>
  <c r="DJ39" i="1"/>
  <c r="CT40" i="1"/>
  <c r="CU40" i="1"/>
  <c r="CV40" i="1"/>
  <c r="CW40" i="1"/>
  <c r="CX40" i="1"/>
  <c r="CY40" i="1"/>
  <c r="CZ40" i="1"/>
  <c r="DA40" i="1"/>
  <c r="DB40" i="1"/>
  <c r="DC40" i="1"/>
  <c r="DD40" i="1"/>
  <c r="DE40" i="1"/>
  <c r="DF40" i="1"/>
  <c r="DG40" i="1"/>
  <c r="DH40" i="1"/>
  <c r="DI40" i="1"/>
  <c r="DJ40" i="1"/>
  <c r="CT41" i="1"/>
  <c r="CU41" i="1"/>
  <c r="CV41" i="1"/>
  <c r="CW41" i="1"/>
  <c r="CX41" i="1"/>
  <c r="CY41" i="1"/>
  <c r="CZ41" i="1"/>
  <c r="DA41" i="1"/>
  <c r="DB41" i="1"/>
  <c r="DC41" i="1"/>
  <c r="DD41" i="1"/>
  <c r="DE41" i="1"/>
  <c r="DF41" i="1"/>
  <c r="FT41" i="1" s="1"/>
  <c r="DG41" i="1"/>
  <c r="DH41" i="1"/>
  <c r="DI41" i="1"/>
  <c r="DJ41" i="1"/>
  <c r="CT42" i="1"/>
  <c r="CU42" i="1"/>
  <c r="CV42" i="1"/>
  <c r="CW42" i="1"/>
  <c r="CX42" i="1"/>
  <c r="CY42" i="1"/>
  <c r="CZ42" i="1"/>
  <c r="DA42" i="1"/>
  <c r="DB42" i="1"/>
  <c r="DC42" i="1"/>
  <c r="DD42" i="1"/>
  <c r="DE42" i="1"/>
  <c r="DF42" i="1"/>
  <c r="DG42" i="1"/>
  <c r="DH42" i="1"/>
  <c r="DI42" i="1"/>
  <c r="DJ42" i="1"/>
  <c r="CT43" i="1"/>
  <c r="CU43" i="1"/>
  <c r="CV43" i="1"/>
  <c r="CW43" i="1"/>
  <c r="CX43" i="1"/>
  <c r="CY43" i="1"/>
  <c r="CZ43" i="1"/>
  <c r="DA43" i="1"/>
  <c r="DB43" i="1"/>
  <c r="FP43" i="1" s="1"/>
  <c r="DC43" i="1"/>
  <c r="FQ43" i="1" s="1"/>
  <c r="DD43" i="1"/>
  <c r="FR43" i="1" s="1"/>
  <c r="DE43" i="1"/>
  <c r="DF43" i="1"/>
  <c r="DG43" i="1"/>
  <c r="DH43" i="1"/>
  <c r="DI43" i="1"/>
  <c r="DJ43" i="1"/>
  <c r="CT44" i="1"/>
  <c r="CU44" i="1"/>
  <c r="CV44" i="1"/>
  <c r="CW44" i="1"/>
  <c r="CX44" i="1"/>
  <c r="CY44" i="1"/>
  <c r="CZ44" i="1"/>
  <c r="DA44" i="1"/>
  <c r="DB44" i="1"/>
  <c r="DC44" i="1"/>
  <c r="DD44" i="1"/>
  <c r="DE44" i="1"/>
  <c r="DF44" i="1"/>
  <c r="DG44" i="1"/>
  <c r="DH44" i="1"/>
  <c r="DI44" i="1"/>
  <c r="DJ44" i="1"/>
  <c r="CT45" i="1"/>
  <c r="CU45" i="1"/>
  <c r="CV45" i="1"/>
  <c r="CW45" i="1"/>
  <c r="CX45" i="1"/>
  <c r="CY45" i="1"/>
  <c r="FM45" i="1" s="1"/>
  <c r="CZ45" i="1"/>
  <c r="DA45" i="1"/>
  <c r="DB45" i="1"/>
  <c r="DC45" i="1"/>
  <c r="DD45" i="1"/>
  <c r="DE45" i="1"/>
  <c r="DF45" i="1"/>
  <c r="DG45" i="1"/>
  <c r="DH45" i="1"/>
  <c r="DI45" i="1"/>
  <c r="DJ45" i="1"/>
  <c r="CT46" i="1"/>
  <c r="CU46" i="1"/>
  <c r="CV46" i="1"/>
  <c r="CW46" i="1"/>
  <c r="CX46" i="1"/>
  <c r="CY46" i="1"/>
  <c r="CZ46" i="1"/>
  <c r="DA46" i="1"/>
  <c r="DB46" i="1"/>
  <c r="DC46" i="1"/>
  <c r="DD46" i="1"/>
  <c r="DE46" i="1"/>
  <c r="DF46" i="1"/>
  <c r="DG46" i="1"/>
  <c r="DH46" i="1"/>
  <c r="DI46" i="1"/>
  <c r="DJ46" i="1"/>
  <c r="CT47" i="1"/>
  <c r="CU47" i="1"/>
  <c r="CV47" i="1"/>
  <c r="CW47" i="1"/>
  <c r="CX47" i="1"/>
  <c r="CY47" i="1"/>
  <c r="CZ47" i="1"/>
  <c r="DA47" i="1"/>
  <c r="DB47" i="1"/>
  <c r="DC47" i="1"/>
  <c r="DD47" i="1"/>
  <c r="DE47" i="1"/>
  <c r="DF47" i="1"/>
  <c r="DG47" i="1"/>
  <c r="DH47" i="1"/>
  <c r="DI47" i="1"/>
  <c r="DJ47" i="1"/>
  <c r="CT48" i="1"/>
  <c r="CU48" i="1"/>
  <c r="CV48" i="1"/>
  <c r="CW48" i="1"/>
  <c r="CX48" i="1"/>
  <c r="CY48" i="1"/>
  <c r="CZ48" i="1"/>
  <c r="DA48" i="1"/>
  <c r="DB48" i="1"/>
  <c r="DC48" i="1"/>
  <c r="DD48" i="1"/>
  <c r="DE48" i="1"/>
  <c r="DF48" i="1"/>
  <c r="DG48" i="1"/>
  <c r="DH48" i="1"/>
  <c r="FV48" i="1" s="1"/>
  <c r="DI48" i="1"/>
  <c r="DJ48" i="1"/>
  <c r="CT49" i="1"/>
  <c r="CU49" i="1"/>
  <c r="CV49" i="1"/>
  <c r="CW49" i="1"/>
  <c r="CX49" i="1"/>
  <c r="CY49" i="1"/>
  <c r="CZ49" i="1"/>
  <c r="DA49" i="1"/>
  <c r="DB49" i="1"/>
  <c r="DC49" i="1"/>
  <c r="DD49" i="1"/>
  <c r="DE49" i="1"/>
  <c r="DF49" i="1"/>
  <c r="DG49" i="1"/>
  <c r="DH49" i="1"/>
  <c r="DI49" i="1"/>
  <c r="DJ49" i="1"/>
  <c r="CT50" i="1"/>
  <c r="CU50" i="1"/>
  <c r="CV50" i="1"/>
  <c r="CW50" i="1"/>
  <c r="CX50" i="1"/>
  <c r="CY50" i="1"/>
  <c r="CZ50" i="1"/>
  <c r="DA50" i="1"/>
  <c r="DB50" i="1"/>
  <c r="DC50" i="1"/>
  <c r="DD50" i="1"/>
  <c r="FR50" i="1" s="1"/>
  <c r="DE50" i="1"/>
  <c r="DF50" i="1"/>
  <c r="DG50" i="1"/>
  <c r="DH50" i="1"/>
  <c r="DI50" i="1"/>
  <c r="DJ50" i="1"/>
  <c r="CT51" i="1"/>
  <c r="CU51" i="1"/>
  <c r="CV51" i="1"/>
  <c r="CW51" i="1"/>
  <c r="CX51" i="1"/>
  <c r="CY51" i="1"/>
  <c r="CZ51" i="1"/>
  <c r="DA51" i="1"/>
  <c r="DB51" i="1"/>
  <c r="DC51" i="1"/>
  <c r="DD51" i="1"/>
  <c r="DE51" i="1"/>
  <c r="DF51" i="1"/>
  <c r="DG51" i="1"/>
  <c r="DH51" i="1"/>
  <c r="DI51" i="1"/>
  <c r="DJ51" i="1"/>
  <c r="CT52" i="1"/>
  <c r="CU52" i="1"/>
  <c r="CV52" i="1"/>
  <c r="CW52" i="1"/>
  <c r="CX52" i="1"/>
  <c r="CY52" i="1"/>
  <c r="CZ52" i="1"/>
  <c r="DA52" i="1"/>
  <c r="DB52" i="1"/>
  <c r="DC52" i="1"/>
  <c r="DD52" i="1"/>
  <c r="DE52" i="1"/>
  <c r="DF52" i="1"/>
  <c r="DG52" i="1"/>
  <c r="DH52" i="1"/>
  <c r="DI52" i="1"/>
  <c r="DJ52" i="1"/>
  <c r="CT53" i="1"/>
  <c r="CU53" i="1"/>
  <c r="CV53" i="1"/>
  <c r="CW53" i="1"/>
  <c r="CX53" i="1"/>
  <c r="CY53" i="1"/>
  <c r="CZ53" i="1"/>
  <c r="DA53" i="1"/>
  <c r="DB53" i="1"/>
  <c r="DC53" i="1"/>
  <c r="DD53" i="1"/>
  <c r="DE53" i="1"/>
  <c r="DF53" i="1"/>
  <c r="DG53" i="1"/>
  <c r="DH53" i="1"/>
  <c r="DI53" i="1"/>
  <c r="DJ53" i="1"/>
  <c r="CT54" i="1"/>
  <c r="CU54" i="1"/>
  <c r="CV54" i="1"/>
  <c r="CW54" i="1"/>
  <c r="FK54" i="1" s="1"/>
  <c r="CX54" i="1"/>
  <c r="CY54" i="1"/>
  <c r="CZ54" i="1"/>
  <c r="DA54" i="1"/>
  <c r="DB54" i="1"/>
  <c r="DC54" i="1"/>
  <c r="DD54" i="1"/>
  <c r="DE54" i="1"/>
  <c r="DF54" i="1"/>
  <c r="DG54" i="1"/>
  <c r="DH54" i="1"/>
  <c r="DI54" i="1"/>
  <c r="DJ54" i="1"/>
  <c r="CU6" i="1"/>
  <c r="CV6" i="1"/>
  <c r="CW6" i="1"/>
  <c r="CX6" i="1"/>
  <c r="CY6" i="1"/>
  <c r="CZ6" i="1"/>
  <c r="DA6" i="1"/>
  <c r="DB6" i="1"/>
  <c r="DC6" i="1"/>
  <c r="DD6" i="1"/>
  <c r="DE6" i="1"/>
  <c r="DF6" i="1"/>
  <c r="DG6" i="1"/>
  <c r="DH6" i="1"/>
  <c r="DI6" i="1"/>
  <c r="DJ6" i="1"/>
  <c r="CH56" i="1"/>
  <c r="CH55" i="1"/>
  <c r="BL56" i="1"/>
  <c r="BL55" i="1"/>
  <c r="AP56" i="1"/>
  <c r="AP55" i="1"/>
  <c r="T56" i="1"/>
  <c r="T55" i="1"/>
  <c r="CN56" i="1"/>
  <c r="CM56" i="1"/>
  <c r="CL56" i="1"/>
  <c r="CK56" i="1"/>
  <c r="CJ56" i="1"/>
  <c r="CI56" i="1"/>
  <c r="CG56" i="1"/>
  <c r="CF56" i="1"/>
  <c r="CE56" i="1"/>
  <c r="CD56" i="1"/>
  <c r="CC56" i="1"/>
  <c r="CB56" i="1"/>
  <c r="CA56" i="1"/>
  <c r="BZ56" i="1"/>
  <c r="BY56" i="1"/>
  <c r="BX56" i="1"/>
  <c r="BR56" i="1"/>
  <c r="BQ56" i="1"/>
  <c r="BP56" i="1"/>
  <c r="BO56" i="1"/>
  <c r="BN56" i="1"/>
  <c r="BM56" i="1"/>
  <c r="BK56" i="1"/>
  <c r="BJ56" i="1"/>
  <c r="BI56" i="1"/>
  <c r="BH56" i="1"/>
  <c r="BG56" i="1"/>
  <c r="BF56" i="1"/>
  <c r="BE56" i="1"/>
  <c r="BD56" i="1"/>
  <c r="BC56" i="1"/>
  <c r="BB56" i="1"/>
  <c r="AV56" i="1"/>
  <c r="AU56" i="1"/>
  <c r="AT56" i="1"/>
  <c r="AS56" i="1"/>
  <c r="AR56" i="1"/>
  <c r="AQ56" i="1"/>
  <c r="AO56" i="1"/>
  <c r="AN56" i="1"/>
  <c r="AM56" i="1"/>
  <c r="AL56" i="1"/>
  <c r="AK56" i="1"/>
  <c r="AJ56" i="1"/>
  <c r="AI56" i="1"/>
  <c r="AH56" i="1"/>
  <c r="AG56" i="1"/>
  <c r="AF56" i="1"/>
  <c r="Z56" i="1"/>
  <c r="Y56" i="1"/>
  <c r="X56" i="1"/>
  <c r="W56" i="1"/>
  <c r="V56" i="1"/>
  <c r="U56" i="1"/>
  <c r="S56" i="1"/>
  <c r="R56" i="1"/>
  <c r="Q56" i="1"/>
  <c r="P56" i="1"/>
  <c r="O56" i="1"/>
  <c r="N56" i="1"/>
  <c r="M56" i="1"/>
  <c r="L56" i="1"/>
  <c r="K56" i="1"/>
  <c r="J56" i="1"/>
  <c r="CN55" i="1"/>
  <c r="CM55" i="1"/>
  <c r="CL55" i="1"/>
  <c r="CK55" i="1"/>
  <c r="CJ55" i="1"/>
  <c r="CI55" i="1"/>
  <c r="CG55" i="1"/>
  <c r="CF55" i="1"/>
  <c r="CE55" i="1"/>
  <c r="CD55" i="1"/>
  <c r="CC55" i="1"/>
  <c r="CB55" i="1"/>
  <c r="CA55" i="1"/>
  <c r="BZ55" i="1"/>
  <c r="BY55" i="1"/>
  <c r="BX55" i="1"/>
  <c r="BR55" i="1"/>
  <c r="BQ55" i="1"/>
  <c r="BP55" i="1"/>
  <c r="BO55" i="1"/>
  <c r="BN55" i="1"/>
  <c r="BM55" i="1"/>
  <c r="BK55" i="1"/>
  <c r="BJ55" i="1"/>
  <c r="BI55" i="1"/>
  <c r="BH55" i="1"/>
  <c r="BG55" i="1"/>
  <c r="BF55" i="1"/>
  <c r="BE55" i="1"/>
  <c r="BD55" i="1"/>
  <c r="BC55" i="1"/>
  <c r="BB55" i="1"/>
  <c r="AV55" i="1"/>
  <c r="AU55" i="1"/>
  <c r="AT55" i="1"/>
  <c r="AS55" i="1"/>
  <c r="AR55" i="1"/>
  <c r="AQ55" i="1"/>
  <c r="AO55" i="1"/>
  <c r="AN55" i="1"/>
  <c r="AM55" i="1"/>
  <c r="AL55" i="1"/>
  <c r="AK55" i="1"/>
  <c r="AJ55" i="1"/>
  <c r="AI55" i="1"/>
  <c r="AH55" i="1"/>
  <c r="AG55" i="1"/>
  <c r="AF55" i="1"/>
  <c r="Z55" i="1"/>
  <c r="Y55" i="1"/>
  <c r="X55" i="1"/>
  <c r="W55" i="1"/>
  <c r="V55" i="1"/>
  <c r="U55" i="1"/>
  <c r="S55" i="1"/>
  <c r="R55" i="1"/>
  <c r="Q55" i="1"/>
  <c r="P55" i="1"/>
  <c r="O55" i="1"/>
  <c r="N55" i="1"/>
  <c r="M55" i="1"/>
  <c r="L55" i="1"/>
  <c r="K55" i="1"/>
  <c r="J55" i="1"/>
  <c r="EL6" i="1"/>
  <c r="DP6" i="1"/>
  <c r="CT6" i="1"/>
  <c r="FX39" i="1" l="1"/>
  <c r="FI47" i="1"/>
  <c r="FK29" i="1"/>
  <c r="EV56" i="1"/>
  <c r="EV55" i="1"/>
  <c r="FV52" i="1"/>
  <c r="FH50" i="1"/>
  <c r="FL48" i="1"/>
  <c r="FO46" i="1"/>
  <c r="FS44" i="1"/>
  <c r="FW42" i="1"/>
  <c r="FJ41" i="1"/>
  <c r="FN39" i="1"/>
  <c r="FQ37" i="1"/>
  <c r="FU35" i="1"/>
  <c r="FH34" i="1"/>
  <c r="FL32" i="1"/>
  <c r="FO30" i="1"/>
  <c r="FS28" i="1"/>
  <c r="FW26" i="1"/>
  <c r="FJ25" i="1"/>
  <c r="FN23" i="1"/>
  <c r="FQ21" i="1"/>
  <c r="FU19" i="1"/>
  <c r="FH18" i="1"/>
  <c r="FL16" i="1"/>
  <c r="FO14" i="1"/>
  <c r="FS12" i="1"/>
  <c r="FW10" i="1"/>
  <c r="FJ9" i="1"/>
  <c r="FN7" i="1"/>
  <c r="FR52" i="1"/>
  <c r="FQ52" i="1"/>
  <c r="FS43" i="1"/>
  <c r="FP52" i="1"/>
  <c r="FU51" i="1"/>
  <c r="FI15" i="1"/>
  <c r="FQ53" i="1"/>
  <c r="FW6" i="1"/>
  <c r="FI54" i="1"/>
  <c r="FM52" i="1"/>
  <c r="FP50" i="1"/>
  <c r="FT48" i="1"/>
  <c r="FX46" i="1"/>
  <c r="FK45" i="1"/>
  <c r="FR41" i="1"/>
  <c r="FV39" i="1"/>
  <c r="FI38" i="1"/>
  <c r="FM36" i="1"/>
  <c r="FP34" i="1"/>
  <c r="FT32" i="1"/>
  <c r="FX30" i="1"/>
  <c r="FR25" i="1"/>
  <c r="FV23" i="1"/>
  <c r="FI22" i="1"/>
  <c r="FM20" i="1"/>
  <c r="FP18" i="1"/>
  <c r="FT16" i="1"/>
  <c r="FX14" i="1"/>
  <c r="FK13" i="1"/>
  <c r="FR9" i="1"/>
  <c r="FV7" i="1"/>
  <c r="FV6" i="1"/>
  <c r="FU6" i="1"/>
  <c r="FU49" i="1"/>
  <c r="FH48" i="1"/>
  <c r="FL46" i="1"/>
  <c r="FO44" i="1"/>
  <c r="FS42" i="1"/>
  <c r="FW40" i="1"/>
  <c r="FJ39" i="1"/>
  <c r="FN37" i="1"/>
  <c r="FQ35" i="1"/>
  <c r="FU33" i="1"/>
  <c r="FH32" i="1"/>
  <c r="FL30" i="1"/>
  <c r="FO28" i="1"/>
  <c r="FS26" i="1"/>
  <c r="FW24" i="1"/>
  <c r="FJ23" i="1"/>
  <c r="FN21" i="1"/>
  <c r="FQ19" i="1"/>
  <c r="FU17" i="1"/>
  <c r="FH16" i="1"/>
  <c r="FL14" i="1"/>
  <c r="FO12" i="1"/>
  <c r="FS10" i="1"/>
  <c r="FW8" i="1"/>
  <c r="FJ7" i="1"/>
  <c r="FN53" i="1"/>
  <c r="FQ51" i="1"/>
  <c r="FT47" i="1"/>
  <c r="FK28" i="1"/>
  <c r="FV22" i="1"/>
  <c r="FM51" i="1"/>
  <c r="FT52" i="1"/>
  <c r="FM24" i="1"/>
  <c r="FS52" i="1"/>
  <c r="FL24" i="1"/>
  <c r="FK24" i="1"/>
  <c r="FJ24" i="1"/>
  <c r="FQ20" i="1"/>
  <c r="FV54" i="1"/>
  <c r="FI53" i="1"/>
  <c r="FP49" i="1"/>
  <c r="FX45" i="1"/>
  <c r="FK44" i="1"/>
  <c r="FR40" i="1"/>
  <c r="FV38" i="1"/>
  <c r="FI37" i="1"/>
  <c r="FM35" i="1"/>
  <c r="FP33" i="1"/>
  <c r="FT31" i="1"/>
  <c r="FX29" i="1"/>
  <c r="FR24" i="1"/>
  <c r="FI21" i="1"/>
  <c r="FM19" i="1"/>
  <c r="FP17" i="1"/>
  <c r="FT15" i="1"/>
  <c r="FX13" i="1"/>
  <c r="FK12" i="1"/>
  <c r="FR8" i="1"/>
  <c r="FU54" i="1"/>
  <c r="FH53" i="1"/>
  <c r="FL51" i="1"/>
  <c r="FO49" i="1"/>
  <c r="FS47" i="1"/>
  <c r="FW45" i="1"/>
  <c r="FJ44" i="1"/>
  <c r="FN42" i="1"/>
  <c r="FQ40" i="1"/>
  <c r="FU38" i="1"/>
  <c r="FH37" i="1"/>
  <c r="FL35" i="1"/>
  <c r="FO33" i="1"/>
  <c r="FS31" i="1"/>
  <c r="FW29" i="1"/>
  <c r="FJ28" i="1"/>
  <c r="FN26" i="1"/>
  <c r="FQ24" i="1"/>
  <c r="FU22" i="1"/>
  <c r="FH21" i="1"/>
  <c r="FL19" i="1"/>
  <c r="FO17" i="1"/>
  <c r="FS15" i="1"/>
  <c r="FW13" i="1"/>
  <c r="FJ12" i="1"/>
  <c r="FN10" i="1"/>
  <c r="FQ8" i="1"/>
  <c r="FT54" i="1"/>
  <c r="FX52" i="1"/>
  <c r="FK51" i="1"/>
  <c r="FR47" i="1"/>
  <c r="FV45" i="1"/>
  <c r="FI44" i="1"/>
  <c r="FM42" i="1"/>
  <c r="FP40" i="1"/>
  <c r="FT38" i="1"/>
  <c r="FX36" i="1"/>
  <c r="FK35" i="1"/>
  <c r="FR31" i="1"/>
  <c r="FV29" i="1"/>
  <c r="FI28" i="1"/>
  <c r="FM26" i="1"/>
  <c r="FP24" i="1"/>
  <c r="FT22" i="1"/>
  <c r="FX20" i="1"/>
  <c r="FK19" i="1"/>
  <c r="FR15" i="1"/>
  <c r="FV13" i="1"/>
  <c r="FI12" i="1"/>
  <c r="FM10" i="1"/>
  <c r="FP8" i="1"/>
  <c r="FS54" i="1"/>
  <c r="FW52" i="1"/>
  <c r="FJ51" i="1"/>
  <c r="FN49" i="1"/>
  <c r="FQ47" i="1"/>
  <c r="FU45" i="1"/>
  <c r="FH44" i="1"/>
  <c r="FL42" i="1"/>
  <c r="FO40" i="1"/>
  <c r="FS38" i="1"/>
  <c r="FW36" i="1"/>
  <c r="FJ35" i="1"/>
  <c r="FN33" i="1"/>
  <c r="FQ31" i="1"/>
  <c r="FU29" i="1"/>
  <c r="FH28" i="1"/>
  <c r="FL26" i="1"/>
  <c r="FO24" i="1"/>
  <c r="FS22" i="1"/>
  <c r="FW20" i="1"/>
  <c r="FJ19" i="1"/>
  <c r="FN17" i="1"/>
  <c r="FQ15" i="1"/>
  <c r="FU13" i="1"/>
  <c r="FH12" i="1"/>
  <c r="FL10" i="1"/>
  <c r="FO8" i="1"/>
  <c r="FR54" i="1"/>
  <c r="FI51" i="1"/>
  <c r="FM49" i="1"/>
  <c r="FP47" i="1"/>
  <c r="FT45" i="1"/>
  <c r="FX43" i="1"/>
  <c r="FK42" i="1"/>
  <c r="FR38" i="1"/>
  <c r="FV36" i="1"/>
  <c r="FI35" i="1"/>
  <c r="FM33" i="1"/>
  <c r="FP31" i="1"/>
  <c r="FT29" i="1"/>
  <c r="FX27" i="1"/>
  <c r="FK26" i="1"/>
  <c r="FR22" i="1"/>
  <c r="FV20" i="1"/>
  <c r="FI19" i="1"/>
  <c r="FM17" i="1"/>
  <c r="FP15" i="1"/>
  <c r="FT13" i="1"/>
  <c r="FX11" i="1"/>
  <c r="FK10" i="1"/>
  <c r="FP54" i="1"/>
  <c r="FX50" i="1"/>
  <c r="FK49" i="1"/>
  <c r="FR45" i="1"/>
  <c r="FV43" i="1"/>
  <c r="FI42" i="1"/>
  <c r="FM40" i="1"/>
  <c r="FP38" i="1"/>
  <c r="FT36" i="1"/>
  <c r="FX34" i="1"/>
  <c r="FK33" i="1"/>
  <c r="FR29" i="1"/>
  <c r="FV27" i="1"/>
  <c r="FI26" i="1"/>
  <c r="FP22" i="1"/>
  <c r="FT20" i="1"/>
  <c r="FX18" i="1"/>
  <c r="FK17" i="1"/>
  <c r="FR13" i="1"/>
  <c r="FV11" i="1"/>
  <c r="FI10" i="1"/>
  <c r="FM8" i="1"/>
  <c r="FO54" i="1"/>
  <c r="FW50" i="1"/>
  <c r="FJ49" i="1"/>
  <c r="FN47" i="1"/>
  <c r="FQ45" i="1"/>
  <c r="FU43" i="1"/>
  <c r="FH42" i="1"/>
  <c r="FL40" i="1"/>
  <c r="FO38" i="1"/>
  <c r="FS36" i="1"/>
  <c r="FW34" i="1"/>
  <c r="FJ33" i="1"/>
  <c r="FN31" i="1"/>
  <c r="FQ29" i="1"/>
  <c r="FU27" i="1"/>
  <c r="FH26" i="1"/>
  <c r="FO22" i="1"/>
  <c r="FS20" i="1"/>
  <c r="FW18" i="1"/>
  <c r="FJ17" i="1"/>
  <c r="FN15" i="1"/>
  <c r="FQ13" i="1"/>
  <c r="FU11" i="1"/>
  <c r="FH10" i="1"/>
  <c r="FL8" i="1"/>
  <c r="FV50" i="1"/>
  <c r="FI49" i="1"/>
  <c r="FM47" i="1"/>
  <c r="FP45" i="1"/>
  <c r="FT43" i="1"/>
  <c r="FX41" i="1"/>
  <c r="FK40" i="1"/>
  <c r="FR36" i="1"/>
  <c r="FV34" i="1"/>
  <c r="FI33" i="1"/>
  <c r="FM31" i="1"/>
  <c r="FP29" i="1"/>
  <c r="FT27" i="1"/>
  <c r="FX25" i="1"/>
  <c r="FR20" i="1"/>
  <c r="FV18" i="1"/>
  <c r="FI17" i="1"/>
  <c r="FM15" i="1"/>
  <c r="FP13" i="1"/>
  <c r="FT11" i="1"/>
  <c r="FX9" i="1"/>
  <c r="FK8" i="1"/>
  <c r="FN54" i="1"/>
  <c r="FU50" i="1"/>
  <c r="FH49" i="1"/>
  <c r="FL47" i="1"/>
  <c r="FO45" i="1"/>
  <c r="FW41" i="1"/>
  <c r="FJ40" i="1"/>
  <c r="FN38" i="1"/>
  <c r="FQ36" i="1"/>
  <c r="FU34" i="1"/>
  <c r="FH33" i="1"/>
  <c r="FL31" i="1"/>
  <c r="FO29" i="1"/>
  <c r="FS27" i="1"/>
  <c r="FW25" i="1"/>
  <c r="FN22" i="1"/>
  <c r="FU18" i="1"/>
  <c r="FH17" i="1"/>
  <c r="FL15" i="1"/>
  <c r="FO13" i="1"/>
  <c r="FS11" i="1"/>
  <c r="FW9" i="1"/>
  <c r="FJ8" i="1"/>
  <c r="FM54" i="1"/>
  <c r="FT50" i="1"/>
  <c r="FX48" i="1"/>
  <c r="FK47" i="1"/>
  <c r="FV41" i="1"/>
  <c r="FI40" i="1"/>
  <c r="FM38" i="1"/>
  <c r="FP36" i="1"/>
  <c r="FT34" i="1"/>
  <c r="FX32" i="1"/>
  <c r="FK31" i="1"/>
  <c r="FR27" i="1"/>
  <c r="FV25" i="1"/>
  <c r="FI24" i="1"/>
  <c r="FM22" i="1"/>
  <c r="FT18" i="1"/>
  <c r="FX16" i="1"/>
  <c r="FK15" i="1"/>
  <c r="FR11" i="1"/>
  <c r="FV9" i="1"/>
  <c r="FI8" i="1"/>
  <c r="FL54" i="1"/>
  <c r="FO52" i="1"/>
  <c r="FS50" i="1"/>
  <c r="FW48" i="1"/>
  <c r="FJ47" i="1"/>
  <c r="FN45" i="1"/>
  <c r="FU41" i="1"/>
  <c r="FH40" i="1"/>
  <c r="FL38" i="1"/>
  <c r="FO36" i="1"/>
  <c r="FS34" i="1"/>
  <c r="FW32" i="1"/>
  <c r="FJ31" i="1"/>
  <c r="FN29" i="1"/>
  <c r="FQ27" i="1"/>
  <c r="FU25" i="1"/>
  <c r="FL22" i="1"/>
  <c r="FS18" i="1"/>
  <c r="FW16" i="1"/>
  <c r="FN13" i="1"/>
  <c r="FQ11" i="1"/>
  <c r="FU9" i="1"/>
  <c r="FH8" i="1"/>
  <c r="FI31" i="1"/>
  <c r="FM29" i="1"/>
  <c r="FT25" i="1"/>
  <c r="FK22" i="1"/>
  <c r="FV16" i="1"/>
  <c r="FM13" i="1"/>
  <c r="FP11" i="1"/>
  <c r="FT9" i="1"/>
  <c r="FX7" i="1"/>
  <c r="FV53" i="1"/>
  <c r="FI52" i="1"/>
  <c r="FM50" i="1"/>
  <c r="FP48" i="1"/>
  <c r="FT46" i="1"/>
  <c r="FX44" i="1"/>
  <c r="FK43" i="1"/>
  <c r="FR39" i="1"/>
  <c r="FV37" i="1"/>
  <c r="FI36" i="1"/>
  <c r="FM34" i="1"/>
  <c r="FP32" i="1"/>
  <c r="FT30" i="1"/>
  <c r="FX28" i="1"/>
  <c r="FK27" i="1"/>
  <c r="FR23" i="1"/>
  <c r="FV21" i="1"/>
  <c r="FI20" i="1"/>
  <c r="FM18" i="1"/>
  <c r="FP16" i="1"/>
  <c r="FT14" i="1"/>
  <c r="FX12" i="1"/>
  <c r="FK11" i="1"/>
  <c r="FR7" i="1"/>
  <c r="FU53" i="1"/>
  <c r="FH52" i="1"/>
  <c r="FL50" i="1"/>
  <c r="FO48" i="1"/>
  <c r="FS46" i="1"/>
  <c r="FW44" i="1"/>
  <c r="FJ43" i="1"/>
  <c r="FN41" i="1"/>
  <c r="FQ39" i="1"/>
  <c r="FU37" i="1"/>
  <c r="FH36" i="1"/>
  <c r="FL34" i="1"/>
  <c r="FO32" i="1"/>
  <c r="FS30" i="1"/>
  <c r="FW28" i="1"/>
  <c r="FJ27" i="1"/>
  <c r="FN25" i="1"/>
  <c r="FQ23" i="1"/>
  <c r="FU21" i="1"/>
  <c r="FH20" i="1"/>
  <c r="FL18" i="1"/>
  <c r="FO16" i="1"/>
  <c r="FS14" i="1"/>
  <c r="FW12" i="1"/>
  <c r="FJ11" i="1"/>
  <c r="FN9" i="1"/>
  <c r="FQ7" i="1"/>
  <c r="FT53" i="1"/>
  <c r="FX51" i="1"/>
  <c r="FK50" i="1"/>
  <c r="FR46" i="1"/>
  <c r="FV44" i="1"/>
  <c r="FI43" i="1"/>
  <c r="FM41" i="1"/>
  <c r="FP39" i="1"/>
  <c r="FT37" i="1"/>
  <c r="FX35" i="1"/>
  <c r="FK34" i="1"/>
  <c r="FR30" i="1"/>
  <c r="FV28" i="1"/>
  <c r="FI27" i="1"/>
  <c r="FM25" i="1"/>
  <c r="FP23" i="1"/>
  <c r="FT21" i="1"/>
  <c r="FX19" i="1"/>
  <c r="FK18" i="1"/>
  <c r="FR14" i="1"/>
  <c r="FV12" i="1"/>
  <c r="FI11" i="1"/>
  <c r="FM9" i="1"/>
  <c r="FP7" i="1"/>
  <c r="FS53" i="1"/>
  <c r="FW51" i="1"/>
  <c r="FJ50" i="1"/>
  <c r="FN48" i="1"/>
  <c r="FQ46" i="1"/>
  <c r="FU44" i="1"/>
  <c r="FH43" i="1"/>
  <c r="FL41" i="1"/>
  <c r="FO39" i="1"/>
  <c r="FS37" i="1"/>
  <c r="FW35" i="1"/>
  <c r="FJ34" i="1"/>
  <c r="FN32" i="1"/>
  <c r="FQ30" i="1"/>
  <c r="FU28" i="1"/>
  <c r="FH27" i="1"/>
  <c r="FL25" i="1"/>
  <c r="FO23" i="1"/>
  <c r="FS21" i="1"/>
  <c r="FW19" i="1"/>
  <c r="FJ18" i="1"/>
  <c r="FN16" i="1"/>
  <c r="FQ14" i="1"/>
  <c r="FU12" i="1"/>
  <c r="FH11" i="1"/>
  <c r="FL9" i="1"/>
  <c r="FO7" i="1"/>
  <c r="FR53" i="1"/>
  <c r="FV51" i="1"/>
  <c r="FI50" i="1"/>
  <c r="FM48" i="1"/>
  <c r="FP46" i="1"/>
  <c r="FT44" i="1"/>
  <c r="FX42" i="1"/>
  <c r="FK41" i="1"/>
  <c r="FR37" i="1"/>
  <c r="FV35" i="1"/>
  <c r="FI34" i="1"/>
  <c r="FM32" i="1"/>
  <c r="FP30" i="1"/>
  <c r="FT28" i="1"/>
  <c r="FX26" i="1"/>
  <c r="FK25" i="1"/>
  <c r="FR21" i="1"/>
  <c r="FV19" i="1"/>
  <c r="FI18" i="1"/>
  <c r="FM16" i="1"/>
  <c r="FP14" i="1"/>
  <c r="FT12" i="1"/>
  <c r="FX10" i="1"/>
  <c r="FK9" i="1"/>
  <c r="FP37" i="1"/>
  <c r="FT35" i="1"/>
  <c r="FX33" i="1"/>
  <c r="FK32" i="1"/>
  <c r="FR28" i="1"/>
  <c r="FV26" i="1"/>
  <c r="FI25" i="1"/>
  <c r="FM23" i="1"/>
  <c r="FP21" i="1"/>
  <c r="FT19" i="1"/>
  <c r="FX17" i="1"/>
  <c r="FK16" i="1"/>
  <c r="FR12" i="1"/>
  <c r="FV10" i="1"/>
  <c r="FI9" i="1"/>
  <c r="FM7" i="1"/>
  <c r="FJ48" i="1"/>
  <c r="FS35" i="1"/>
  <c r="FJ32" i="1"/>
  <c r="FH25" i="1"/>
  <c r="FL23" i="1"/>
  <c r="FO21" i="1"/>
  <c r="FS19" i="1"/>
  <c r="FW17" i="1"/>
  <c r="FJ16" i="1"/>
  <c r="FN14" i="1"/>
  <c r="FQ12" i="1"/>
  <c r="FU10" i="1"/>
  <c r="FH9" i="1"/>
  <c r="FL7" i="1"/>
  <c r="FI48" i="1"/>
  <c r="FT42" i="1"/>
  <c r="FV33" i="1"/>
  <c r="FP28" i="1"/>
  <c r="FX24" i="1"/>
  <c r="FK23" i="1"/>
  <c r="FR19" i="1"/>
  <c r="FV17" i="1"/>
  <c r="FI16" i="1"/>
  <c r="FM14" i="1"/>
  <c r="FP12" i="1"/>
  <c r="FT10" i="1"/>
  <c r="FX8" i="1"/>
  <c r="FK7" i="1"/>
  <c r="FP53" i="1"/>
  <c r="FK48" i="1"/>
  <c r="FM39" i="1"/>
  <c r="FM46" i="1"/>
  <c r="FK39" i="1"/>
  <c r="FM53" i="1"/>
  <c r="FP51" i="1"/>
  <c r="FT49" i="1"/>
  <c r="FX47" i="1"/>
  <c r="FK46" i="1"/>
  <c r="FR42" i="1"/>
  <c r="FV40" i="1"/>
  <c r="FI39" i="1"/>
  <c r="FM37" i="1"/>
  <c r="FP35" i="1"/>
  <c r="FT33" i="1"/>
  <c r="FX31" i="1"/>
  <c r="FK30" i="1"/>
  <c r="FR26" i="1"/>
  <c r="FV24" i="1"/>
  <c r="FI23" i="1"/>
  <c r="FM21" i="1"/>
  <c r="FP19" i="1"/>
  <c r="FT17" i="1"/>
  <c r="FX15" i="1"/>
  <c r="FK14" i="1"/>
  <c r="FR10" i="1"/>
  <c r="FV8" i="1"/>
  <c r="FI7" i="1"/>
  <c r="FI41" i="1"/>
  <c r="FL53" i="1"/>
  <c r="FO51" i="1"/>
  <c r="FS49" i="1"/>
  <c r="FW47" i="1"/>
  <c r="FJ46" i="1"/>
  <c r="FN44" i="1"/>
  <c r="FQ42" i="1"/>
  <c r="FU40" i="1"/>
  <c r="FH39" i="1"/>
  <c r="FL37" i="1"/>
  <c r="FO35" i="1"/>
  <c r="FS33" i="1"/>
  <c r="FW31" i="1"/>
  <c r="FJ30" i="1"/>
  <c r="FN28" i="1"/>
  <c r="FQ26" i="1"/>
  <c r="FU24" i="1"/>
  <c r="FH23" i="1"/>
  <c r="FL21" i="1"/>
  <c r="FO19" i="1"/>
  <c r="FS17" i="1"/>
  <c r="FW15" i="1"/>
  <c r="FJ14" i="1"/>
  <c r="FN12" i="1"/>
  <c r="FQ10" i="1"/>
  <c r="FU8" i="1"/>
  <c r="FH7" i="1"/>
  <c r="FT51" i="1"/>
  <c r="FR44" i="1"/>
  <c r="FW49" i="1"/>
  <c r="FH41" i="1"/>
  <c r="FN30" i="1"/>
  <c r="FR35" i="1"/>
  <c r="FX54" i="1"/>
  <c r="FK53" i="1"/>
  <c r="FR49" i="1"/>
  <c r="FV47" i="1"/>
  <c r="FI46" i="1"/>
  <c r="FM44" i="1"/>
  <c r="FP42" i="1"/>
  <c r="FT40" i="1"/>
  <c r="FX38" i="1"/>
  <c r="FK37" i="1"/>
  <c r="FR33" i="1"/>
  <c r="FV31" i="1"/>
  <c r="FI30" i="1"/>
  <c r="FM28" i="1"/>
  <c r="FP26" i="1"/>
  <c r="FT24" i="1"/>
  <c r="FX22" i="1"/>
  <c r="FK21" i="1"/>
  <c r="FR17" i="1"/>
  <c r="FV15" i="1"/>
  <c r="FI14" i="1"/>
  <c r="FM12" i="1"/>
  <c r="FP10" i="1"/>
  <c r="FT8" i="1"/>
  <c r="FX49" i="1"/>
  <c r="FV42" i="1"/>
  <c r="FO53" i="1"/>
  <c r="FQ44" i="1"/>
  <c r="FW33" i="1"/>
  <c r="FR51" i="1"/>
  <c r="FI32" i="1"/>
  <c r="FW54" i="1"/>
  <c r="FJ53" i="1"/>
  <c r="FN51" i="1"/>
  <c r="FQ49" i="1"/>
  <c r="FU47" i="1"/>
  <c r="FH46" i="1"/>
  <c r="FL44" i="1"/>
  <c r="FO42" i="1"/>
  <c r="FS40" i="1"/>
  <c r="FW38" i="1"/>
  <c r="FJ37" i="1"/>
  <c r="FN35" i="1"/>
  <c r="FQ33" i="1"/>
  <c r="FU31" i="1"/>
  <c r="FH30" i="1"/>
  <c r="FL28" i="1"/>
  <c r="FO26" i="1"/>
  <c r="FS24" i="1"/>
  <c r="FW22" i="1"/>
  <c r="FJ21" i="1"/>
  <c r="FN19" i="1"/>
  <c r="FQ17" i="1"/>
  <c r="FU15" i="1"/>
  <c r="FH14" i="1"/>
  <c r="FL12" i="1"/>
  <c r="FO10" i="1"/>
  <c r="FS8" i="1"/>
  <c r="FN46" i="1"/>
  <c r="FL39" i="1"/>
  <c r="FQ28" i="1"/>
  <c r="FP44" i="1"/>
  <c r="FM30" i="1"/>
  <c r="FS51" i="1"/>
  <c r="FU42" i="1"/>
  <c r="FO37" i="1"/>
  <c r="FU26" i="1"/>
  <c r="FV49" i="1"/>
  <c r="FX40" i="1"/>
  <c r="FT26" i="1"/>
  <c r="FX6" i="1"/>
  <c r="FS6" i="1"/>
  <c r="FR6" i="1"/>
  <c r="FQ54" i="1"/>
  <c r="FU52" i="1"/>
  <c r="FH51" i="1"/>
  <c r="FL49" i="1"/>
  <c r="FO47" i="1"/>
  <c r="FS45" i="1"/>
  <c r="FW43" i="1"/>
  <c r="FJ42" i="1"/>
  <c r="FN40" i="1"/>
  <c r="FQ38" i="1"/>
  <c r="FU36" i="1"/>
  <c r="FH35" i="1"/>
  <c r="FL33" i="1"/>
  <c r="FO31" i="1"/>
  <c r="FS29" i="1"/>
  <c r="FW27" i="1"/>
  <c r="FJ26" i="1"/>
  <c r="FN24" i="1"/>
  <c r="FQ22" i="1"/>
  <c r="FU20" i="1"/>
  <c r="FH19" i="1"/>
  <c r="FL17" i="1"/>
  <c r="FO15" i="1"/>
  <c r="FS13" i="1"/>
  <c r="FW11" i="1"/>
  <c r="FJ10" i="1"/>
  <c r="FN8" i="1"/>
  <c r="FQ6" i="1"/>
  <c r="FP6" i="1"/>
  <c r="FO6" i="1"/>
  <c r="FM6" i="1"/>
  <c r="FL6" i="1"/>
  <c r="FK6" i="1"/>
  <c r="FJ54" i="1"/>
  <c r="FN52" i="1"/>
  <c r="FQ50" i="1"/>
  <c r="FU48" i="1"/>
  <c r="FH47" i="1"/>
  <c r="FL45" i="1"/>
  <c r="FO43" i="1"/>
  <c r="FS41" i="1"/>
  <c r="FW39" i="1"/>
  <c r="FJ38" i="1"/>
  <c r="FN36" i="1"/>
  <c r="FQ34" i="1"/>
  <c r="FU32" i="1"/>
  <c r="FH31" i="1"/>
  <c r="FL29" i="1"/>
  <c r="FO27" i="1"/>
  <c r="FS25" i="1"/>
  <c r="FW23" i="1"/>
  <c r="FJ22" i="1"/>
  <c r="FN20" i="1"/>
  <c r="FQ18" i="1"/>
  <c r="FU16" i="1"/>
  <c r="FH15" i="1"/>
  <c r="FL13" i="1"/>
  <c r="FO11" i="1"/>
  <c r="FS9" i="1"/>
  <c r="FW7" i="1"/>
  <c r="FJ6" i="1"/>
  <c r="FI6" i="1"/>
  <c r="FH54" i="1"/>
  <c r="FL52" i="1"/>
  <c r="FO50" i="1"/>
  <c r="FS48" i="1"/>
  <c r="FW46" i="1"/>
  <c r="FJ45" i="1"/>
  <c r="FN43" i="1"/>
  <c r="FQ41" i="1"/>
  <c r="FU39" i="1"/>
  <c r="FH38" i="1"/>
  <c r="FL36" i="1"/>
  <c r="FO34" i="1"/>
  <c r="FS32" i="1"/>
  <c r="FW30" i="1"/>
  <c r="FJ29" i="1"/>
  <c r="FN27" i="1"/>
  <c r="FQ25" i="1"/>
  <c r="FU23" i="1"/>
  <c r="FH22" i="1"/>
  <c r="FL20" i="1"/>
  <c r="FO18" i="1"/>
  <c r="FS16" i="1"/>
  <c r="FW14" i="1"/>
  <c r="FJ13" i="1"/>
  <c r="FN11" i="1"/>
  <c r="FQ9" i="1"/>
  <c r="FU7" i="1"/>
  <c r="FX53" i="1"/>
  <c r="FK52" i="1"/>
  <c r="FR48" i="1"/>
  <c r="FV46" i="1"/>
  <c r="FI45" i="1"/>
  <c r="FM43" i="1"/>
  <c r="FP41" i="1"/>
  <c r="FT39" i="1"/>
  <c r="FX37" i="1"/>
  <c r="FK36" i="1"/>
  <c r="FR32" i="1"/>
  <c r="FV30" i="1"/>
  <c r="FI29" i="1"/>
  <c r="FM27" i="1"/>
  <c r="FP25" i="1"/>
  <c r="FT23" i="1"/>
  <c r="FX21" i="1"/>
  <c r="FK20" i="1"/>
  <c r="FR16" i="1"/>
  <c r="FV14" i="1"/>
  <c r="FI13" i="1"/>
  <c r="FM11" i="1"/>
  <c r="FP9" i="1"/>
  <c r="FT7" i="1"/>
  <c r="FN6" i="1"/>
  <c r="FT6" i="1"/>
  <c r="FW53" i="1"/>
  <c r="FJ52" i="1"/>
  <c r="FN50" i="1"/>
  <c r="FQ48" i="1"/>
  <c r="FU46" i="1"/>
  <c r="FH45" i="1"/>
  <c r="FL43" i="1"/>
  <c r="FO41" i="1"/>
  <c r="FS39" i="1"/>
  <c r="FW37" i="1"/>
  <c r="FJ36" i="1"/>
  <c r="FN34" i="1"/>
  <c r="FQ32" i="1"/>
  <c r="FU30" i="1"/>
  <c r="FH29" i="1"/>
  <c r="FL27" i="1"/>
  <c r="FO25" i="1"/>
  <c r="FS23" i="1"/>
  <c r="FW21" i="1"/>
  <c r="FJ20" i="1"/>
  <c r="FN18" i="1"/>
  <c r="FQ16" i="1"/>
  <c r="FU14" i="1"/>
  <c r="FH13" i="1"/>
  <c r="FL11" i="1"/>
  <c r="FO9" i="1"/>
  <c r="FS7" i="1"/>
  <c r="DZ56" i="1"/>
  <c r="EQ56" i="1"/>
  <c r="DD55" i="1"/>
  <c r="DZ55" i="1"/>
  <c r="EX55" i="1"/>
  <c r="EZ55" i="1"/>
  <c r="DD56" i="1"/>
  <c r="EW55" i="1"/>
  <c r="EP56" i="1"/>
  <c r="EN56" i="1"/>
  <c r="EL56" i="1"/>
  <c r="FA55" i="1"/>
  <c r="FB55" i="1"/>
  <c r="ES56" i="1"/>
  <c r="EL55" i="1"/>
  <c r="EM55" i="1"/>
  <c r="EY55" i="1"/>
  <c r="EO56" i="1"/>
  <c r="ET56" i="1"/>
  <c r="EU56" i="1"/>
  <c r="EW56" i="1"/>
  <c r="EX56" i="1"/>
  <c r="EY56" i="1"/>
  <c r="EZ56" i="1"/>
  <c r="FH6" i="1"/>
  <c r="DS55" i="1"/>
  <c r="FA56" i="1"/>
  <c r="FB56" i="1"/>
  <c r="CT56" i="1"/>
  <c r="EA56" i="1"/>
  <c r="CY55" i="1"/>
  <c r="DY56" i="1"/>
  <c r="EM56" i="1"/>
  <c r="DR56" i="1"/>
  <c r="CY56" i="1"/>
  <c r="ET55" i="1"/>
  <c r="EU55" i="1"/>
  <c r="DI55" i="1"/>
  <c r="DI56" i="1"/>
  <c r="DJ56" i="1"/>
  <c r="DJ55" i="1"/>
  <c r="DU55" i="1"/>
  <c r="DQ56" i="1"/>
  <c r="DQ55" i="1"/>
  <c r="DS56" i="1"/>
  <c r="DX55" i="1"/>
  <c r="DX56" i="1"/>
  <c r="DT56" i="1"/>
  <c r="DW56" i="1"/>
  <c r="CW56" i="1"/>
  <c r="EB55" i="1"/>
  <c r="CU56" i="1"/>
  <c r="EC56" i="1"/>
  <c r="EB56" i="1"/>
  <c r="EF55" i="1"/>
  <c r="EF56" i="1"/>
  <c r="CV55" i="1"/>
  <c r="EA55" i="1"/>
  <c r="CW55" i="1"/>
  <c r="CX56" i="1"/>
  <c r="DH55" i="1"/>
  <c r="DH56" i="1"/>
  <c r="EC55" i="1"/>
  <c r="CZ55" i="1"/>
  <c r="DT55" i="1"/>
  <c r="CT55" i="1"/>
  <c r="EE55" i="1"/>
  <c r="DC55" i="1"/>
  <c r="DC56" i="1"/>
  <c r="DW55" i="1"/>
  <c r="CX55" i="1"/>
  <c r="CZ56" i="1"/>
  <c r="ER56" i="1"/>
  <c r="DU56" i="1"/>
  <c r="DP55" i="1"/>
  <c r="DV56" i="1"/>
  <c r="DR55" i="1"/>
  <c r="DV55" i="1"/>
  <c r="ED56" i="1"/>
  <c r="CV56" i="1"/>
  <c r="EE56" i="1"/>
  <c r="DA56" i="1"/>
  <c r="ED55" i="1"/>
  <c r="DB56" i="1"/>
  <c r="DY55" i="1"/>
  <c r="DE56" i="1"/>
  <c r="DF56" i="1"/>
  <c r="DG56" i="1"/>
  <c r="CU55" i="1"/>
  <c r="DA55" i="1"/>
  <c r="EN55" i="1"/>
  <c r="DB55" i="1"/>
  <c r="EO55" i="1"/>
  <c r="DP56" i="1"/>
  <c r="EP55" i="1"/>
  <c r="DE55" i="1"/>
  <c r="EQ55" i="1"/>
  <c r="DF55" i="1"/>
  <c r="ER55" i="1"/>
  <c r="DG55" i="1"/>
  <c r="ES55" i="1"/>
  <c r="FR55" i="1" l="1"/>
  <c r="FR56" i="1"/>
  <c r="FM56" i="1"/>
  <c r="FH56" i="1"/>
  <c r="FS56" i="1"/>
  <c r="FN56" i="1"/>
  <c r="FL56" i="1"/>
  <c r="FW55" i="1"/>
  <c r="FH55" i="1"/>
  <c r="FP56" i="1"/>
  <c r="FM55" i="1"/>
  <c r="FX56" i="1"/>
  <c r="FK55" i="1"/>
  <c r="FX55" i="1"/>
  <c r="FW56" i="1"/>
  <c r="FQ56" i="1"/>
  <c r="FT55" i="1"/>
  <c r="FV56" i="1"/>
  <c r="FJ56" i="1"/>
  <c r="FN55" i="1"/>
  <c r="FJ55" i="1"/>
  <c r="FO56" i="1"/>
  <c r="FU55" i="1"/>
  <c r="FI56" i="1"/>
  <c r="FI55" i="1"/>
  <c r="FO55" i="1"/>
  <c r="FT56" i="1"/>
  <c r="FS55" i="1"/>
  <c r="FK56" i="1"/>
  <c r="FV55" i="1"/>
  <c r="FL55" i="1"/>
  <c r="FQ55" i="1"/>
  <c r="FP55" i="1"/>
  <c r="FU56" i="1"/>
  <c r="D4" i="12" l="1"/>
  <c r="E4" i="12"/>
  <c r="E13" i="12"/>
  <c r="E22" i="12"/>
  <c r="E7" i="12"/>
  <c r="E20" i="12"/>
  <c r="E15" i="12"/>
  <c r="E6" i="12"/>
  <c r="E23" i="12"/>
  <c r="E18" i="12"/>
  <c r="E14" i="12"/>
  <c r="E21" i="12"/>
  <c r="E25" i="12"/>
  <c r="E5" i="12"/>
  <c r="C26" i="12"/>
  <c r="E24" i="12"/>
  <c r="E8" i="12"/>
  <c r="E16" i="12"/>
  <c r="E12" i="12"/>
  <c r="E10" i="12"/>
  <c r="E9" i="12"/>
  <c r="E17" i="12"/>
  <c r="E11" i="12"/>
  <c r="E19" i="12"/>
</calcChain>
</file>

<file path=xl/comments1.xml><?xml version="1.0" encoding="utf-8"?>
<comments xmlns="http://schemas.openxmlformats.org/spreadsheetml/2006/main">
  <authors>
    <author>jmark</author>
    <author>Jeremy</author>
  </authors>
  <commentList>
    <comment ref="B24" authorId="0" shapeId="0">
      <text>
        <r>
          <rPr>
            <sz val="9"/>
            <color indexed="81"/>
            <rFont val="Tahoma"/>
            <family val="2"/>
          </rPr>
          <t>includes adjustment for River Rogue in historic data and IPM outputs</t>
        </r>
      </text>
    </comment>
    <comment ref="D40" authorId="1" shapeId="0">
      <text>
        <r>
          <rPr>
            <b/>
            <sz val="9"/>
            <color indexed="81"/>
            <rFont val="Tahoma"/>
            <family val="2"/>
          </rPr>
          <t>19992.0970465647 tons when factoring in PA RACT</t>
        </r>
      </text>
    </comment>
    <comment ref="E40" authorId="1" shapeId="0">
      <text>
        <r>
          <rPr>
            <b/>
            <sz val="9"/>
            <color indexed="81"/>
            <rFont val="Tahoma"/>
            <family val="2"/>
          </rPr>
          <t>17132.0196470943 tons factoring in PA RACT</t>
        </r>
      </text>
    </comment>
    <comment ref="AQ40" authorId="1" shapeId="0">
      <text>
        <r>
          <rPr>
            <b/>
            <sz val="9"/>
            <color indexed="81"/>
            <rFont val="Tahoma"/>
            <family val="2"/>
          </rPr>
          <t>22,700 tons when factoring in PA RACT</t>
        </r>
      </text>
    </comment>
    <comment ref="AR40" authorId="1" shapeId="0">
      <text>
        <r>
          <rPr>
            <b/>
            <sz val="9"/>
            <color indexed="81"/>
            <rFont val="Tahoma"/>
            <family val="2"/>
          </rPr>
          <t>22,700 tons factoring in PA RACT</t>
        </r>
      </text>
    </comment>
    <comment ref="AT40" authorId="1" shapeId="0">
      <text>
        <r>
          <rPr>
            <b/>
            <sz val="9"/>
            <color indexed="81"/>
            <rFont val="Tahoma"/>
            <family val="2"/>
          </rPr>
          <t>0.090371769105102 lbs/mmbtu factoring in PA RACT</t>
        </r>
      </text>
    </comment>
    <comment ref="AU40" authorId="1" shapeId="0">
      <text>
        <r>
          <rPr>
            <b/>
            <sz val="9"/>
            <color indexed="81"/>
            <rFont val="Tahoma"/>
            <family val="2"/>
          </rPr>
          <t>0.090371769105102 lbs/mmbtu factoring in PA RACT</t>
        </r>
      </text>
    </comment>
    <comment ref="AV40" authorId="1" shapeId="0">
      <text>
        <r>
          <rPr>
            <b/>
            <sz val="9"/>
            <color indexed="81"/>
            <rFont val="Tahoma"/>
            <family val="2"/>
          </rPr>
          <t>0.0748477865256865 lbs/mmbtu factoring in PA RACT</t>
        </r>
      </text>
    </comment>
    <comment ref="AW40" authorId="1" shapeId="0">
      <text>
        <r>
          <rPr>
            <b/>
            <sz val="9"/>
            <color indexed="81"/>
            <rFont val="Tahoma"/>
            <family val="2"/>
          </rPr>
          <t>0.0641562444213912 lbs/mmbtu factoring in PA RACT</t>
        </r>
      </text>
    </comment>
    <comment ref="BB40" authorId="1" shapeId="0">
      <text>
        <r>
          <rPr>
            <b/>
            <sz val="9"/>
            <color indexed="81"/>
            <rFont val="Tahoma"/>
            <family val="2"/>
          </rPr>
          <t>reflects inclusion of PA RACT</t>
        </r>
      </text>
    </comment>
    <comment ref="BC40" authorId="1" shapeId="0">
      <text>
        <r>
          <rPr>
            <b/>
            <sz val="9"/>
            <color indexed="81"/>
            <rFont val="Tahoma"/>
            <family val="2"/>
          </rPr>
          <t>reflects inclusion of PA RACT</t>
        </r>
      </text>
    </comment>
    <comment ref="F47" authorId="0" shapeId="0">
      <text>
        <r>
          <rPr>
            <b/>
            <sz val="9"/>
            <color indexed="81"/>
            <rFont val="Tahoma"/>
            <family val="2"/>
          </rPr>
          <t>subtracted 65.228 tons because Spruance model plant having a rate of 0.460 rate in $1400/ton case rather than the 0.4026 rate in the Base Case</t>
        </r>
      </text>
    </comment>
  </commentList>
</comments>
</file>

<file path=xl/comments2.xml><?xml version="1.0" encoding="utf-8"?>
<comments xmlns="http://schemas.openxmlformats.org/spreadsheetml/2006/main">
  <authors>
    <author>jmark</author>
  </authors>
  <commentList>
    <comment ref="B15" authorId="0" shapeId="0">
      <text>
        <r>
          <rPr>
            <sz val="9"/>
            <color indexed="81"/>
            <rFont val="Tahoma"/>
            <family val="2"/>
          </rPr>
          <t>does NOT include adjustment for River Rogue in historic data and IPM outputs</t>
        </r>
      </text>
    </comment>
    <comment ref="F25" authorId="0" shapeId="0">
      <text>
        <r>
          <rPr>
            <b/>
            <sz val="9"/>
            <color indexed="81"/>
            <rFont val="Tahoma"/>
            <family val="2"/>
          </rPr>
          <t>subtracted 65.228 tons because Spruance model plant having a rate of 0.460 rate in $1400/ton case rather than the 0.4026 rate in the Base Case</t>
        </r>
      </text>
    </comment>
  </commentList>
</comments>
</file>

<file path=xl/comments3.xml><?xml version="1.0" encoding="utf-8"?>
<comments xmlns="http://schemas.openxmlformats.org/spreadsheetml/2006/main">
  <authors>
    <author>jmark</author>
  </authors>
  <commentList>
    <comment ref="B24" authorId="0" shapeId="0">
      <text>
        <r>
          <rPr>
            <sz val="9"/>
            <color indexed="81"/>
            <rFont val="Tahoma"/>
            <family val="2"/>
          </rPr>
          <t>includes adjustment for River Rogue in historic data and IPM outputs</t>
        </r>
      </text>
    </comment>
    <comment ref="F47" authorId="0" shapeId="0">
      <text>
        <r>
          <rPr>
            <b/>
            <sz val="9"/>
            <color indexed="81"/>
            <rFont val="Tahoma"/>
            <family val="2"/>
          </rPr>
          <t>subtracted 65.228 tons because Spruance model plant having a rate of 0.460 rate in $1400/ton case rather than the 0.4026 rate in the Base Case</t>
        </r>
      </text>
    </comment>
  </commentList>
</comments>
</file>

<file path=xl/comments4.xml><?xml version="1.0" encoding="utf-8"?>
<comments xmlns="http://schemas.openxmlformats.org/spreadsheetml/2006/main">
  <authors>
    <author>jmark</author>
  </authors>
  <commentList>
    <comment ref="B15" authorId="0" shapeId="0">
      <text>
        <r>
          <rPr>
            <sz val="9"/>
            <color indexed="81"/>
            <rFont val="Tahoma"/>
            <family val="2"/>
          </rPr>
          <t>does NOT include adjustment for River Rogue in historic data and IPM outputs</t>
        </r>
      </text>
    </comment>
    <comment ref="F25" authorId="0" shapeId="0">
      <text>
        <r>
          <rPr>
            <b/>
            <sz val="9"/>
            <color indexed="81"/>
            <rFont val="Tahoma"/>
            <family val="2"/>
          </rPr>
          <t>subtracted 65.228 tons because Spruance model plant having a rate of 0.460 rate in $1400/ton case rather than the 0.4026 rate in the Base Case</t>
        </r>
      </text>
    </comment>
  </commentList>
</comments>
</file>

<file path=xl/sharedStrings.xml><?xml version="1.0" encoding="utf-8"?>
<sst xmlns="http://schemas.openxmlformats.org/spreadsheetml/2006/main" count="1717" uniqueCount="244">
  <si>
    <t>2018 HEAT INPUT (TBtu)</t>
  </si>
  <si>
    <t>2018 OZONE SEASON NOx (tons)</t>
  </si>
  <si>
    <t>2017 HEAT INPUT INCREMENT (TBtu)</t>
  </si>
  <si>
    <t>2017 OZONE SEASON NOx INCREMENT (tons)</t>
  </si>
  <si>
    <t>2017 HEAT INPUT (TBtu)</t>
  </si>
  <si>
    <t>2017 OZONE SEASON NOx (tons)</t>
  </si>
  <si>
    <t>2018 Ozone Season NOx Rate</t>
  </si>
  <si>
    <t>2017 Ozone Season NOx Rate</t>
  </si>
  <si>
    <t>Jump To:</t>
  </si>
  <si>
    <t>2018 Heat Input</t>
  </si>
  <si>
    <t>2018 NOx</t>
  </si>
  <si>
    <t>State</t>
  </si>
  <si>
    <t>2017 Heat Input Increment</t>
  </si>
  <si>
    <t>X</t>
  </si>
  <si>
    <t>Alabama</t>
  </si>
  <si>
    <t>2017 NOx Increment</t>
  </si>
  <si>
    <t>Arizona</t>
  </si>
  <si>
    <t>2017 Heat Input</t>
  </si>
  <si>
    <t>Arkansas</t>
  </si>
  <si>
    <t>2017 NOx</t>
  </si>
  <si>
    <t>California</t>
  </si>
  <si>
    <t>2018 NOx Rate</t>
  </si>
  <si>
    <t>Colorado</t>
  </si>
  <si>
    <t>2017 NOx Rate</t>
  </si>
  <si>
    <t>Connecticut</t>
  </si>
  <si>
    <t>Delaware</t>
  </si>
  <si>
    <t>District of Columbia</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</si>
  <si>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</si>
  <si>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</si>
  <si>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</si>
  <si>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</si>
  <si>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</si>
  <si>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</si>
  <si>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</si>
  <si>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</si>
  <si>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</si>
  <si>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</si>
  <si>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</si>
  <si>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</si>
  <si>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</si>
  <si>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</si>
  <si>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</si>
  <si>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</si>
  <si>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</si>
  <si>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</si>
  <si>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</si>
  <si>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</si>
  <si>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</si>
  <si>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</si>
  <si>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</si>
  <si>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</si>
  <si>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</si>
  <si>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</si>
  <si>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</si>
  <si>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</si>
  <si>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</si>
  <si>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</si>
  <si>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</si>
  <si>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</si>
  <si>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</si>
  <si>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</si>
  <si>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</si>
  <si>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</si>
  <si>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</si>
  <si>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</si>
  <si>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</si>
  <si>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</si>
  <si>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</si>
  <si>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t>
  </si>
  <si>
    <t>TR State Total</t>
  </si>
  <si>
    <t>x</t>
  </si>
  <si>
    <t>WY</t>
  </si>
  <si>
    <t>WV</t>
  </si>
  <si>
    <t>WI</t>
  </si>
  <si>
    <t>WA</t>
  </si>
  <si>
    <t>VT</t>
  </si>
  <si>
    <t>VA</t>
  </si>
  <si>
    <t>UT</t>
  </si>
  <si>
    <t>TX</t>
  </si>
  <si>
    <t>TN</t>
  </si>
  <si>
    <t>SD</t>
  </si>
  <si>
    <t>SC</t>
  </si>
  <si>
    <t>RI</t>
  </si>
  <si>
    <t>PA</t>
  </si>
  <si>
    <t>OR</t>
  </si>
  <si>
    <t>OK</t>
  </si>
  <si>
    <t>OH</t>
  </si>
  <si>
    <t>NY</t>
  </si>
  <si>
    <t>NV</t>
  </si>
  <si>
    <t>NM</t>
  </si>
  <si>
    <t>NJ</t>
  </si>
  <si>
    <t>NH</t>
  </si>
  <si>
    <t>NE</t>
  </si>
  <si>
    <t>ND</t>
  </si>
  <si>
    <t>NC</t>
  </si>
  <si>
    <t>MT</t>
  </si>
  <si>
    <t>MS</t>
  </si>
  <si>
    <t>MO</t>
  </si>
  <si>
    <t>MN</t>
  </si>
  <si>
    <t>MI</t>
  </si>
  <si>
    <t>ME</t>
  </si>
  <si>
    <t>MD</t>
  </si>
  <si>
    <t>MA</t>
  </si>
  <si>
    <t>LA</t>
  </si>
  <si>
    <t>KY</t>
  </si>
  <si>
    <t>KS</t>
  </si>
  <si>
    <t>IN</t>
  </si>
  <si>
    <t>IL</t>
  </si>
  <si>
    <t>ID</t>
  </si>
  <si>
    <t>IA</t>
  </si>
  <si>
    <t>GA</t>
  </si>
  <si>
    <t>FL</t>
  </si>
  <si>
    <t>DE</t>
  </si>
  <si>
    <t>CT</t>
  </si>
  <si>
    <t>CO</t>
  </si>
  <si>
    <t>CA</t>
  </si>
  <si>
    <t>AZ</t>
  </si>
  <si>
    <t>AR</t>
  </si>
  <si>
    <t>AL</t>
  </si>
  <si>
    <t>with retired gen replaced</t>
  </si>
  <si>
    <t>2015 Adjusted</t>
  </si>
  <si>
    <t>2015 Actual</t>
  </si>
  <si>
    <t>2015 OS NOx</t>
  </si>
  <si>
    <t>2015 Heat Input</t>
  </si>
  <si>
    <t>Budgets</t>
  </si>
  <si>
    <t>2017 Emission Rates (lbs/MMBtu)</t>
  </si>
  <si>
    <t>Historic Emission Rates</t>
  </si>
  <si>
    <t>Historic Emissions</t>
  </si>
  <si>
    <t>Historic Heat Input</t>
  </si>
  <si>
    <t>2017 OS Heat Input (MMBtu)</t>
  </si>
  <si>
    <t>2017 Incremental OS Heat Input (MMBtu)</t>
  </si>
  <si>
    <t>2018 OS Heat Input (MMBtu)</t>
  </si>
  <si>
    <t>ARP, MATS, TRNOX, TRNOXOS, TRSO2G1</t>
  </si>
  <si>
    <t>River Rouge</t>
  </si>
  <si>
    <t>ARP, TRNOX, TRNOXOS, TRSO2G1</t>
  </si>
  <si>
    <t xml:space="preserve"> Heat Input (MMBtu)</t>
  </si>
  <si>
    <t xml:space="preserve"> CO2 (short tons)</t>
  </si>
  <si>
    <t xml:space="preserve"> NOx (tons)</t>
  </si>
  <si>
    <t xml:space="preserve"> Avg. NOx Rate (lb/MMBtu)</t>
  </si>
  <si>
    <t xml:space="preserve"> SO2 (tons)</t>
  </si>
  <si>
    <t xml:space="preserve"> Program(s)</t>
  </si>
  <si>
    <t xml:space="preserve"> Year</t>
  </si>
  <si>
    <t xml:space="preserve"> Associated Stacks</t>
  </si>
  <si>
    <t xml:space="preserve"> Unit ID</t>
  </si>
  <si>
    <t xml:space="preserve"> Facility ID (ORISPL)</t>
  </si>
  <si>
    <t xml:space="preserve"> Facility Name</t>
  </si>
  <si>
    <t>2015 Heat Input,  Retired pre-2017</t>
  </si>
  <si>
    <t>2015 OS NOx, Retired pre-2017, 50% Cut C2G, New SCRs at 0.075</t>
  </si>
  <si>
    <t>Final Base Case</t>
  </si>
  <si>
    <t>Final $800/ton Cost Threshold</t>
  </si>
  <si>
    <t>Final $1,400/ton Cost Threshold</t>
  </si>
  <si>
    <t>Final $3,400/ton Cost Threshold</t>
  </si>
  <si>
    <t>Final $5,000/ton Cost Threshold</t>
  </si>
  <si>
    <t>Final $6,400/ton Cost Threshold</t>
  </si>
  <si>
    <t>Air Quality Modeling Base Case</t>
  </si>
  <si>
    <t>Illustrative Base Case</t>
  </si>
  <si>
    <t>Illustrative $800/ton Cost Threshold</t>
  </si>
  <si>
    <t>Illustrative $1,400/ton Cost Threshold</t>
  </si>
  <si>
    <t>Illustrative $3,400/ton Cost Threshold</t>
  </si>
  <si>
    <t>Illustrative $5,000/ton Cost Threshold</t>
  </si>
  <si>
    <t>Illustrative $6,400/ton Cost Threshold</t>
  </si>
  <si>
    <t>Illustrative Policy Case</t>
  </si>
  <si>
    <t>Illustrative Less Stringent Policy Case</t>
  </si>
  <si>
    <t>Illustrative More Stringent Policy Case</t>
  </si>
  <si>
    <t>Final Policy Case</t>
  </si>
  <si>
    <t>Final $1,400/ton Cost Threshold with No State Generation Constraints</t>
  </si>
  <si>
    <t>CSAPR Update State?</t>
  </si>
  <si>
    <t>AQM Base Case</t>
  </si>
  <si>
    <t>Illustrative Cases</t>
  </si>
  <si>
    <t>Final Cases</t>
  </si>
  <si>
    <t>CSAPR Update Region Total</t>
  </si>
  <si>
    <t xml:space="preserve"> </t>
  </si>
  <si>
    <t>2015 NOx (tons)</t>
  </si>
  <si>
    <t>2015 Heat Input (mmBtu)</t>
  </si>
  <si>
    <r>
      <t xml:space="preserve">2015 NOx (tons), </t>
    </r>
    <r>
      <rPr>
        <b/>
        <sz val="10"/>
        <color indexed="10"/>
        <rFont val="Arial"/>
        <family val="2"/>
      </rPr>
      <t xml:space="preserve"> Retired Before 2017</t>
    </r>
  </si>
  <si>
    <r>
      <t xml:space="preserve">2015 Heat Input (mmBtu),  </t>
    </r>
    <r>
      <rPr>
        <b/>
        <sz val="10"/>
        <color indexed="10"/>
        <rFont val="Arial"/>
        <family val="2"/>
      </rPr>
      <t>Retired Before 2017</t>
    </r>
  </si>
  <si>
    <r>
      <t xml:space="preserve">2015 NOx (tons),  Retired Before 2017, </t>
    </r>
    <r>
      <rPr>
        <b/>
        <sz val="10"/>
        <color indexed="10"/>
        <rFont val="Arial"/>
        <family val="2"/>
      </rPr>
      <t>Coal to Gas Conversion</t>
    </r>
  </si>
  <si>
    <r>
      <t xml:space="preserve">2015 NOx (tons), Minus Retired Before 2017, Coal to Gas Conversion, </t>
    </r>
    <r>
      <rPr>
        <b/>
        <sz val="10"/>
        <color indexed="10"/>
        <rFont val="Arial"/>
        <family val="2"/>
      </rPr>
      <t>New SCRs (2015 or 2016 )</t>
    </r>
  </si>
  <si>
    <r>
      <t xml:space="preserve">2015 NOx (tons), Minus Retired Before 2017, Coal to Gas Conversion, New SCRs (2015 or 2016), </t>
    </r>
    <r>
      <rPr>
        <b/>
        <sz val="10"/>
        <color indexed="10"/>
        <rFont val="Arial"/>
        <family val="2"/>
      </rPr>
      <t>New SOA CC (Base Case)</t>
    </r>
  </si>
  <si>
    <t>CSAPR Update Region (no GA)</t>
  </si>
  <si>
    <t>All States</t>
  </si>
  <si>
    <t>No data are available for Alaska and Hawaii; there are no EGU emissions for District of Columbia.</t>
  </si>
  <si>
    <t>2015 NOx (tons),  Retired Before 2017</t>
  </si>
  <si>
    <t>2015 Heat Input (mmBtu),  Retired Before 2017</t>
  </si>
  <si>
    <t>2015 NOx (tons),  Retired Before 2017, Coal to Gas Conversion</t>
  </si>
  <si>
    <t>2015 NOx (tons), Minus Retired Before 2017, Coal to Gas Conversion, New SCRs (2015 or 2016) at 0.75 lb/mmBtu</t>
  </si>
  <si>
    <t>CSAPR Update Region (no DE, GA)</t>
  </si>
  <si>
    <t>2015 NOx (tons), Minus Retired Before 2017, Coal to Gas Conversion, New SCRs at 0.075 lb/mmBtu, New SOA CC (Base Case)</t>
  </si>
  <si>
    <t>Adjusted Historic Emissions</t>
  </si>
  <si>
    <t>note: data in columns B and C pulled from CEMS data as of 4/20/2016. Current data may differ slightly as sources sometime update their reported emissions and heat input</t>
  </si>
  <si>
    <t>note: data in columns B and C pulled from CEMS data as of 6/16/2016. Current data may differ slightly as sources sometime update their reported emissions and heat input</t>
  </si>
  <si>
    <t xml:space="preserve">This shows the calculations to derive the state budgets for modeling in IPM only. As discussed in the Ozone Transport Policy TSD, the 2017 adjustments were not included in calculating the budgets to be modeled in IPM. </t>
  </si>
  <si>
    <t>Budget</t>
  </si>
  <si>
    <t>Assurance Level</t>
  </si>
  <si>
    <t>(all units are in tons of Ozone Season NOx)</t>
  </si>
  <si>
    <t>Less Stringent Policy Case</t>
  </si>
  <si>
    <t>More Stringent Policy Case</t>
  </si>
  <si>
    <t>N/A</t>
  </si>
  <si>
    <t xml:space="preserve">This is a summary table of the budgets and assurance levels used in IPM to model the Illustrative and Final Policy. As discussed in the Ozone Transport Policy TSD, the 2017 adjustments were not included in calculating the budgets to be modeled in IPM. </t>
  </si>
  <si>
    <t>Variability Limit</t>
  </si>
  <si>
    <t>State Heat Input and Emissions From IPM</t>
  </si>
  <si>
    <t>Heat Input and Emissions from Tribal Units Included With State Emissions From IPM</t>
  </si>
  <si>
    <t>Final Budgets and Assurance Lev</t>
  </si>
  <si>
    <t>Final Budget Calcs</t>
  </si>
  <si>
    <t>IPM TBtu and NOx</t>
  </si>
  <si>
    <t>Illustrative Budget</t>
  </si>
  <si>
    <t>Summary IPM Budgets</t>
  </si>
  <si>
    <t>Final Budgets Calcs for IPM</t>
  </si>
  <si>
    <t>Illustrative Budget Calcfor IPM</t>
  </si>
  <si>
    <t>2015 Historic Data for Final</t>
  </si>
  <si>
    <t>2015 Historic Data For Illust</t>
  </si>
  <si>
    <t>Adjustments</t>
  </si>
  <si>
    <t>Worksheet</t>
  </si>
  <si>
    <t>Description</t>
  </si>
  <si>
    <t>For every IPM run, state level ozone season heat input and  NOX emissions from 2018 IPM run year; incremental 2017 heat input and emissions;  and calculated 2017 ozone season heat input and NOx emissions</t>
  </si>
  <si>
    <t>Summary of budgets used specifically for modeling Illustrative and Final Policy Cases</t>
  </si>
  <si>
    <t>2015 Historic Data used as part of the calculation of the Final budgets</t>
  </si>
  <si>
    <t xml:space="preserve">Data to support minor adjustments to IPM data to account for errata. </t>
  </si>
  <si>
    <t xml:space="preserve"> As discussed in Preamble Section VI.D, Arkansas’s 2017 is 12,048 tons.  It will be 9,210 tons for 2018 and subsequent compliance periods</t>
  </si>
  <si>
    <t>These calculations do not reflect the implementation of the Pennsylvania RACT Rule. See PA RACT Rule Memo</t>
  </si>
  <si>
    <t>No budget was finalized for Delaware in the Final Rule</t>
  </si>
  <si>
    <t>Notes:</t>
  </si>
  <si>
    <t xml:space="preserve">The IPM analysis assumed that units in Arkansas could be retrofit with state-of-the-art combustion controls </t>
  </si>
  <si>
    <t xml:space="preserve">For IPM modeling purposes, EPA assumed that state-of-the-art combustion controls could be retrofit by 2017, and therefore modeled </t>
  </si>
  <si>
    <t>Arkansas with a corresponding budget</t>
  </si>
  <si>
    <t>Shows calculation of Final Budgets and Assurance Levels</t>
  </si>
  <si>
    <t>Shows calculation of Budgets based on Final Cost Threshold Runs</t>
  </si>
  <si>
    <t>Shows calculation of Budgets based on Illustrative Cost Threshold Runs</t>
  </si>
  <si>
    <r>
      <t xml:space="preserve">Shows calculation of Budgets based on Final Cost Threshold Runs </t>
    </r>
    <r>
      <rPr>
        <i/>
        <sz val="11"/>
        <color theme="1"/>
        <rFont val="Calibri"/>
        <family val="2"/>
        <scheme val="minor"/>
      </rPr>
      <t>for IPM modeling purposes</t>
    </r>
  </si>
  <si>
    <t>NOx Mode 4 for Unit 3</t>
  </si>
  <si>
    <t>emissions with state-of-the-art combustion controls</t>
  </si>
  <si>
    <t xml:space="preserve">*The budget for Arkansas listed in the table is for 2018 and subsequent compliance years. </t>
  </si>
  <si>
    <t xml:space="preserve">   in 2017, Arkansas has a budget of 12,048 tons; a variability limit of 2,530 tons; and an assurance level of 14,578 tons</t>
  </si>
  <si>
    <t>This workbook shows how the Final and Illustrative budgets for the CSAPR Update Rule were calculated</t>
  </si>
  <si>
    <t xml:space="preserve"> See PA RACT Rule Memo</t>
  </si>
  <si>
    <t>2015 Historic Data used as part of the calculation of the Illustrative budgets (data differs slightly from that used for the final budgets, as some units updated their reported data</t>
  </si>
  <si>
    <t>2018 OS NOx Emissions (tons)</t>
  </si>
  <si>
    <t>2017 incremental OS NOx Emissions (tons)</t>
  </si>
  <si>
    <t>2017 OS NOx Emissions (tons)</t>
  </si>
  <si>
    <t>Highlighted cells show where data was adjusted. Adjustments include adding heat input and emissions for River Rouge units 2 and 3, which were not included in the IPM model, but are expected to continue operating in 2017 and for an error in specifying the rate at Spruance. Some cells for Pennsylvania have comments with alternative values reflecting the inclusion of the PA RACT</t>
  </si>
  <si>
    <t>Highlighted cells show where data was adjusted. Adjustments include adding heat input and emissions for River Rouge units 2 and 3, which were not included in the IPM model, but are expected to continue operating in 2017 and for an error in specifying the rate at Spruance</t>
  </si>
  <si>
    <t>Delaware was included in the Illustrative analysis, but EPA is not finalizing a budget for Delaware in the Final Rule</t>
  </si>
  <si>
    <t xml:space="preserve">   by the 2017 compliance period, and therefore the EPA used its 2018 for modeling purposes</t>
  </si>
  <si>
    <t xml:space="preserve"> As discussed in Preamble Section VI.D, Arkansas’s 2017 is 12,048 tons.  It will be 9,210 tons for 2018 and subsequent compliance periods. For IPM modeling purposes, EPA assumed that state-of-the-art combustion controls could be retrofit by 2017, and therefore modeled. Arkansas with a corresponding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</si>
</sst>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
    <numFmt numFmtId="165" formatCode="_(* #,##0_);_(* \(#,##0\);_(* &quot;-&quot;??_);_(@_)"/>
    <numFmt numFmtId="166" formatCode="_(* #,##0.000_);_(* \(#,##0.000\);_(* &quot;-&quot;??_);_(@_)"/>
    <numFmt numFmtId="167"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color indexed="8"/>
      <name val="Arial"/>
      <family val="2"/>
    </font>
    <font>
      <b/>
      <sz val="9"/>
      <color indexed="81"/>
      <name val="Tahoma"/>
      <family val="2"/>
    </font>
    <font>
      <sz val="9"/>
      <color indexed="81"/>
      <name val="Tahoma"/>
      <family val="2"/>
    </font>
    <font>
      <sz val="11"/>
      <name val="Calibri"/>
      <family val="2"/>
      <scheme val="minor"/>
    </font>
    <font>
      <b/>
      <sz val="11"/>
      <name val="Calibri"/>
      <family val="2"/>
      <scheme val="minor"/>
    </font>
    <font>
      <b/>
      <sz val="10"/>
      <name val="Arial"/>
      <family val="2"/>
    </font>
    <font>
      <b/>
      <sz val="10"/>
      <color indexed="10"/>
      <name val="Arial"/>
      <family val="2"/>
    </font>
    <font>
      <sz val="10"/>
      <color indexed="8"/>
      <name val="Arial"/>
      <family val="2"/>
    </font>
    <font>
      <i/>
      <sz val="11"/>
      <color theme="1"/>
      <name val="Calibri"/>
      <family val="2"/>
      <scheme val="minor"/>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mediumGray"/>
    </fill>
    <fill>
      <patternFill patternType="solid">
        <fgColor theme="0" tint="-0.14999847407452621"/>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68">
    <xf numFmtId="0" fontId="0" fillId="0" borderId="0" xfId="0"/>
    <xf numFmtId="0" fontId="2" fillId="0" borderId="0" xfId="0" applyFont="1"/>
    <xf numFmtId="0" fontId="3" fillId="0" borderId="0" xfId="3" applyAlignment="1">
      <alignment horizontal="left" indent="1"/>
    </xf>
    <xf numFmtId="0" fontId="2" fillId="0" borderId="1" xfId="0" applyFont="1" applyBorder="1"/>
    <xf numFmtId="0" fontId="2" fillId="0" borderId="2" xfId="0" applyFont="1" applyBorder="1"/>
    <xf numFmtId="0" fontId="2" fillId="0" borderId="5" xfId="0" applyFont="1" applyBorder="1"/>
    <xf numFmtId="0" fontId="2" fillId="0" borderId="6" xfId="0" applyFont="1" applyBorder="1"/>
    <xf numFmtId="0" fontId="0" fillId="0" borderId="4" xfId="0" applyBorder="1" applyAlignment="1">
      <alignment horizontal="left"/>
    </xf>
    <xf numFmtId="164" fontId="0" fillId="0" borderId="5" xfId="0" applyNumberFormat="1" applyBorder="1"/>
    <xf numFmtId="164" fontId="0" fillId="0" borderId="7" xfId="0" applyNumberFormat="1" applyBorder="1"/>
    <xf numFmtId="165" fontId="0" fillId="0" borderId="5" xfId="1" applyNumberFormat="1" applyFont="1" applyBorder="1"/>
    <xf numFmtId="165" fontId="0" fillId="0" borderId="0" xfId="0" applyNumberFormat="1"/>
    <xf numFmtId="164" fontId="0" fillId="0" borderId="0" xfId="0" applyNumberFormat="1"/>
    <xf numFmtId="166" fontId="0" fillId="0" borderId="5" xfId="1" applyNumberFormat="1" applyFont="1" applyBorder="1"/>
    <xf numFmtId="166" fontId="0" fillId="0" borderId="0" xfId="0" applyNumberFormat="1"/>
    <xf numFmtId="167" fontId="0" fillId="0" borderId="0" xfId="2" applyNumberFormat="1" applyFont="1"/>
    <xf numFmtId="0" fontId="0" fillId="0" borderId="0" xfId="0" applyAlignment="1">
      <alignment horizontal="left" indent="1"/>
    </xf>
    <xf numFmtId="0" fontId="2" fillId="0" borderId="5" xfId="0" applyFont="1" applyBorder="1" applyAlignment="1">
      <alignment horizontal="left"/>
    </xf>
    <xf numFmtId="0" fontId="0" fillId="0" borderId="8" xfId="0" applyBorder="1" applyAlignment="1">
      <alignment horizontal="left"/>
    </xf>
    <xf numFmtId="0" fontId="2" fillId="0" borderId="9" xfId="0" applyFont="1" applyBorder="1"/>
    <xf numFmtId="164" fontId="0" fillId="0" borderId="9" xfId="0" applyNumberFormat="1" applyBorder="1"/>
    <xf numFmtId="164" fontId="0" fillId="0" borderId="10" xfId="0" applyNumberFormat="1" applyBorder="1"/>
    <xf numFmtId="166" fontId="0" fillId="0" borderId="9" xfId="1" applyNumberFormat="1" applyFont="1" applyBorder="1"/>
    <xf numFmtId="0" fontId="0" fillId="0" borderId="11" xfId="0" applyBorder="1" applyAlignment="1">
      <alignment horizontal="left"/>
    </xf>
    <xf numFmtId="0" fontId="2" fillId="0" borderId="12" xfId="0" applyFont="1" applyBorder="1"/>
    <xf numFmtId="164" fontId="2" fillId="0" borderId="12" xfId="0" applyNumberFormat="1" applyFont="1" applyBorder="1"/>
    <xf numFmtId="164" fontId="2" fillId="0" borderId="13" xfId="0" applyNumberFormat="1" applyFont="1" applyBorder="1"/>
    <xf numFmtId="0" fontId="0" fillId="0" borderId="11" xfId="0" applyBorder="1"/>
    <xf numFmtId="3" fontId="2" fillId="0" borderId="12" xfId="0" applyNumberFormat="1" applyFont="1" applyBorder="1"/>
    <xf numFmtId="3" fontId="2" fillId="0" borderId="13" xfId="0" applyNumberFormat="1" applyFont="1" applyBorder="1"/>
    <xf numFmtId="166" fontId="2" fillId="0" borderId="12" xfId="1" applyNumberFormat="1" applyFont="1" applyBorder="1"/>
    <xf numFmtId="0" fontId="0" fillId="0" borderId="14" xfId="0" applyBorder="1" applyAlignment="1">
      <alignment horizontal="left"/>
    </xf>
    <xf numFmtId="0" fontId="2" fillId="0" borderId="15" xfId="0" applyFont="1" applyBorder="1"/>
    <xf numFmtId="164" fontId="2" fillId="0" borderId="15" xfId="0" applyNumberFormat="1" applyFont="1" applyBorder="1"/>
    <xf numFmtId="164" fontId="2" fillId="0" borderId="16" xfId="0" applyNumberFormat="1" applyFont="1" applyBorder="1"/>
    <xf numFmtId="0" fontId="0" fillId="0" borderId="14" xfId="0" applyBorder="1"/>
    <xf numFmtId="3" fontId="2" fillId="0" borderId="15" xfId="0" applyNumberFormat="1" applyFont="1" applyBorder="1"/>
    <xf numFmtId="3" fontId="2" fillId="0" borderId="16" xfId="0" applyNumberFormat="1" applyFont="1" applyBorder="1"/>
    <xf numFmtId="166" fontId="2" fillId="0" borderId="15" xfId="1" applyNumberFormat="1" applyFont="1" applyBorder="1"/>
    <xf numFmtId="0" fontId="0" fillId="0" borderId="0" xfId="0" applyAlignment="1">
      <alignment horizontal="left"/>
    </xf>
    <xf numFmtId="3" fontId="0" fillId="0" borderId="0" xfId="0" applyNumberFormat="1"/>
    <xf numFmtId="3" fontId="2" fillId="0" borderId="0" xfId="0" applyNumberFormat="1" applyFont="1" applyBorder="1"/>
    <xf numFmtId="3" fontId="0" fillId="0" borderId="5" xfId="0" applyNumberFormat="1" applyBorder="1"/>
    <xf numFmtId="3" fontId="0" fillId="0" borderId="7" xfId="0" applyNumberFormat="1" applyBorder="1"/>
    <xf numFmtId="3" fontId="0" fillId="0" borderId="9" xfId="0" applyNumberFormat="1" applyBorder="1"/>
    <xf numFmtId="3" fontId="0" fillId="0" borderId="10" xfId="0" applyNumberFormat="1" applyBorder="1"/>
    <xf numFmtId="0" fontId="0" fillId="0" borderId="0" xfId="0" applyBorder="1"/>
    <xf numFmtId="3" fontId="0" fillId="0" borderId="0" xfId="0" applyNumberFormat="1" applyBorder="1"/>
    <xf numFmtId="164" fontId="0" fillId="0" borderId="0" xfId="0" applyNumberFormat="1" applyBorder="1"/>
    <xf numFmtId="3" fontId="2" fillId="0" borderId="14" xfId="0" applyNumberFormat="1" applyFont="1" applyBorder="1"/>
    <xf numFmtId="164" fontId="2" fillId="0" borderId="14" xfId="0" applyNumberFormat="1" applyFont="1" applyBorder="1"/>
    <xf numFmtId="3" fontId="0" fillId="0" borderId="4" xfId="0" applyNumberFormat="1" applyBorder="1"/>
    <xf numFmtId="3" fontId="2" fillId="0" borderId="6" xfId="0" applyNumberFormat="1" applyFont="1" applyBorder="1"/>
    <xf numFmtId="3" fontId="2" fillId="0" borderId="5" xfId="0" applyNumberFormat="1" applyFont="1" applyBorder="1"/>
    <xf numFmtId="3" fontId="2" fillId="0" borderId="0" xfId="0" applyNumberFormat="1" applyFont="1"/>
    <xf numFmtId="0" fontId="4" fillId="0" borderId="18" xfId="0" applyFont="1" applyFill="1" applyBorder="1" applyAlignment="1">
      <alignment wrapText="1"/>
    </xf>
    <xf numFmtId="3" fontId="7" fillId="0" borderId="5" xfId="0" applyNumberFormat="1" applyFont="1" applyBorder="1"/>
    <xf numFmtId="3" fontId="8" fillId="0" borderId="5" xfId="0" applyNumberFormat="1" applyFont="1" applyBorder="1"/>
    <xf numFmtId="3" fontId="8" fillId="0" borderId="6" xfId="0" applyNumberFormat="1" applyFont="1" applyBorder="1"/>
    <xf numFmtId="164" fontId="7" fillId="0" borderId="5" xfId="0" applyNumberFormat="1" applyFont="1" applyBorder="1"/>
    <xf numFmtId="164" fontId="7" fillId="0" borderId="7" xfId="0" applyNumberFormat="1" applyFont="1" applyBorder="1"/>
    <xf numFmtId="3" fontId="7" fillId="0" borderId="0" xfId="0" applyNumberFormat="1" applyFont="1"/>
    <xf numFmtId="3" fontId="0" fillId="0" borderId="6" xfId="0" applyNumberFormat="1" applyBorder="1"/>
    <xf numFmtId="3" fontId="7" fillId="0" borderId="6" xfId="0" applyNumberFormat="1" applyFont="1" applyBorder="1"/>
    <xf numFmtId="3" fontId="2" fillId="0" borderId="22" xfId="0" applyNumberFormat="1" applyFont="1" applyBorder="1"/>
    <xf numFmtId="164" fontId="2" fillId="0" borderId="25" xfId="0" applyNumberFormat="1" applyFont="1" applyBorder="1"/>
    <xf numFmtId="0" fontId="2" fillId="0" borderId="19" xfId="0" applyFont="1" applyFill="1" applyBorder="1" applyAlignment="1">
      <alignment wrapText="1"/>
    </xf>
    <xf numFmtId="3" fontId="0" fillId="0" borderId="22" xfId="0" applyNumberFormat="1" applyBorder="1"/>
    <xf numFmtId="164" fontId="0" fillId="0" borderId="26" xfId="0" applyNumberFormat="1" applyBorder="1"/>
    <xf numFmtId="164" fontId="7" fillId="0" borderId="26" xfId="0" applyNumberFormat="1" applyFont="1" applyBorder="1"/>
    <xf numFmtId="0" fontId="4" fillId="0" borderId="5" xfId="0" applyFont="1" applyFill="1" applyBorder="1" applyAlignment="1">
      <alignment wrapText="1"/>
    </xf>
    <xf numFmtId="0" fontId="4" fillId="0" borderId="4" xfId="0" applyFont="1" applyFill="1" applyBorder="1" applyAlignment="1">
      <alignment wrapText="1"/>
    </xf>
    <xf numFmtId="0" fontId="2" fillId="0" borderId="7" xfId="0" applyFont="1" applyFill="1" applyBorder="1" applyAlignment="1">
      <alignment wrapText="1"/>
    </xf>
    <xf numFmtId="164" fontId="0" fillId="0" borderId="4" xfId="0" applyNumberFormat="1" applyBorder="1"/>
    <xf numFmtId="164" fontId="7" fillId="0" borderId="4" xfId="0" applyNumberFormat="1" applyFont="1" applyBorder="1"/>
    <xf numFmtId="0" fontId="9" fillId="0" borderId="19" xfId="0" applyFont="1" applyFill="1" applyBorder="1" applyAlignment="1">
      <alignment wrapText="1"/>
    </xf>
    <xf numFmtId="0" fontId="8" fillId="0" borderId="18" xfId="0" applyFont="1" applyFill="1" applyBorder="1" applyAlignment="1">
      <alignment wrapText="1"/>
    </xf>
    <xf numFmtId="0" fontId="8" fillId="0" borderId="17" xfId="0" applyFont="1" applyFill="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19" xfId="0" applyFont="1" applyBorder="1" applyAlignment="1">
      <alignment wrapText="1"/>
    </xf>
    <xf numFmtId="0" fontId="2" fillId="0" borderId="18" xfId="0" applyFont="1" applyBorder="1" applyAlignment="1">
      <alignment wrapText="1"/>
    </xf>
    <xf numFmtId="0" fontId="0" fillId="0" borderId="0" xfId="0" applyAlignment="1">
      <alignment wrapText="1"/>
    </xf>
    <xf numFmtId="0" fontId="2" fillId="0" borderId="4" xfId="0" applyFont="1" applyBorder="1" applyAlignment="1">
      <alignment wrapText="1"/>
    </xf>
    <xf numFmtId="0" fontId="2" fillId="0" borderId="5" xfId="0" applyFont="1" applyBorder="1" applyAlignment="1">
      <alignment wrapText="1"/>
    </xf>
    <xf numFmtId="3" fontId="0" fillId="0" borderId="24" xfId="0" applyNumberFormat="1" applyBorder="1"/>
    <xf numFmtId="0" fontId="4" fillId="0" borderId="9" xfId="0" applyFont="1" applyFill="1" applyBorder="1" applyAlignment="1">
      <alignment wrapText="1"/>
    </xf>
    <xf numFmtId="0" fontId="11" fillId="0" borderId="12" xfId="0" applyFont="1" applyBorder="1"/>
    <xf numFmtId="3" fontId="11" fillId="0" borderId="12" xfId="0" applyNumberFormat="1" applyFont="1" applyBorder="1"/>
    <xf numFmtId="0" fontId="11" fillId="0" borderId="5" xfId="0" applyFont="1" applyBorder="1"/>
    <xf numFmtId="3" fontId="11" fillId="0" borderId="5" xfId="0" applyNumberFormat="1" applyFont="1" applyBorder="1"/>
    <xf numFmtId="0" fontId="4" fillId="0" borderId="5" xfId="0" applyFont="1" applyBorder="1" applyAlignment="1">
      <alignment wrapText="1"/>
    </xf>
    <xf numFmtId="3" fontId="4" fillId="0" borderId="5" xfId="0" applyNumberFormat="1" applyFont="1" applyBorder="1"/>
    <xf numFmtId="0" fontId="4" fillId="0" borderId="26" xfId="0" applyFont="1" applyBorder="1" applyAlignment="1">
      <alignment wrapText="1"/>
    </xf>
    <xf numFmtId="3" fontId="4" fillId="0" borderId="26" xfId="0" applyNumberFormat="1" applyFont="1" applyBorder="1"/>
    <xf numFmtId="0" fontId="2" fillId="0" borderId="1" xfId="0" applyFont="1" applyBorder="1" applyAlignment="1"/>
    <xf numFmtId="0" fontId="0" fillId="0" borderId="0" xfId="0" applyFill="1" applyAlignment="1">
      <alignment wrapText="1"/>
    </xf>
    <xf numFmtId="0" fontId="2" fillId="3" borderId="18" xfId="0" applyFont="1" applyFill="1" applyBorder="1" applyAlignment="1">
      <alignment wrapText="1"/>
    </xf>
    <xf numFmtId="0" fontId="2" fillId="3" borderId="17" xfId="0" applyFont="1" applyFill="1" applyBorder="1" applyAlignment="1">
      <alignment wrapText="1"/>
    </xf>
    <xf numFmtId="3" fontId="0" fillId="3" borderId="5" xfId="0" applyNumberFormat="1" applyFill="1" applyBorder="1"/>
    <xf numFmtId="3" fontId="2" fillId="3" borderId="14" xfId="0" applyNumberFormat="1" applyFont="1" applyFill="1" applyBorder="1"/>
    <xf numFmtId="3" fontId="2" fillId="3" borderId="15" xfId="0" applyNumberFormat="1" applyFont="1" applyFill="1" applyBorder="1"/>
    <xf numFmtId="0" fontId="12" fillId="0" borderId="0" xfId="0" applyFont="1"/>
    <xf numFmtId="0" fontId="2" fillId="0" borderId="5" xfId="0" applyFont="1" applyBorder="1" applyAlignment="1">
      <alignment horizontal="center" vertical="center" wrapText="1"/>
    </xf>
    <xf numFmtId="3" fontId="2" fillId="0" borderId="29" xfId="0" applyNumberFormat="1" applyFont="1" applyFill="1" applyBorder="1" applyAlignment="1">
      <alignment horizontal="right"/>
    </xf>
    <xf numFmtId="3" fontId="2" fillId="0" borderId="12" xfId="0" applyNumberFormat="1" applyFont="1" applyBorder="1" applyAlignment="1">
      <alignment horizontal="right"/>
    </xf>
    <xf numFmtId="3" fontId="2" fillId="0" borderId="30" xfId="0" applyNumberFormat="1" applyFont="1" applyBorder="1"/>
    <xf numFmtId="3" fontId="0" fillId="0" borderId="5" xfId="0" applyNumberFormat="1" applyFill="1" applyBorder="1"/>
    <xf numFmtId="164" fontId="0" fillId="0" borderId="5" xfId="0" applyNumberFormat="1" applyFill="1" applyBorder="1"/>
    <xf numFmtId="0" fontId="0" fillId="0" borderId="4" xfId="0" applyFill="1" applyBorder="1" applyAlignment="1">
      <alignment horizontal="left"/>
    </xf>
    <xf numFmtId="0" fontId="2" fillId="0" borderId="5" xfId="0" applyFont="1" applyFill="1" applyBorder="1"/>
    <xf numFmtId="0" fontId="0" fillId="0" borderId="0" xfId="0" applyFill="1"/>
    <xf numFmtId="165" fontId="0" fillId="0" borderId="0" xfId="0" applyNumberFormat="1" applyFill="1"/>
    <xf numFmtId="164" fontId="0" fillId="0" borderId="0" xfId="0" applyNumberFormat="1" applyFill="1"/>
    <xf numFmtId="165" fontId="0" fillId="0" borderId="5" xfId="1" applyNumberFormat="1" applyFont="1" applyFill="1" applyBorder="1"/>
    <xf numFmtId="166" fontId="0" fillId="0" borderId="5" xfId="1" applyNumberFormat="1" applyFont="1" applyFill="1" applyBorder="1"/>
    <xf numFmtId="166" fontId="0" fillId="0" borderId="0" xfId="0" applyNumberFormat="1" applyFill="1"/>
    <xf numFmtId="167" fontId="0" fillId="0" borderId="0" xfId="2" applyNumberFormat="1" applyFont="1" applyFill="1"/>
    <xf numFmtId="0" fontId="3" fillId="0" borderId="5" xfId="3" applyBorder="1"/>
    <xf numFmtId="0" fontId="0" fillId="0" borderId="5" xfId="0" applyBorder="1" applyAlignment="1">
      <alignment wrapText="1"/>
    </xf>
    <xf numFmtId="0" fontId="13" fillId="0" borderId="0" xfId="0" applyFont="1"/>
    <xf numFmtId="3" fontId="2" fillId="0" borderId="0" xfId="0" applyNumberFormat="1" applyFont="1" applyFill="1" applyBorder="1"/>
    <xf numFmtId="0" fontId="0" fillId="0" borderId="0" xfId="0" quotePrefix="1"/>
    <xf numFmtId="3" fontId="0" fillId="0" borderId="0" xfId="0" quotePrefix="1" applyNumberFormat="1"/>
    <xf numFmtId="0" fontId="0" fillId="0" borderId="0" xfId="0" applyAlignment="1">
      <alignment horizontal="right"/>
    </xf>
    <xf numFmtId="3" fontId="11" fillId="0" borderId="5" xfId="0" applyNumberFormat="1" applyFont="1" applyFill="1" applyBorder="1"/>
    <xf numFmtId="3" fontId="0" fillId="0" borderId="0" xfId="0" applyNumberFormat="1" applyFill="1"/>
    <xf numFmtId="3" fontId="0" fillId="0" borderId="24" xfId="0" applyNumberFormat="1" applyFill="1" applyBorder="1"/>
    <xf numFmtId="3" fontId="0" fillId="0" borderId="4" xfId="0" applyNumberFormat="1" applyFill="1" applyBorder="1"/>
    <xf numFmtId="3" fontId="0" fillId="0" borderId="6" xfId="0" applyNumberFormat="1" applyFill="1" applyBorder="1"/>
    <xf numFmtId="164" fontId="0" fillId="0" borderId="4" xfId="0" applyNumberFormat="1" applyFill="1" applyBorder="1"/>
    <xf numFmtId="164" fontId="0" fillId="0" borderId="7" xfId="0" applyNumberFormat="1" applyFill="1" applyBorder="1"/>
    <xf numFmtId="164" fontId="0" fillId="0" borderId="26" xfId="0" applyNumberFormat="1" applyFill="1" applyBorder="1"/>
    <xf numFmtId="3" fontId="2" fillId="0" borderId="5" xfId="0" applyNumberFormat="1" applyFont="1" applyFill="1" applyBorder="1"/>
    <xf numFmtId="3" fontId="2" fillId="0" borderId="6" xfId="0" applyNumberFormat="1" applyFont="1" applyFill="1" applyBorder="1"/>
    <xf numFmtId="3" fontId="7" fillId="0" borderId="5" xfId="0" applyNumberFormat="1" applyFont="1" applyFill="1" applyBorder="1"/>
    <xf numFmtId="3" fontId="8" fillId="0" borderId="5" xfId="0" applyNumberFormat="1" applyFont="1" applyFill="1" applyBorder="1"/>
    <xf numFmtId="3" fontId="8" fillId="0" borderId="6" xfId="0" applyNumberFormat="1" applyFont="1" applyFill="1" applyBorder="1"/>
    <xf numFmtId="3" fontId="7" fillId="0" borderId="4" xfId="0" applyNumberFormat="1" applyFont="1" applyFill="1" applyBorder="1"/>
    <xf numFmtId="3" fontId="7" fillId="0" borderId="6" xfId="0" applyNumberFormat="1" applyFont="1" applyFill="1" applyBorder="1"/>
    <xf numFmtId="164" fontId="7" fillId="0" borderId="4" xfId="0" applyNumberFormat="1" applyFont="1" applyFill="1" applyBorder="1"/>
    <xf numFmtId="164" fontId="7" fillId="0" borderId="5" xfId="0" applyNumberFormat="1" applyFont="1" applyFill="1" applyBorder="1"/>
    <xf numFmtId="164" fontId="7" fillId="0" borderId="7" xfId="0" applyNumberFormat="1" applyFont="1" applyFill="1" applyBorder="1"/>
    <xf numFmtId="3" fontId="7" fillId="0" borderId="0" xfId="0" applyNumberFormat="1" applyFont="1" applyFill="1"/>
    <xf numFmtId="3" fontId="2" fillId="0" borderId="0" xfId="0" applyNumberFormat="1" applyFont="1" applyFill="1"/>
    <xf numFmtId="3" fontId="0" fillId="4" borderId="5" xfId="0" applyNumberFormat="1" applyFill="1" applyBorder="1"/>
    <xf numFmtId="3" fontId="0" fillId="4" borderId="24" xfId="0" applyNumberFormat="1" applyFill="1" applyBorder="1"/>
    <xf numFmtId="3" fontId="0" fillId="4" borderId="6" xfId="0" applyNumberFormat="1" applyFill="1" applyBorder="1"/>
    <xf numFmtId="164" fontId="0" fillId="4" borderId="5" xfId="0" applyNumberFormat="1" applyFill="1" applyBorder="1"/>
    <xf numFmtId="164" fontId="0" fillId="4" borderId="7" xfId="0" applyNumberFormat="1" applyFill="1" applyBorder="1"/>
    <xf numFmtId="164" fontId="0" fillId="4" borderId="26" xfId="0" applyNumberFormat="1" applyFill="1" applyBorder="1"/>
    <xf numFmtId="0" fontId="0" fillId="4" borderId="0" xfId="0" applyFill="1" applyAlignment="1">
      <alignment horizontal="left" vertical="top" wrapText="1"/>
    </xf>
    <xf numFmtId="0" fontId="2" fillId="0" borderId="20" xfId="0" applyFont="1" applyBorder="1" applyAlignment="1">
      <alignment horizontal="center"/>
    </xf>
    <xf numFmtId="0" fontId="2" fillId="0" borderId="28" xfId="0" applyFont="1" applyBorder="1" applyAlignment="1">
      <alignment horizont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0" fillId="0" borderId="21" xfId="0"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27" xfId="0" applyFont="1" applyBorder="1" applyAlignment="1">
      <alignment horizontal="center"/>
    </xf>
    <xf numFmtId="0" fontId="2" fillId="2" borderId="0" xfId="0" applyFont="1" applyFill="1" applyAlignment="1">
      <alignment horizontal="center"/>
    </xf>
    <xf numFmtId="0" fontId="2" fillId="0" borderId="5" xfId="0" applyFont="1" applyBorder="1" applyAlignment="1">
      <alignment horizontal="center" vertical="center" wrapText="1"/>
    </xf>
    <xf numFmtId="0" fontId="2" fillId="3" borderId="1" xfId="0" applyFont="1" applyFill="1" applyBorder="1" applyAlignment="1">
      <alignment horizontal="center"/>
    </xf>
    <xf numFmtId="0" fontId="2" fillId="3" borderId="2"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EPA%205.12\Retrofit%20checks\ReferenceKey_v512_P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SSR/EPA412_BC_33b/output/SSR_1-2_EPA412(10-10-12)%20EXCEL2010_EPA412_BC_3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L Input Variables"/>
      <sheetName val="DLL EquIDs"/>
      <sheetName val="Hg EMFs v5.12"/>
      <sheetName val="Index Key"/>
      <sheetName val="BurnerType"/>
      <sheetName val="Particulate"/>
      <sheetName val="PostComb"/>
      <sheetName val="FuelGroup"/>
      <sheetName val="NEEDS-Retrofit Index"/>
      <sheetName val="2nd stage rules"/>
      <sheetName val="Retrofit Options Key v512"/>
      <sheetName val="Retrofit Options Key v411"/>
      <sheetName val="Data Validation List"/>
      <sheetName val="Key to Emission Contro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at's new"/>
      <sheetName val="Setup"/>
      <sheetName val="NPV"/>
      <sheetName val="Nox policy cost Map"/>
      <sheetName val="Final Wholesale Price"/>
      <sheetName val="Create LoadShape"/>
      <sheetName val="Input - Coal Supply"/>
      <sheetName val="input - Collapse Tables"/>
      <sheetName val="Gen&amp;Cap Summary"/>
      <sheetName val="Cap_Summary"/>
      <sheetName val="PlantType"/>
      <sheetName val="Summary"/>
      <sheetName val="ToAccess"/>
      <sheetName val="NEW UNITS Table"/>
      <sheetName val="state list abb"/>
      <sheetName val="State Emissions Data"/>
      <sheetName val="Emission Rates"/>
    </sheetNames>
    <sheetDataSet>
      <sheetData sheetId="0"/>
      <sheetData sheetId="1">
        <row r="13">
          <cell r="V13">
            <v>1</v>
          </cell>
        </row>
      </sheetData>
      <sheetData sheetId="2"/>
      <sheetData sheetId="3"/>
      <sheetData sheetId="4"/>
      <sheetData sheetId="5"/>
      <sheetData sheetId="6"/>
      <sheetData sheetId="7"/>
      <sheetData sheetId="8"/>
      <sheetData sheetId="9">
        <row r="50">
          <cell r="B50">
            <v>142.83851000000004</v>
          </cell>
        </row>
      </sheetData>
      <sheetData sheetId="10"/>
      <sheetData sheetId="11"/>
      <sheetData sheetId="12"/>
      <sheetData sheetId="13">
        <row r="1">
          <cell r="A1" t="str">
            <v>Concat</v>
          </cell>
        </row>
      </sheetData>
      <sheetData sheetId="14">
        <row r="28">
          <cell r="AQ28">
            <v>33.72610629394859</v>
          </cell>
        </row>
      </sheetData>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B2:C17"/>
  <sheetViews>
    <sheetView tabSelected="1" workbookViewId="0"/>
  </sheetViews>
  <sheetFormatPr defaultRowHeight="15" x14ac:dyDescent="0.25"/>
  <cols>
    <col min="2" max="2" width="31.28515625" customWidth="1"/>
    <col min="3" max="3" width="85.42578125" customWidth="1"/>
  </cols>
  <sheetData>
    <row r="2" spans="2:3" x14ac:dyDescent="0.25">
      <c r="B2" s="151" t="s">
        <v>233</v>
      </c>
      <c r="C2" s="151"/>
    </row>
    <row r="3" spans="2:3" x14ac:dyDescent="0.25">
      <c r="B3" s="151"/>
      <c r="C3" s="151"/>
    </row>
    <row r="7" spans="2:3" x14ac:dyDescent="0.25">
      <c r="B7" s="5" t="s">
        <v>212</v>
      </c>
      <c r="C7" s="5" t="s">
        <v>213</v>
      </c>
    </row>
    <row r="8" spans="2:3" x14ac:dyDescent="0.25">
      <c r="B8" s="118" t="s">
        <v>202</v>
      </c>
      <c r="C8" s="119" t="s">
        <v>225</v>
      </c>
    </row>
    <row r="9" spans="2:3" x14ac:dyDescent="0.25">
      <c r="B9" s="118" t="s">
        <v>203</v>
      </c>
      <c r="C9" s="119" t="s">
        <v>226</v>
      </c>
    </row>
    <row r="10" spans="2:3" ht="45" x14ac:dyDescent="0.25">
      <c r="B10" s="118" t="s">
        <v>204</v>
      </c>
      <c r="C10" s="119" t="s">
        <v>214</v>
      </c>
    </row>
    <row r="11" spans="2:3" x14ac:dyDescent="0.25">
      <c r="B11" s="118" t="s">
        <v>205</v>
      </c>
      <c r="C11" s="119" t="s">
        <v>227</v>
      </c>
    </row>
    <row r="12" spans="2:3" x14ac:dyDescent="0.25">
      <c r="B12" s="118" t="s">
        <v>206</v>
      </c>
      <c r="C12" s="119" t="s">
        <v>215</v>
      </c>
    </row>
    <row r="13" spans="2:3" ht="13.5" customHeight="1" x14ac:dyDescent="0.25">
      <c r="B13" s="118" t="s">
        <v>207</v>
      </c>
      <c r="C13" s="119" t="s">
        <v>228</v>
      </c>
    </row>
    <row r="14" spans="2:3" x14ac:dyDescent="0.25">
      <c r="B14" s="118" t="s">
        <v>208</v>
      </c>
      <c r="C14" s="119" t="s">
        <v>228</v>
      </c>
    </row>
    <row r="15" spans="2:3" x14ac:dyDescent="0.25">
      <c r="B15" s="118" t="s">
        <v>209</v>
      </c>
      <c r="C15" s="119" t="s">
        <v>216</v>
      </c>
    </row>
    <row r="16" spans="2:3" ht="30" x14ac:dyDescent="0.25">
      <c r="B16" s="118" t="s">
        <v>210</v>
      </c>
      <c r="C16" s="119" t="s">
        <v>235</v>
      </c>
    </row>
    <row r="17" spans="2:3" x14ac:dyDescent="0.25">
      <c r="B17" s="118" t="s">
        <v>211</v>
      </c>
      <c r="C17" s="119" t="s">
        <v>217</v>
      </c>
    </row>
  </sheetData>
  <mergeCells count="1">
    <mergeCell ref="B2:C3"/>
  </mergeCells>
  <hyperlinks>
    <hyperlink ref="B8" location="'Final Budgets and Assurance Lev'!A1" display="Final Budgets and Assurance Lev"/>
    <hyperlink ref="B9" location="'Final Budget Calcs'!A1" display="Final Budget Calcs"/>
    <hyperlink ref="B10" location="'IPM TBtu and NOx'!A1" display="IPM TBtu and NOx"/>
    <hyperlink ref="B11" location="'Illustrative Budget'!A1" display="Illustrative Budget"/>
    <hyperlink ref="B12" location="'Summary IPM Budgets'!A1" display="Summary IPM Budgets"/>
    <hyperlink ref="B13" location="'Final Budgets Calcs for IPM'!A1" display="Final Budgets Calcs for IPM"/>
    <hyperlink ref="B14" location="'Illustrative Budget Calcfor IPM'!A1" display="Illustrative Budget Calcfor IPM"/>
    <hyperlink ref="B15" location="'2015 Historic Data for Final'!A1" display="2015 Historic Data for Final"/>
    <hyperlink ref="B16" location="'2015 Historic Data For Illust'!A1" display="2015 Historic Data For Illust"/>
    <hyperlink ref="B17" location="Adjustments!A1" display="Adjustm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H34"/>
  <sheetViews>
    <sheetView zoomScale="85" zoomScaleNormal="85" workbookViewId="0"/>
  </sheetViews>
  <sheetFormatPr defaultColWidth="21.42578125" defaultRowHeight="15" x14ac:dyDescent="0.25"/>
  <cols>
    <col min="1" max="1" width="17.85546875" bestFit="1" customWidth="1"/>
    <col min="2" max="2" width="7.5703125" bestFit="1" customWidth="1"/>
    <col min="3" max="3" width="12.7109375" bestFit="1" customWidth="1"/>
    <col min="4" max="4" width="15.5703125" bestFit="1" customWidth="1"/>
    <col min="5" max="5" width="15" bestFit="1" customWidth="1"/>
    <col min="6" max="6" width="15.5703125" customWidth="1"/>
    <col min="7" max="7" width="23.42578125" bestFit="1" customWidth="1"/>
    <col min="254" max="254" width="17.85546875" bestFit="1" customWidth="1"/>
    <col min="255" max="255" width="7.5703125" bestFit="1" customWidth="1"/>
    <col min="256" max="256" width="12.7109375" bestFit="1" customWidth="1"/>
    <col min="257" max="257" width="15.5703125" bestFit="1" customWidth="1"/>
    <col min="258" max="258" width="15" bestFit="1" customWidth="1"/>
    <col min="259" max="259" width="15.5703125" customWidth="1"/>
    <col min="260" max="260" width="23.42578125" bestFit="1" customWidth="1"/>
    <col min="261" max="263" width="30.42578125" bestFit="1" customWidth="1"/>
    <col min="510" max="510" width="17.85546875" bestFit="1" customWidth="1"/>
    <col min="511" max="511" width="7.5703125" bestFit="1" customWidth="1"/>
    <col min="512" max="512" width="12.7109375" bestFit="1" customWidth="1"/>
    <col min="513" max="513" width="15.5703125" bestFit="1" customWidth="1"/>
    <col min="514" max="514" width="15" bestFit="1" customWidth="1"/>
    <col min="515" max="515" width="15.5703125" customWidth="1"/>
    <col min="516" max="516" width="23.42578125" bestFit="1" customWidth="1"/>
    <col min="517" max="519" width="30.42578125" bestFit="1" customWidth="1"/>
    <col min="766" max="766" width="17.85546875" bestFit="1" customWidth="1"/>
    <col min="767" max="767" width="7.5703125" bestFit="1" customWidth="1"/>
    <col min="768" max="768" width="12.7109375" bestFit="1" customWidth="1"/>
    <col min="769" max="769" width="15.5703125" bestFit="1" customWidth="1"/>
    <col min="770" max="770" width="15" bestFit="1" customWidth="1"/>
    <col min="771" max="771" width="15.5703125" customWidth="1"/>
    <col min="772" max="772" width="23.42578125" bestFit="1" customWidth="1"/>
    <col min="773" max="775" width="30.42578125" bestFit="1" customWidth="1"/>
    <col min="1022" max="1022" width="17.85546875" bestFit="1" customWidth="1"/>
    <col min="1023" max="1023" width="7.5703125" bestFit="1" customWidth="1"/>
    <col min="1024" max="1024" width="12.7109375" bestFit="1" customWidth="1"/>
    <col min="1025" max="1025" width="15.5703125" bestFit="1" customWidth="1"/>
    <col min="1026" max="1026" width="15" bestFit="1" customWidth="1"/>
    <col min="1027" max="1027" width="15.5703125" customWidth="1"/>
    <col min="1028" max="1028" width="23.42578125" bestFit="1" customWidth="1"/>
    <col min="1029" max="1031" width="30.42578125" bestFit="1" customWidth="1"/>
    <col min="1278" max="1278" width="17.85546875" bestFit="1" customWidth="1"/>
    <col min="1279" max="1279" width="7.5703125" bestFit="1" customWidth="1"/>
    <col min="1280" max="1280" width="12.7109375" bestFit="1" customWidth="1"/>
    <col min="1281" max="1281" width="15.5703125" bestFit="1" customWidth="1"/>
    <col min="1282" max="1282" width="15" bestFit="1" customWidth="1"/>
    <col min="1283" max="1283" width="15.5703125" customWidth="1"/>
    <col min="1284" max="1284" width="23.42578125" bestFit="1" customWidth="1"/>
    <col min="1285" max="1287" width="30.42578125" bestFit="1" customWidth="1"/>
    <col min="1534" max="1534" width="17.85546875" bestFit="1" customWidth="1"/>
    <col min="1535" max="1535" width="7.5703125" bestFit="1" customWidth="1"/>
    <col min="1536" max="1536" width="12.7109375" bestFit="1" customWidth="1"/>
    <col min="1537" max="1537" width="15.5703125" bestFit="1" customWidth="1"/>
    <col min="1538" max="1538" width="15" bestFit="1" customWidth="1"/>
    <col min="1539" max="1539" width="15.5703125" customWidth="1"/>
    <col min="1540" max="1540" width="23.42578125" bestFit="1" customWidth="1"/>
    <col min="1541" max="1543" width="30.42578125" bestFit="1" customWidth="1"/>
    <col min="1790" max="1790" width="17.85546875" bestFit="1" customWidth="1"/>
    <col min="1791" max="1791" width="7.5703125" bestFit="1" customWidth="1"/>
    <col min="1792" max="1792" width="12.7109375" bestFit="1" customWidth="1"/>
    <col min="1793" max="1793" width="15.5703125" bestFit="1" customWidth="1"/>
    <col min="1794" max="1794" width="15" bestFit="1" customWidth="1"/>
    <col min="1795" max="1795" width="15.5703125" customWidth="1"/>
    <col min="1796" max="1796" width="23.42578125" bestFit="1" customWidth="1"/>
    <col min="1797" max="1799" width="30.42578125" bestFit="1" customWidth="1"/>
    <col min="2046" max="2046" width="17.85546875" bestFit="1" customWidth="1"/>
    <col min="2047" max="2047" width="7.5703125" bestFit="1" customWidth="1"/>
    <col min="2048" max="2048" width="12.7109375" bestFit="1" customWidth="1"/>
    <col min="2049" max="2049" width="15.5703125" bestFit="1" customWidth="1"/>
    <col min="2050" max="2050" width="15" bestFit="1" customWidth="1"/>
    <col min="2051" max="2051" width="15.5703125" customWidth="1"/>
    <col min="2052" max="2052" width="23.42578125" bestFit="1" customWidth="1"/>
    <col min="2053" max="2055" width="30.42578125" bestFit="1" customWidth="1"/>
    <col min="2302" max="2302" width="17.85546875" bestFit="1" customWidth="1"/>
    <col min="2303" max="2303" width="7.5703125" bestFit="1" customWidth="1"/>
    <col min="2304" max="2304" width="12.7109375" bestFit="1" customWidth="1"/>
    <col min="2305" max="2305" width="15.5703125" bestFit="1" customWidth="1"/>
    <col min="2306" max="2306" width="15" bestFit="1" customWidth="1"/>
    <col min="2307" max="2307" width="15.5703125" customWidth="1"/>
    <col min="2308" max="2308" width="23.42578125" bestFit="1" customWidth="1"/>
    <col min="2309" max="2311" width="30.42578125" bestFit="1" customWidth="1"/>
    <col min="2558" max="2558" width="17.85546875" bestFit="1" customWidth="1"/>
    <col min="2559" max="2559" width="7.5703125" bestFit="1" customWidth="1"/>
    <col min="2560" max="2560" width="12.7109375" bestFit="1" customWidth="1"/>
    <col min="2561" max="2561" width="15.5703125" bestFit="1" customWidth="1"/>
    <col min="2562" max="2562" width="15" bestFit="1" customWidth="1"/>
    <col min="2563" max="2563" width="15.5703125" customWidth="1"/>
    <col min="2564" max="2564" width="23.42578125" bestFit="1" customWidth="1"/>
    <col min="2565" max="2567" width="30.42578125" bestFit="1" customWidth="1"/>
    <col min="2814" max="2814" width="17.85546875" bestFit="1" customWidth="1"/>
    <col min="2815" max="2815" width="7.5703125" bestFit="1" customWidth="1"/>
    <col min="2816" max="2816" width="12.7109375" bestFit="1" customWidth="1"/>
    <col min="2817" max="2817" width="15.5703125" bestFit="1" customWidth="1"/>
    <col min="2818" max="2818" width="15" bestFit="1" customWidth="1"/>
    <col min="2819" max="2819" width="15.5703125" customWidth="1"/>
    <col min="2820" max="2820" width="23.42578125" bestFit="1" customWidth="1"/>
    <col min="2821" max="2823" width="30.42578125" bestFit="1" customWidth="1"/>
    <col min="3070" max="3070" width="17.85546875" bestFit="1" customWidth="1"/>
    <col min="3071" max="3071" width="7.5703125" bestFit="1" customWidth="1"/>
    <col min="3072" max="3072" width="12.7109375" bestFit="1" customWidth="1"/>
    <col min="3073" max="3073" width="15.5703125" bestFit="1" customWidth="1"/>
    <col min="3074" max="3074" width="15" bestFit="1" customWidth="1"/>
    <col min="3075" max="3075" width="15.5703125" customWidth="1"/>
    <col min="3076" max="3076" width="23.42578125" bestFit="1" customWidth="1"/>
    <col min="3077" max="3079" width="30.42578125" bestFit="1" customWidth="1"/>
    <col min="3326" max="3326" width="17.85546875" bestFit="1" customWidth="1"/>
    <col min="3327" max="3327" width="7.5703125" bestFit="1" customWidth="1"/>
    <col min="3328" max="3328" width="12.7109375" bestFit="1" customWidth="1"/>
    <col min="3329" max="3329" width="15.5703125" bestFit="1" customWidth="1"/>
    <col min="3330" max="3330" width="15" bestFit="1" customWidth="1"/>
    <col min="3331" max="3331" width="15.5703125" customWidth="1"/>
    <col min="3332" max="3332" width="23.42578125" bestFit="1" customWidth="1"/>
    <col min="3333" max="3335" width="30.42578125" bestFit="1" customWidth="1"/>
    <col min="3582" max="3582" width="17.85546875" bestFit="1" customWidth="1"/>
    <col min="3583" max="3583" width="7.5703125" bestFit="1" customWidth="1"/>
    <col min="3584" max="3584" width="12.7109375" bestFit="1" customWidth="1"/>
    <col min="3585" max="3585" width="15.5703125" bestFit="1" customWidth="1"/>
    <col min="3586" max="3586" width="15" bestFit="1" customWidth="1"/>
    <col min="3587" max="3587" width="15.5703125" customWidth="1"/>
    <col min="3588" max="3588" width="23.42578125" bestFit="1" customWidth="1"/>
    <col min="3589" max="3591" width="30.42578125" bestFit="1" customWidth="1"/>
    <col min="3838" max="3838" width="17.85546875" bestFit="1" customWidth="1"/>
    <col min="3839" max="3839" width="7.5703125" bestFit="1" customWidth="1"/>
    <col min="3840" max="3840" width="12.7109375" bestFit="1" customWidth="1"/>
    <col min="3841" max="3841" width="15.5703125" bestFit="1" customWidth="1"/>
    <col min="3842" max="3842" width="15" bestFit="1" customWidth="1"/>
    <col min="3843" max="3843" width="15.5703125" customWidth="1"/>
    <col min="3844" max="3844" width="23.42578125" bestFit="1" customWidth="1"/>
    <col min="3845" max="3847" width="30.42578125" bestFit="1" customWidth="1"/>
    <col min="4094" max="4094" width="17.85546875" bestFit="1" customWidth="1"/>
    <col min="4095" max="4095" width="7.5703125" bestFit="1" customWidth="1"/>
    <col min="4096" max="4096" width="12.7109375" bestFit="1" customWidth="1"/>
    <col min="4097" max="4097" width="15.5703125" bestFit="1" customWidth="1"/>
    <col min="4098" max="4098" width="15" bestFit="1" customWidth="1"/>
    <col min="4099" max="4099" width="15.5703125" customWidth="1"/>
    <col min="4100" max="4100" width="23.42578125" bestFit="1" customWidth="1"/>
    <col min="4101" max="4103" width="30.42578125" bestFit="1" customWidth="1"/>
    <col min="4350" max="4350" width="17.85546875" bestFit="1" customWidth="1"/>
    <col min="4351" max="4351" width="7.5703125" bestFit="1" customWidth="1"/>
    <col min="4352" max="4352" width="12.7109375" bestFit="1" customWidth="1"/>
    <col min="4353" max="4353" width="15.5703125" bestFit="1" customWidth="1"/>
    <col min="4354" max="4354" width="15" bestFit="1" customWidth="1"/>
    <col min="4355" max="4355" width="15.5703125" customWidth="1"/>
    <col min="4356" max="4356" width="23.42578125" bestFit="1" customWidth="1"/>
    <col min="4357" max="4359" width="30.42578125" bestFit="1" customWidth="1"/>
    <col min="4606" max="4606" width="17.85546875" bestFit="1" customWidth="1"/>
    <col min="4607" max="4607" width="7.5703125" bestFit="1" customWidth="1"/>
    <col min="4608" max="4608" width="12.7109375" bestFit="1" customWidth="1"/>
    <col min="4609" max="4609" width="15.5703125" bestFit="1" customWidth="1"/>
    <col min="4610" max="4610" width="15" bestFit="1" customWidth="1"/>
    <col min="4611" max="4611" width="15.5703125" customWidth="1"/>
    <col min="4612" max="4612" width="23.42578125" bestFit="1" customWidth="1"/>
    <col min="4613" max="4615" width="30.42578125" bestFit="1" customWidth="1"/>
    <col min="4862" max="4862" width="17.85546875" bestFit="1" customWidth="1"/>
    <col min="4863" max="4863" width="7.5703125" bestFit="1" customWidth="1"/>
    <col min="4864" max="4864" width="12.7109375" bestFit="1" customWidth="1"/>
    <col min="4865" max="4865" width="15.5703125" bestFit="1" customWidth="1"/>
    <col min="4866" max="4866" width="15" bestFit="1" customWidth="1"/>
    <col min="4867" max="4867" width="15.5703125" customWidth="1"/>
    <col min="4868" max="4868" width="23.42578125" bestFit="1" customWidth="1"/>
    <col min="4869" max="4871" width="30.42578125" bestFit="1" customWidth="1"/>
    <col min="5118" max="5118" width="17.85546875" bestFit="1" customWidth="1"/>
    <col min="5119" max="5119" width="7.5703125" bestFit="1" customWidth="1"/>
    <col min="5120" max="5120" width="12.7109375" bestFit="1" customWidth="1"/>
    <col min="5121" max="5121" width="15.5703125" bestFit="1" customWidth="1"/>
    <col min="5122" max="5122" width="15" bestFit="1" customWidth="1"/>
    <col min="5123" max="5123" width="15.5703125" customWidth="1"/>
    <col min="5124" max="5124" width="23.42578125" bestFit="1" customWidth="1"/>
    <col min="5125" max="5127" width="30.42578125" bestFit="1" customWidth="1"/>
    <col min="5374" max="5374" width="17.85546875" bestFit="1" customWidth="1"/>
    <col min="5375" max="5375" width="7.5703125" bestFit="1" customWidth="1"/>
    <col min="5376" max="5376" width="12.7109375" bestFit="1" customWidth="1"/>
    <col min="5377" max="5377" width="15.5703125" bestFit="1" customWidth="1"/>
    <col min="5378" max="5378" width="15" bestFit="1" customWidth="1"/>
    <col min="5379" max="5379" width="15.5703125" customWidth="1"/>
    <col min="5380" max="5380" width="23.42578125" bestFit="1" customWidth="1"/>
    <col min="5381" max="5383" width="30.42578125" bestFit="1" customWidth="1"/>
    <col min="5630" max="5630" width="17.85546875" bestFit="1" customWidth="1"/>
    <col min="5631" max="5631" width="7.5703125" bestFit="1" customWidth="1"/>
    <col min="5632" max="5632" width="12.7109375" bestFit="1" customWidth="1"/>
    <col min="5633" max="5633" width="15.5703125" bestFit="1" customWidth="1"/>
    <col min="5634" max="5634" width="15" bestFit="1" customWidth="1"/>
    <col min="5635" max="5635" width="15.5703125" customWidth="1"/>
    <col min="5636" max="5636" width="23.42578125" bestFit="1" customWidth="1"/>
    <col min="5637" max="5639" width="30.42578125" bestFit="1" customWidth="1"/>
    <col min="5886" max="5886" width="17.85546875" bestFit="1" customWidth="1"/>
    <col min="5887" max="5887" width="7.5703125" bestFit="1" customWidth="1"/>
    <col min="5888" max="5888" width="12.7109375" bestFit="1" customWidth="1"/>
    <col min="5889" max="5889" width="15.5703125" bestFit="1" customWidth="1"/>
    <col min="5890" max="5890" width="15" bestFit="1" customWidth="1"/>
    <col min="5891" max="5891" width="15.5703125" customWidth="1"/>
    <col min="5892" max="5892" width="23.42578125" bestFit="1" customWidth="1"/>
    <col min="5893" max="5895" width="30.42578125" bestFit="1" customWidth="1"/>
    <col min="6142" max="6142" width="17.85546875" bestFit="1" customWidth="1"/>
    <col min="6143" max="6143" width="7.5703125" bestFit="1" customWidth="1"/>
    <col min="6144" max="6144" width="12.7109375" bestFit="1" customWidth="1"/>
    <col min="6145" max="6145" width="15.5703125" bestFit="1" customWidth="1"/>
    <col min="6146" max="6146" width="15" bestFit="1" customWidth="1"/>
    <col min="6147" max="6147" width="15.5703125" customWidth="1"/>
    <col min="6148" max="6148" width="23.42578125" bestFit="1" customWidth="1"/>
    <col min="6149" max="6151" width="30.42578125" bestFit="1" customWidth="1"/>
    <col min="6398" max="6398" width="17.85546875" bestFit="1" customWidth="1"/>
    <col min="6399" max="6399" width="7.5703125" bestFit="1" customWidth="1"/>
    <col min="6400" max="6400" width="12.7109375" bestFit="1" customWidth="1"/>
    <col min="6401" max="6401" width="15.5703125" bestFit="1" customWidth="1"/>
    <col min="6402" max="6402" width="15" bestFit="1" customWidth="1"/>
    <col min="6403" max="6403" width="15.5703125" customWidth="1"/>
    <col min="6404" max="6404" width="23.42578125" bestFit="1" customWidth="1"/>
    <col min="6405" max="6407" width="30.42578125" bestFit="1" customWidth="1"/>
    <col min="6654" max="6654" width="17.85546875" bestFit="1" customWidth="1"/>
    <col min="6655" max="6655" width="7.5703125" bestFit="1" customWidth="1"/>
    <col min="6656" max="6656" width="12.7109375" bestFit="1" customWidth="1"/>
    <col min="6657" max="6657" width="15.5703125" bestFit="1" customWidth="1"/>
    <col min="6658" max="6658" width="15" bestFit="1" customWidth="1"/>
    <col min="6659" max="6659" width="15.5703125" customWidth="1"/>
    <col min="6660" max="6660" width="23.42578125" bestFit="1" customWidth="1"/>
    <col min="6661" max="6663" width="30.42578125" bestFit="1" customWidth="1"/>
    <col min="6910" max="6910" width="17.85546875" bestFit="1" customWidth="1"/>
    <col min="6911" max="6911" width="7.5703125" bestFit="1" customWidth="1"/>
    <col min="6912" max="6912" width="12.7109375" bestFit="1" customWidth="1"/>
    <col min="6913" max="6913" width="15.5703125" bestFit="1" customWidth="1"/>
    <col min="6914" max="6914" width="15" bestFit="1" customWidth="1"/>
    <col min="6915" max="6915" width="15.5703125" customWidth="1"/>
    <col min="6916" max="6916" width="23.42578125" bestFit="1" customWidth="1"/>
    <col min="6917" max="6919" width="30.42578125" bestFit="1" customWidth="1"/>
    <col min="7166" max="7166" width="17.85546875" bestFit="1" customWidth="1"/>
    <col min="7167" max="7167" width="7.5703125" bestFit="1" customWidth="1"/>
    <col min="7168" max="7168" width="12.7109375" bestFit="1" customWidth="1"/>
    <col min="7169" max="7169" width="15.5703125" bestFit="1" customWidth="1"/>
    <col min="7170" max="7170" width="15" bestFit="1" customWidth="1"/>
    <col min="7171" max="7171" width="15.5703125" customWidth="1"/>
    <col min="7172" max="7172" width="23.42578125" bestFit="1" customWidth="1"/>
    <col min="7173" max="7175" width="30.42578125" bestFit="1" customWidth="1"/>
    <col min="7422" max="7422" width="17.85546875" bestFit="1" customWidth="1"/>
    <col min="7423" max="7423" width="7.5703125" bestFit="1" customWidth="1"/>
    <col min="7424" max="7424" width="12.7109375" bestFit="1" customWidth="1"/>
    <col min="7425" max="7425" width="15.5703125" bestFit="1" customWidth="1"/>
    <col min="7426" max="7426" width="15" bestFit="1" customWidth="1"/>
    <col min="7427" max="7427" width="15.5703125" customWidth="1"/>
    <col min="7428" max="7428" width="23.42578125" bestFit="1" customWidth="1"/>
    <col min="7429" max="7431" width="30.42578125" bestFit="1" customWidth="1"/>
    <col min="7678" max="7678" width="17.85546875" bestFit="1" customWidth="1"/>
    <col min="7679" max="7679" width="7.5703125" bestFit="1" customWidth="1"/>
    <col min="7680" max="7680" width="12.7109375" bestFit="1" customWidth="1"/>
    <col min="7681" max="7681" width="15.5703125" bestFit="1" customWidth="1"/>
    <col min="7682" max="7682" width="15" bestFit="1" customWidth="1"/>
    <col min="7683" max="7683" width="15.5703125" customWidth="1"/>
    <col min="7684" max="7684" width="23.42578125" bestFit="1" customWidth="1"/>
    <col min="7685" max="7687" width="30.42578125" bestFit="1" customWidth="1"/>
    <col min="7934" max="7934" width="17.85546875" bestFit="1" customWidth="1"/>
    <col min="7935" max="7935" width="7.5703125" bestFit="1" customWidth="1"/>
    <col min="7936" max="7936" width="12.7109375" bestFit="1" customWidth="1"/>
    <col min="7937" max="7937" width="15.5703125" bestFit="1" customWidth="1"/>
    <col min="7938" max="7938" width="15" bestFit="1" customWidth="1"/>
    <col min="7939" max="7939" width="15.5703125" customWidth="1"/>
    <col min="7940" max="7940" width="23.42578125" bestFit="1" customWidth="1"/>
    <col min="7941" max="7943" width="30.42578125" bestFit="1" customWidth="1"/>
    <col min="8190" max="8190" width="17.85546875" bestFit="1" customWidth="1"/>
    <col min="8191" max="8191" width="7.5703125" bestFit="1" customWidth="1"/>
    <col min="8192" max="8192" width="12.7109375" bestFit="1" customWidth="1"/>
    <col min="8193" max="8193" width="15.5703125" bestFit="1" customWidth="1"/>
    <col min="8194" max="8194" width="15" bestFit="1" customWidth="1"/>
    <col min="8195" max="8195" width="15.5703125" customWidth="1"/>
    <col min="8196" max="8196" width="23.42578125" bestFit="1" customWidth="1"/>
    <col min="8197" max="8199" width="30.42578125" bestFit="1" customWidth="1"/>
    <col min="8446" max="8446" width="17.85546875" bestFit="1" customWidth="1"/>
    <col min="8447" max="8447" width="7.5703125" bestFit="1" customWidth="1"/>
    <col min="8448" max="8448" width="12.7109375" bestFit="1" customWidth="1"/>
    <col min="8449" max="8449" width="15.5703125" bestFit="1" customWidth="1"/>
    <col min="8450" max="8450" width="15" bestFit="1" customWidth="1"/>
    <col min="8451" max="8451" width="15.5703125" customWidth="1"/>
    <col min="8452" max="8452" width="23.42578125" bestFit="1" customWidth="1"/>
    <col min="8453" max="8455" width="30.42578125" bestFit="1" customWidth="1"/>
    <col min="8702" max="8702" width="17.85546875" bestFit="1" customWidth="1"/>
    <col min="8703" max="8703" width="7.5703125" bestFit="1" customWidth="1"/>
    <col min="8704" max="8704" width="12.7109375" bestFit="1" customWidth="1"/>
    <col min="8705" max="8705" width="15.5703125" bestFit="1" customWidth="1"/>
    <col min="8706" max="8706" width="15" bestFit="1" customWidth="1"/>
    <col min="8707" max="8707" width="15.5703125" customWidth="1"/>
    <col min="8708" max="8708" width="23.42578125" bestFit="1" customWidth="1"/>
    <col min="8709" max="8711" width="30.42578125" bestFit="1" customWidth="1"/>
    <col min="8958" max="8958" width="17.85546875" bestFit="1" customWidth="1"/>
    <col min="8959" max="8959" width="7.5703125" bestFit="1" customWidth="1"/>
    <col min="8960" max="8960" width="12.7109375" bestFit="1" customWidth="1"/>
    <col min="8961" max="8961" width="15.5703125" bestFit="1" customWidth="1"/>
    <col min="8962" max="8962" width="15" bestFit="1" customWidth="1"/>
    <col min="8963" max="8963" width="15.5703125" customWidth="1"/>
    <col min="8964" max="8964" width="23.42578125" bestFit="1" customWidth="1"/>
    <col min="8965" max="8967" width="30.42578125" bestFit="1" customWidth="1"/>
    <col min="9214" max="9214" width="17.85546875" bestFit="1" customWidth="1"/>
    <col min="9215" max="9215" width="7.5703125" bestFit="1" customWidth="1"/>
    <col min="9216" max="9216" width="12.7109375" bestFit="1" customWidth="1"/>
    <col min="9217" max="9217" width="15.5703125" bestFit="1" customWidth="1"/>
    <col min="9218" max="9218" width="15" bestFit="1" customWidth="1"/>
    <col min="9219" max="9219" width="15.5703125" customWidth="1"/>
    <col min="9220" max="9220" width="23.42578125" bestFit="1" customWidth="1"/>
    <col min="9221" max="9223" width="30.42578125" bestFit="1" customWidth="1"/>
    <col min="9470" max="9470" width="17.85546875" bestFit="1" customWidth="1"/>
    <col min="9471" max="9471" width="7.5703125" bestFit="1" customWidth="1"/>
    <col min="9472" max="9472" width="12.7109375" bestFit="1" customWidth="1"/>
    <col min="9473" max="9473" width="15.5703125" bestFit="1" customWidth="1"/>
    <col min="9474" max="9474" width="15" bestFit="1" customWidth="1"/>
    <col min="9475" max="9475" width="15.5703125" customWidth="1"/>
    <col min="9476" max="9476" width="23.42578125" bestFit="1" customWidth="1"/>
    <col min="9477" max="9479" width="30.42578125" bestFit="1" customWidth="1"/>
    <col min="9726" max="9726" width="17.85546875" bestFit="1" customWidth="1"/>
    <col min="9727" max="9727" width="7.5703125" bestFit="1" customWidth="1"/>
    <col min="9728" max="9728" width="12.7109375" bestFit="1" customWidth="1"/>
    <col min="9729" max="9729" width="15.5703125" bestFit="1" customWidth="1"/>
    <col min="9730" max="9730" width="15" bestFit="1" customWidth="1"/>
    <col min="9731" max="9731" width="15.5703125" customWidth="1"/>
    <col min="9732" max="9732" width="23.42578125" bestFit="1" customWidth="1"/>
    <col min="9733" max="9735" width="30.42578125" bestFit="1" customWidth="1"/>
    <col min="9982" max="9982" width="17.85546875" bestFit="1" customWidth="1"/>
    <col min="9983" max="9983" width="7.5703125" bestFit="1" customWidth="1"/>
    <col min="9984" max="9984" width="12.7109375" bestFit="1" customWidth="1"/>
    <col min="9985" max="9985" width="15.5703125" bestFit="1" customWidth="1"/>
    <col min="9986" max="9986" width="15" bestFit="1" customWidth="1"/>
    <col min="9987" max="9987" width="15.5703125" customWidth="1"/>
    <col min="9988" max="9988" width="23.42578125" bestFit="1" customWidth="1"/>
    <col min="9989" max="9991" width="30.42578125" bestFit="1" customWidth="1"/>
    <col min="10238" max="10238" width="17.85546875" bestFit="1" customWidth="1"/>
    <col min="10239" max="10239" width="7.5703125" bestFit="1" customWidth="1"/>
    <col min="10240" max="10240" width="12.7109375" bestFit="1" customWidth="1"/>
    <col min="10241" max="10241" width="15.5703125" bestFit="1" customWidth="1"/>
    <col min="10242" max="10242" width="15" bestFit="1" customWidth="1"/>
    <col min="10243" max="10243" width="15.5703125" customWidth="1"/>
    <col min="10244" max="10244" width="23.42578125" bestFit="1" customWidth="1"/>
    <col min="10245" max="10247" width="30.42578125" bestFit="1" customWidth="1"/>
    <col min="10494" max="10494" width="17.85546875" bestFit="1" customWidth="1"/>
    <col min="10495" max="10495" width="7.5703125" bestFit="1" customWidth="1"/>
    <col min="10496" max="10496" width="12.7109375" bestFit="1" customWidth="1"/>
    <col min="10497" max="10497" width="15.5703125" bestFit="1" customWidth="1"/>
    <col min="10498" max="10498" width="15" bestFit="1" customWidth="1"/>
    <col min="10499" max="10499" width="15.5703125" customWidth="1"/>
    <col min="10500" max="10500" width="23.42578125" bestFit="1" customWidth="1"/>
    <col min="10501" max="10503" width="30.42578125" bestFit="1" customWidth="1"/>
    <col min="10750" max="10750" width="17.85546875" bestFit="1" customWidth="1"/>
    <col min="10751" max="10751" width="7.5703125" bestFit="1" customWidth="1"/>
    <col min="10752" max="10752" width="12.7109375" bestFit="1" customWidth="1"/>
    <col min="10753" max="10753" width="15.5703125" bestFit="1" customWidth="1"/>
    <col min="10754" max="10754" width="15" bestFit="1" customWidth="1"/>
    <col min="10755" max="10755" width="15.5703125" customWidth="1"/>
    <col min="10756" max="10756" width="23.42578125" bestFit="1" customWidth="1"/>
    <col min="10757" max="10759" width="30.42578125" bestFit="1" customWidth="1"/>
    <col min="11006" max="11006" width="17.85546875" bestFit="1" customWidth="1"/>
    <col min="11007" max="11007" width="7.5703125" bestFit="1" customWidth="1"/>
    <col min="11008" max="11008" width="12.7109375" bestFit="1" customWidth="1"/>
    <col min="11009" max="11009" width="15.5703125" bestFit="1" customWidth="1"/>
    <col min="11010" max="11010" width="15" bestFit="1" customWidth="1"/>
    <col min="11011" max="11011" width="15.5703125" customWidth="1"/>
    <col min="11012" max="11012" width="23.42578125" bestFit="1" customWidth="1"/>
    <col min="11013" max="11015" width="30.42578125" bestFit="1" customWidth="1"/>
    <col min="11262" max="11262" width="17.85546875" bestFit="1" customWidth="1"/>
    <col min="11263" max="11263" width="7.5703125" bestFit="1" customWidth="1"/>
    <col min="11264" max="11264" width="12.7109375" bestFit="1" customWidth="1"/>
    <col min="11265" max="11265" width="15.5703125" bestFit="1" customWidth="1"/>
    <col min="11266" max="11266" width="15" bestFit="1" customWidth="1"/>
    <col min="11267" max="11267" width="15.5703125" customWidth="1"/>
    <col min="11268" max="11268" width="23.42578125" bestFit="1" customWidth="1"/>
    <col min="11269" max="11271" width="30.42578125" bestFit="1" customWidth="1"/>
    <col min="11518" max="11518" width="17.85546875" bestFit="1" customWidth="1"/>
    <col min="11519" max="11519" width="7.5703125" bestFit="1" customWidth="1"/>
    <col min="11520" max="11520" width="12.7109375" bestFit="1" customWidth="1"/>
    <col min="11521" max="11521" width="15.5703125" bestFit="1" customWidth="1"/>
    <col min="11522" max="11522" width="15" bestFit="1" customWidth="1"/>
    <col min="11523" max="11523" width="15.5703125" customWidth="1"/>
    <col min="11524" max="11524" width="23.42578125" bestFit="1" customWidth="1"/>
    <col min="11525" max="11527" width="30.42578125" bestFit="1" customWidth="1"/>
    <col min="11774" max="11774" width="17.85546875" bestFit="1" customWidth="1"/>
    <col min="11775" max="11775" width="7.5703125" bestFit="1" customWidth="1"/>
    <col min="11776" max="11776" width="12.7109375" bestFit="1" customWidth="1"/>
    <col min="11777" max="11777" width="15.5703125" bestFit="1" customWidth="1"/>
    <col min="11778" max="11778" width="15" bestFit="1" customWidth="1"/>
    <col min="11779" max="11779" width="15.5703125" customWidth="1"/>
    <col min="11780" max="11780" width="23.42578125" bestFit="1" customWidth="1"/>
    <col min="11781" max="11783" width="30.42578125" bestFit="1" customWidth="1"/>
    <col min="12030" max="12030" width="17.85546875" bestFit="1" customWidth="1"/>
    <col min="12031" max="12031" width="7.5703125" bestFit="1" customWidth="1"/>
    <col min="12032" max="12032" width="12.7109375" bestFit="1" customWidth="1"/>
    <col min="12033" max="12033" width="15.5703125" bestFit="1" customWidth="1"/>
    <col min="12034" max="12034" width="15" bestFit="1" customWidth="1"/>
    <col min="12035" max="12035" width="15.5703125" customWidth="1"/>
    <col min="12036" max="12036" width="23.42578125" bestFit="1" customWidth="1"/>
    <col min="12037" max="12039" width="30.42578125" bestFit="1" customWidth="1"/>
    <col min="12286" max="12286" width="17.85546875" bestFit="1" customWidth="1"/>
    <col min="12287" max="12287" width="7.5703125" bestFit="1" customWidth="1"/>
    <col min="12288" max="12288" width="12.7109375" bestFit="1" customWidth="1"/>
    <col min="12289" max="12289" width="15.5703125" bestFit="1" customWidth="1"/>
    <col min="12290" max="12290" width="15" bestFit="1" customWidth="1"/>
    <col min="12291" max="12291" width="15.5703125" customWidth="1"/>
    <col min="12292" max="12292" width="23.42578125" bestFit="1" customWidth="1"/>
    <col min="12293" max="12295" width="30.42578125" bestFit="1" customWidth="1"/>
    <col min="12542" max="12542" width="17.85546875" bestFit="1" customWidth="1"/>
    <col min="12543" max="12543" width="7.5703125" bestFit="1" customWidth="1"/>
    <col min="12544" max="12544" width="12.7109375" bestFit="1" customWidth="1"/>
    <col min="12545" max="12545" width="15.5703125" bestFit="1" customWidth="1"/>
    <col min="12546" max="12546" width="15" bestFit="1" customWidth="1"/>
    <col min="12547" max="12547" width="15.5703125" customWidth="1"/>
    <col min="12548" max="12548" width="23.42578125" bestFit="1" customWidth="1"/>
    <col min="12549" max="12551" width="30.42578125" bestFit="1" customWidth="1"/>
    <col min="12798" max="12798" width="17.85546875" bestFit="1" customWidth="1"/>
    <col min="12799" max="12799" width="7.5703125" bestFit="1" customWidth="1"/>
    <col min="12800" max="12800" width="12.7109375" bestFit="1" customWidth="1"/>
    <col min="12801" max="12801" width="15.5703125" bestFit="1" customWidth="1"/>
    <col min="12802" max="12802" width="15" bestFit="1" customWidth="1"/>
    <col min="12803" max="12803" width="15.5703125" customWidth="1"/>
    <col min="12804" max="12804" width="23.42578125" bestFit="1" customWidth="1"/>
    <col min="12805" max="12807" width="30.42578125" bestFit="1" customWidth="1"/>
    <col min="13054" max="13054" width="17.85546875" bestFit="1" customWidth="1"/>
    <col min="13055" max="13055" width="7.5703125" bestFit="1" customWidth="1"/>
    <col min="13056" max="13056" width="12.7109375" bestFit="1" customWidth="1"/>
    <col min="13057" max="13057" width="15.5703125" bestFit="1" customWidth="1"/>
    <col min="13058" max="13058" width="15" bestFit="1" customWidth="1"/>
    <col min="13059" max="13059" width="15.5703125" customWidth="1"/>
    <col min="13060" max="13060" width="23.42578125" bestFit="1" customWidth="1"/>
    <col min="13061" max="13063" width="30.42578125" bestFit="1" customWidth="1"/>
    <col min="13310" max="13310" width="17.85546875" bestFit="1" customWidth="1"/>
    <col min="13311" max="13311" width="7.5703125" bestFit="1" customWidth="1"/>
    <col min="13312" max="13312" width="12.7109375" bestFit="1" customWidth="1"/>
    <col min="13313" max="13313" width="15.5703125" bestFit="1" customWidth="1"/>
    <col min="13314" max="13314" width="15" bestFit="1" customWidth="1"/>
    <col min="13315" max="13315" width="15.5703125" customWidth="1"/>
    <col min="13316" max="13316" width="23.42578125" bestFit="1" customWidth="1"/>
    <col min="13317" max="13319" width="30.42578125" bestFit="1" customWidth="1"/>
    <col min="13566" max="13566" width="17.85546875" bestFit="1" customWidth="1"/>
    <col min="13567" max="13567" width="7.5703125" bestFit="1" customWidth="1"/>
    <col min="13568" max="13568" width="12.7109375" bestFit="1" customWidth="1"/>
    <col min="13569" max="13569" width="15.5703125" bestFit="1" customWidth="1"/>
    <col min="13570" max="13570" width="15" bestFit="1" customWidth="1"/>
    <col min="13571" max="13571" width="15.5703125" customWidth="1"/>
    <col min="13572" max="13572" width="23.42578125" bestFit="1" customWidth="1"/>
    <col min="13573" max="13575" width="30.42578125" bestFit="1" customWidth="1"/>
    <col min="13822" max="13822" width="17.85546875" bestFit="1" customWidth="1"/>
    <col min="13823" max="13823" width="7.5703125" bestFit="1" customWidth="1"/>
    <col min="13824" max="13824" width="12.7109375" bestFit="1" customWidth="1"/>
    <col min="13825" max="13825" width="15.5703125" bestFit="1" customWidth="1"/>
    <col min="13826" max="13826" width="15" bestFit="1" customWidth="1"/>
    <col min="13827" max="13827" width="15.5703125" customWidth="1"/>
    <col min="13828" max="13828" width="23.42578125" bestFit="1" customWidth="1"/>
    <col min="13829" max="13831" width="30.42578125" bestFit="1" customWidth="1"/>
    <col min="14078" max="14078" width="17.85546875" bestFit="1" customWidth="1"/>
    <col min="14079" max="14079" width="7.5703125" bestFit="1" customWidth="1"/>
    <col min="14080" max="14080" width="12.7109375" bestFit="1" customWidth="1"/>
    <col min="14081" max="14081" width="15.5703125" bestFit="1" customWidth="1"/>
    <col min="14082" max="14082" width="15" bestFit="1" customWidth="1"/>
    <col min="14083" max="14083" width="15.5703125" customWidth="1"/>
    <col min="14084" max="14084" width="23.42578125" bestFit="1" customWidth="1"/>
    <col min="14085" max="14087" width="30.42578125" bestFit="1" customWidth="1"/>
    <col min="14334" max="14334" width="17.85546875" bestFit="1" customWidth="1"/>
    <col min="14335" max="14335" width="7.5703125" bestFit="1" customWidth="1"/>
    <col min="14336" max="14336" width="12.7109375" bestFit="1" customWidth="1"/>
    <col min="14337" max="14337" width="15.5703125" bestFit="1" customWidth="1"/>
    <col min="14338" max="14338" width="15" bestFit="1" customWidth="1"/>
    <col min="14339" max="14339" width="15.5703125" customWidth="1"/>
    <col min="14340" max="14340" width="23.42578125" bestFit="1" customWidth="1"/>
    <col min="14341" max="14343" width="30.42578125" bestFit="1" customWidth="1"/>
    <col min="14590" max="14590" width="17.85546875" bestFit="1" customWidth="1"/>
    <col min="14591" max="14591" width="7.5703125" bestFit="1" customWidth="1"/>
    <col min="14592" max="14592" width="12.7109375" bestFit="1" customWidth="1"/>
    <col min="14593" max="14593" width="15.5703125" bestFit="1" customWidth="1"/>
    <col min="14594" max="14594" width="15" bestFit="1" customWidth="1"/>
    <col min="14595" max="14595" width="15.5703125" customWidth="1"/>
    <col min="14596" max="14596" width="23.42578125" bestFit="1" customWidth="1"/>
    <col min="14597" max="14599" width="30.42578125" bestFit="1" customWidth="1"/>
    <col min="14846" max="14846" width="17.85546875" bestFit="1" customWidth="1"/>
    <col min="14847" max="14847" width="7.5703125" bestFit="1" customWidth="1"/>
    <col min="14848" max="14848" width="12.7109375" bestFit="1" customWidth="1"/>
    <col min="14849" max="14849" width="15.5703125" bestFit="1" customWidth="1"/>
    <col min="14850" max="14850" width="15" bestFit="1" customWidth="1"/>
    <col min="14851" max="14851" width="15.5703125" customWidth="1"/>
    <col min="14852" max="14852" width="23.42578125" bestFit="1" customWidth="1"/>
    <col min="14853" max="14855" width="30.42578125" bestFit="1" customWidth="1"/>
    <col min="15102" max="15102" width="17.85546875" bestFit="1" customWidth="1"/>
    <col min="15103" max="15103" width="7.5703125" bestFit="1" customWidth="1"/>
    <col min="15104" max="15104" width="12.7109375" bestFit="1" customWidth="1"/>
    <col min="15105" max="15105" width="15.5703125" bestFit="1" customWidth="1"/>
    <col min="15106" max="15106" width="15" bestFit="1" customWidth="1"/>
    <col min="15107" max="15107" width="15.5703125" customWidth="1"/>
    <col min="15108" max="15108" width="23.42578125" bestFit="1" customWidth="1"/>
    <col min="15109" max="15111" width="30.42578125" bestFit="1" customWidth="1"/>
    <col min="15358" max="15358" width="17.85546875" bestFit="1" customWidth="1"/>
    <col min="15359" max="15359" width="7.5703125" bestFit="1" customWidth="1"/>
    <col min="15360" max="15360" width="12.7109375" bestFit="1" customWidth="1"/>
    <col min="15361" max="15361" width="15.5703125" bestFit="1" customWidth="1"/>
    <col min="15362" max="15362" width="15" bestFit="1" customWidth="1"/>
    <col min="15363" max="15363" width="15.5703125" customWidth="1"/>
    <col min="15364" max="15364" width="23.42578125" bestFit="1" customWidth="1"/>
    <col min="15365" max="15367" width="30.42578125" bestFit="1" customWidth="1"/>
    <col min="15614" max="15614" width="17.85546875" bestFit="1" customWidth="1"/>
    <col min="15615" max="15615" width="7.5703125" bestFit="1" customWidth="1"/>
    <col min="15616" max="15616" width="12.7109375" bestFit="1" customWidth="1"/>
    <col min="15617" max="15617" width="15.5703125" bestFit="1" customWidth="1"/>
    <col min="15618" max="15618" width="15" bestFit="1" customWidth="1"/>
    <col min="15619" max="15619" width="15.5703125" customWidth="1"/>
    <col min="15620" max="15620" width="23.42578125" bestFit="1" customWidth="1"/>
    <col min="15621" max="15623" width="30.42578125" bestFit="1" customWidth="1"/>
    <col min="15870" max="15870" width="17.85546875" bestFit="1" customWidth="1"/>
    <col min="15871" max="15871" width="7.5703125" bestFit="1" customWidth="1"/>
    <col min="15872" max="15872" width="12.7109375" bestFit="1" customWidth="1"/>
    <col min="15873" max="15873" width="15.5703125" bestFit="1" customWidth="1"/>
    <col min="15874" max="15874" width="15" bestFit="1" customWidth="1"/>
    <col min="15875" max="15875" width="15.5703125" customWidth="1"/>
    <col min="15876" max="15876" width="23.42578125" bestFit="1" customWidth="1"/>
    <col min="15877" max="15879" width="30.42578125" bestFit="1" customWidth="1"/>
    <col min="16126" max="16126" width="17.85546875" bestFit="1" customWidth="1"/>
    <col min="16127" max="16127" width="7.5703125" bestFit="1" customWidth="1"/>
    <col min="16128" max="16128" width="12.7109375" bestFit="1" customWidth="1"/>
    <col min="16129" max="16129" width="15.5703125" bestFit="1" customWidth="1"/>
    <col min="16130" max="16130" width="15" bestFit="1" customWidth="1"/>
    <col min="16131" max="16131" width="15.5703125" customWidth="1"/>
    <col min="16132" max="16132" width="23.42578125" bestFit="1" customWidth="1"/>
    <col min="16133" max="16135" width="30.42578125" bestFit="1" customWidth="1"/>
  </cols>
  <sheetData>
    <row r="2" spans="1:7" s="96" customFormat="1" ht="65.25" thickBot="1" x14ac:dyDescent="0.3">
      <c r="A2" s="86" t="s">
        <v>11</v>
      </c>
      <c r="B2" s="86" t="s">
        <v>172</v>
      </c>
      <c r="C2" s="86" t="s">
        <v>173</v>
      </c>
      <c r="D2" s="86" t="s">
        <v>182</v>
      </c>
      <c r="E2" s="86" t="s">
        <v>183</v>
      </c>
      <c r="F2" s="86" t="s">
        <v>184</v>
      </c>
      <c r="G2" s="86" t="s">
        <v>185</v>
      </c>
    </row>
    <row r="3" spans="1:7" ht="15.75" thickTop="1" x14ac:dyDescent="0.25">
      <c r="A3" s="87" t="s">
        <v>14</v>
      </c>
      <c r="B3" s="88">
        <v>20382.053</v>
      </c>
      <c r="C3" s="88">
        <v>425488951.64399999</v>
      </c>
      <c r="D3" s="88">
        <v>16153.083000000001</v>
      </c>
      <c r="E3" s="88">
        <v>394503853.36000001</v>
      </c>
      <c r="F3" s="88">
        <v>14086.413500000001</v>
      </c>
      <c r="G3" s="88">
        <v>14086.413500000001</v>
      </c>
    </row>
    <row r="4" spans="1:7" x14ac:dyDescent="0.25">
      <c r="A4" s="89" t="s">
        <v>18</v>
      </c>
      <c r="B4" s="90">
        <v>12559.996999999999</v>
      </c>
      <c r="C4" s="90">
        <v>170263929.014</v>
      </c>
      <c r="D4" s="90">
        <v>12559.996999999999</v>
      </c>
      <c r="E4" s="90">
        <v>170263929.014</v>
      </c>
      <c r="F4" s="90">
        <v>12559.996999999999</v>
      </c>
      <c r="G4" s="90">
        <v>12559.996999999999</v>
      </c>
    </row>
    <row r="5" spans="1:7" x14ac:dyDescent="0.25">
      <c r="A5" s="89" t="s">
        <v>25</v>
      </c>
      <c r="B5" s="90">
        <v>497.24799999999999</v>
      </c>
      <c r="C5" s="90">
        <v>21720477.535999998</v>
      </c>
      <c r="D5" s="90">
        <v>497.24799999999999</v>
      </c>
      <c r="E5" s="90">
        <v>21720477.535999998</v>
      </c>
      <c r="F5" s="90">
        <v>497.24799999999999</v>
      </c>
      <c r="G5" s="90">
        <v>497.24799999999999</v>
      </c>
    </row>
    <row r="6" spans="1:7" x14ac:dyDescent="0.25">
      <c r="A6" s="89" t="s">
        <v>28</v>
      </c>
      <c r="B6" s="90">
        <v>10785.903</v>
      </c>
      <c r="C6" s="90">
        <v>403760665.45300001</v>
      </c>
      <c r="D6" s="90">
        <v>8601.5259999999998</v>
      </c>
      <c r="E6" s="90">
        <v>396363009.60299999</v>
      </c>
      <c r="F6" s="90">
        <v>8601.5259999999998</v>
      </c>
      <c r="G6" s="90">
        <v>8601.5259999999998</v>
      </c>
    </row>
    <row r="7" spans="1:7" x14ac:dyDescent="0.25">
      <c r="A7" s="89" t="s">
        <v>30</v>
      </c>
      <c r="B7" s="90">
        <v>15943.485000000001</v>
      </c>
      <c r="C7" s="90">
        <v>388712025.037</v>
      </c>
      <c r="D7" s="90">
        <v>15943.485000000001</v>
      </c>
      <c r="E7" s="90">
        <v>388712025.037</v>
      </c>
      <c r="F7" s="90">
        <v>15083.5555</v>
      </c>
      <c r="G7" s="90">
        <v>15083.5555</v>
      </c>
    </row>
    <row r="8" spans="1:7" x14ac:dyDescent="0.25">
      <c r="A8" s="89" t="s">
        <v>31</v>
      </c>
      <c r="B8" s="90">
        <v>36353.300999999999</v>
      </c>
      <c r="C8" s="90">
        <v>412655981.95999998</v>
      </c>
      <c r="D8" s="90">
        <v>35559.646000000001</v>
      </c>
      <c r="E8" s="90">
        <v>408185175.23100001</v>
      </c>
      <c r="F8" s="90">
        <v>34476.116499999996</v>
      </c>
      <c r="G8" s="90">
        <v>31041.719101250001</v>
      </c>
    </row>
    <row r="9" spans="1:7" x14ac:dyDescent="0.25">
      <c r="A9" s="89" t="s">
        <v>32</v>
      </c>
      <c r="B9" s="90">
        <v>12177.849</v>
      </c>
      <c r="C9" s="90">
        <v>148043347.20100001</v>
      </c>
      <c r="D9" s="90">
        <v>11407.213</v>
      </c>
      <c r="E9" s="90">
        <v>143675508.926</v>
      </c>
      <c r="F9" s="90">
        <v>11139.637500000001</v>
      </c>
      <c r="G9" s="90">
        <v>11139.637500000001</v>
      </c>
    </row>
    <row r="10" spans="1:7" x14ac:dyDescent="0.25">
      <c r="A10" s="89" t="s">
        <v>33</v>
      </c>
      <c r="B10" s="90">
        <v>8117.7830000000004</v>
      </c>
      <c r="C10" s="90">
        <v>144261911.46399999</v>
      </c>
      <c r="D10" s="90">
        <v>7732.4390000000003</v>
      </c>
      <c r="E10" s="90">
        <v>138960645.92300001</v>
      </c>
      <c r="F10" s="90">
        <v>7717.4440000000004</v>
      </c>
      <c r="G10" s="90">
        <v>7717.4440000000004</v>
      </c>
    </row>
    <row r="11" spans="1:7" x14ac:dyDescent="0.25">
      <c r="A11" s="89" t="s">
        <v>34</v>
      </c>
      <c r="B11" s="90">
        <v>26709.23</v>
      </c>
      <c r="C11" s="90">
        <v>368427472.59299999</v>
      </c>
      <c r="D11" s="90">
        <v>25491.050999999999</v>
      </c>
      <c r="E11" s="90">
        <v>361465288.23699999</v>
      </c>
      <c r="F11" s="90">
        <v>25315.402999999998</v>
      </c>
      <c r="G11" s="90">
        <v>25315.402999999998</v>
      </c>
    </row>
    <row r="12" spans="1:7" x14ac:dyDescent="0.25">
      <c r="A12" s="89" t="s">
        <v>35</v>
      </c>
      <c r="B12" s="90">
        <v>19257.034</v>
      </c>
      <c r="C12" s="90">
        <v>326367333.08399999</v>
      </c>
      <c r="D12" s="90">
        <v>19252.652999999998</v>
      </c>
      <c r="E12" s="90">
        <v>326315779.54000002</v>
      </c>
      <c r="F12" s="90">
        <v>19098.017</v>
      </c>
      <c r="G12" s="90">
        <v>19098.017</v>
      </c>
    </row>
    <row r="13" spans="1:7" x14ac:dyDescent="0.25">
      <c r="A13" s="89" t="s">
        <v>37</v>
      </c>
      <c r="B13" s="90">
        <v>3892.971</v>
      </c>
      <c r="C13" s="90">
        <v>98045469.724999994</v>
      </c>
      <c r="D13" s="90">
        <v>3847.241</v>
      </c>
      <c r="E13" s="90">
        <v>97632371.804000005</v>
      </c>
      <c r="F13" s="90">
        <v>3847.241</v>
      </c>
      <c r="G13" s="90">
        <v>3847.241</v>
      </c>
    </row>
    <row r="14" spans="1:7" x14ac:dyDescent="0.25">
      <c r="A14" s="89" t="s">
        <v>39</v>
      </c>
      <c r="B14" s="90">
        <v>21459.602999999999</v>
      </c>
      <c r="C14" s="90">
        <v>329667138.088</v>
      </c>
      <c r="D14" s="90">
        <v>16783.327000000001</v>
      </c>
      <c r="E14" s="90">
        <v>292910893.63099998</v>
      </c>
      <c r="F14" s="90">
        <v>16783.327000000001</v>
      </c>
      <c r="G14" s="90">
        <v>16783.327000000001</v>
      </c>
    </row>
    <row r="15" spans="1:7" x14ac:dyDescent="0.25">
      <c r="A15" s="89" t="s">
        <v>41</v>
      </c>
      <c r="B15" s="90">
        <v>6438.277</v>
      </c>
      <c r="C15" s="90">
        <v>197851901.84400001</v>
      </c>
      <c r="D15" s="90">
        <v>6438.277</v>
      </c>
      <c r="E15" s="90">
        <v>197851901.84400001</v>
      </c>
      <c r="F15" s="90">
        <v>6438.277</v>
      </c>
      <c r="G15" s="90">
        <v>6438.277</v>
      </c>
    </row>
    <row r="16" spans="1:7" x14ac:dyDescent="0.25">
      <c r="A16" s="89" t="s">
        <v>42</v>
      </c>
      <c r="B16" s="90">
        <v>18843.638999999999</v>
      </c>
      <c r="C16" s="90">
        <v>310643195.51300001</v>
      </c>
      <c r="D16" s="90">
        <v>18522.196</v>
      </c>
      <c r="E16" s="90">
        <v>308653837.15100002</v>
      </c>
      <c r="F16" s="90">
        <v>18314.153999999999</v>
      </c>
      <c r="G16" s="90">
        <v>18314.153999999999</v>
      </c>
    </row>
    <row r="17" spans="1:8" x14ac:dyDescent="0.25">
      <c r="A17" s="89" t="s">
        <v>47</v>
      </c>
      <c r="B17" s="90">
        <v>2107.48</v>
      </c>
      <c r="C17" s="90">
        <v>149610385.28799999</v>
      </c>
      <c r="D17" s="90">
        <v>2107.48</v>
      </c>
      <c r="E17" s="90">
        <v>149610385.28799999</v>
      </c>
      <c r="F17" s="90">
        <v>2107.48</v>
      </c>
      <c r="G17" s="90">
        <v>2107.48</v>
      </c>
    </row>
    <row r="18" spans="1:8" x14ac:dyDescent="0.25">
      <c r="A18" s="89" t="s">
        <v>49</v>
      </c>
      <c r="B18" s="90">
        <v>5592.81</v>
      </c>
      <c r="C18" s="90">
        <v>252963113.079</v>
      </c>
      <c r="D18" s="90">
        <v>5488.7470000000003</v>
      </c>
      <c r="E18" s="90">
        <v>251034066.46200001</v>
      </c>
      <c r="F18" s="90">
        <v>5488.7470000000003</v>
      </c>
      <c r="G18" s="90">
        <v>5488.7470000000003</v>
      </c>
    </row>
    <row r="19" spans="1:8" x14ac:dyDescent="0.25">
      <c r="A19" s="89" t="s">
        <v>52</v>
      </c>
      <c r="B19" s="90">
        <v>27382.030999999999</v>
      </c>
      <c r="C19" s="90">
        <v>411233101.31199998</v>
      </c>
      <c r="D19" s="90">
        <v>27269.118999999999</v>
      </c>
      <c r="E19" s="90">
        <v>409504677.70899999</v>
      </c>
      <c r="F19" s="90">
        <v>27269.118999999999</v>
      </c>
      <c r="G19" s="90">
        <v>27269.118999999999</v>
      </c>
    </row>
    <row r="20" spans="1:8" x14ac:dyDescent="0.25">
      <c r="A20" s="89" t="s">
        <v>53</v>
      </c>
      <c r="B20" s="90">
        <v>14040.075999999999</v>
      </c>
      <c r="C20" s="90">
        <v>256099704.68099999</v>
      </c>
      <c r="D20" s="90">
        <v>13173.527</v>
      </c>
      <c r="E20" s="90">
        <v>243198095.382</v>
      </c>
      <c r="F20" s="90">
        <v>13173.527</v>
      </c>
      <c r="G20" s="90">
        <v>13173.527</v>
      </c>
    </row>
    <row r="21" spans="1:8" x14ac:dyDescent="0.25">
      <c r="A21" s="89" t="s">
        <v>55</v>
      </c>
      <c r="B21" s="90">
        <v>36032.684000000001</v>
      </c>
      <c r="C21" s="90">
        <v>502368901.88800001</v>
      </c>
      <c r="D21" s="90">
        <v>36032.684000000001</v>
      </c>
      <c r="E21" s="90">
        <v>502368901.88800001</v>
      </c>
      <c r="F21" s="90">
        <v>35607.243499999997</v>
      </c>
      <c r="G21" s="90">
        <v>35607.243499999997</v>
      </c>
    </row>
    <row r="22" spans="1:8" x14ac:dyDescent="0.25">
      <c r="A22" s="89" t="s">
        <v>59</v>
      </c>
      <c r="B22" s="90">
        <v>9200.5589999999993</v>
      </c>
      <c r="C22" s="90">
        <v>196114293.33899999</v>
      </c>
      <c r="D22" s="90">
        <v>9200.5589999999993</v>
      </c>
      <c r="E22" s="90">
        <v>196114293.33899999</v>
      </c>
      <c r="F22" s="90">
        <v>9200.5589999999993</v>
      </c>
      <c r="G22" s="90">
        <v>9200.5589999999993</v>
      </c>
    </row>
    <row r="23" spans="1:8" x14ac:dyDescent="0.25">
      <c r="A23" s="89" t="s">
        <v>60</v>
      </c>
      <c r="B23" s="90">
        <v>55424.137999999999</v>
      </c>
      <c r="C23" s="90">
        <v>1514648656.573</v>
      </c>
      <c r="D23" s="90">
        <v>54456.688999999998</v>
      </c>
      <c r="E23" s="90">
        <v>1503660852.204</v>
      </c>
      <c r="F23" s="90">
        <v>54456.688999999998</v>
      </c>
      <c r="G23" s="90">
        <v>54456.688999999998</v>
      </c>
    </row>
    <row r="24" spans="1:8" x14ac:dyDescent="0.25">
      <c r="A24" s="89" t="s">
        <v>63</v>
      </c>
      <c r="B24" s="90">
        <v>9644.7000000000007</v>
      </c>
      <c r="C24" s="90">
        <v>226134837.18200001</v>
      </c>
      <c r="D24" s="90">
        <v>9611.9580000000005</v>
      </c>
      <c r="E24" s="90">
        <v>225890925.824</v>
      </c>
      <c r="F24" s="90">
        <v>9350.4264999999996</v>
      </c>
      <c r="G24" s="90">
        <v>9350.4264999999996</v>
      </c>
    </row>
    <row r="25" spans="1:8" x14ac:dyDescent="0.25">
      <c r="A25" s="89" t="s">
        <v>65</v>
      </c>
      <c r="B25" s="90">
        <v>26937.544999999998</v>
      </c>
      <c r="C25" s="90">
        <v>307239587.83899999</v>
      </c>
      <c r="D25" s="90">
        <v>26784.686000000002</v>
      </c>
      <c r="E25" s="90">
        <v>306221365.94199997</v>
      </c>
      <c r="F25" s="90">
        <v>26784.686000000002</v>
      </c>
      <c r="G25" s="90">
        <v>26784.686000000002</v>
      </c>
    </row>
    <row r="26" spans="1:8" x14ac:dyDescent="0.25">
      <c r="A26" s="89" t="s">
        <v>66</v>
      </c>
      <c r="B26" s="90">
        <v>9070.4120000000003</v>
      </c>
      <c r="C26" s="90">
        <v>230424157.52599999</v>
      </c>
      <c r="D26" s="90">
        <v>8345.8160000000007</v>
      </c>
      <c r="E26" s="90">
        <v>224223962.507</v>
      </c>
      <c r="F26" s="90">
        <v>8272.0974999999999</v>
      </c>
      <c r="G26" s="90">
        <v>7724.4972628625001</v>
      </c>
    </row>
    <row r="27" spans="1:8" ht="39" x14ac:dyDescent="0.25">
      <c r="A27" s="91" t="s">
        <v>186</v>
      </c>
      <c r="B27" s="92">
        <v>397567.65699999995</v>
      </c>
      <c r="C27" s="92">
        <v>7367265395.8739986</v>
      </c>
      <c r="D27" s="92">
        <v>382161.87299999996</v>
      </c>
      <c r="E27" s="92">
        <v>7240958736.243</v>
      </c>
      <c r="F27" s="92">
        <v>376570.15749999997</v>
      </c>
      <c r="G27" s="92">
        <v>372588.1598641125</v>
      </c>
    </row>
    <row r="28" spans="1:8" ht="26.25" x14ac:dyDescent="0.25">
      <c r="A28" s="91" t="s">
        <v>179</v>
      </c>
      <c r="B28" s="92">
        <v>398064.90499999997</v>
      </c>
      <c r="C28" s="92">
        <v>7388985873.4099989</v>
      </c>
      <c r="D28" s="92">
        <v>382659.12099999998</v>
      </c>
      <c r="E28" s="92">
        <v>7262679213.7790003</v>
      </c>
      <c r="F28" s="92">
        <v>377067.40549999999</v>
      </c>
      <c r="G28" s="92">
        <v>373085.40786411252</v>
      </c>
    </row>
    <row r="30" spans="1:8" x14ac:dyDescent="0.25">
      <c r="A30" t="s">
        <v>189</v>
      </c>
    </row>
    <row r="32" spans="1:8" x14ac:dyDescent="0.25">
      <c r="H32" s="40"/>
    </row>
    <row r="34" spans="8:8" x14ac:dyDescent="0.25">
      <c r="H34" s="4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9"/>
  <sheetViews>
    <sheetView workbookViewId="0"/>
  </sheetViews>
  <sheetFormatPr defaultRowHeight="15" x14ac:dyDescent="0.25"/>
  <sheetData>
    <row r="1" spans="1:15" x14ac:dyDescent="0.25">
      <c r="A1" t="s">
        <v>11</v>
      </c>
      <c r="B1" t="s">
        <v>145</v>
      </c>
      <c r="C1" t="s">
        <v>144</v>
      </c>
      <c r="D1" t="s">
        <v>143</v>
      </c>
      <c r="E1" t="s">
        <v>142</v>
      </c>
      <c r="F1" t="s">
        <v>141</v>
      </c>
      <c r="G1" t="s">
        <v>140</v>
      </c>
      <c r="H1" t="s">
        <v>139</v>
      </c>
      <c r="I1" t="s">
        <v>138</v>
      </c>
      <c r="J1" t="s">
        <v>137</v>
      </c>
      <c r="K1" t="s">
        <v>136</v>
      </c>
      <c r="L1" t="s">
        <v>135</v>
      </c>
    </row>
    <row r="2" spans="1:15" x14ac:dyDescent="0.25">
      <c r="A2" t="s">
        <v>99</v>
      </c>
      <c r="B2" t="s">
        <v>133</v>
      </c>
      <c r="C2">
        <v>1740</v>
      </c>
      <c r="D2">
        <v>1</v>
      </c>
      <c r="F2">
        <v>2015</v>
      </c>
      <c r="G2" t="s">
        <v>134</v>
      </c>
    </row>
    <row r="3" spans="1:15" x14ac:dyDescent="0.25">
      <c r="A3" t="s">
        <v>99</v>
      </c>
      <c r="B3" t="s">
        <v>133</v>
      </c>
      <c r="C3">
        <v>1740</v>
      </c>
      <c r="D3">
        <v>2</v>
      </c>
      <c r="F3">
        <v>2015</v>
      </c>
      <c r="G3" t="s">
        <v>132</v>
      </c>
      <c r="H3">
        <v>1011.5</v>
      </c>
      <c r="I3">
        <v>0.16639999999999999</v>
      </c>
      <c r="J3">
        <v>217.08699999999999</v>
      </c>
      <c r="K3">
        <v>277232.364</v>
      </c>
      <c r="L3">
        <v>2598989.9049999998</v>
      </c>
    </row>
    <row r="4" spans="1:15" x14ac:dyDescent="0.25">
      <c r="A4" t="s">
        <v>99</v>
      </c>
      <c r="B4" t="s">
        <v>133</v>
      </c>
      <c r="C4">
        <v>1740</v>
      </c>
      <c r="D4">
        <v>3</v>
      </c>
      <c r="F4">
        <v>2015</v>
      </c>
      <c r="G4" t="s">
        <v>132</v>
      </c>
      <c r="H4">
        <v>1983.8979999999999</v>
      </c>
      <c r="I4">
        <v>0.33479999999999999</v>
      </c>
      <c r="J4">
        <v>1056.056</v>
      </c>
      <c r="K4">
        <v>682334.79399999999</v>
      </c>
      <c r="L4">
        <v>6107553.2719999999</v>
      </c>
      <c r="N4" s="1">
        <f>L4*L7/2000</f>
        <v>689.35660172065263</v>
      </c>
      <c r="O4" t="s">
        <v>230</v>
      </c>
    </row>
    <row r="7" spans="1:15" x14ac:dyDescent="0.25">
      <c r="K7" s="124" t="s">
        <v>229</v>
      </c>
      <c r="L7">
        <v>0.22573903853806701</v>
      </c>
    </row>
    <row r="9" spans="1:15" x14ac:dyDescent="0.25">
      <c r="N9"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B2:G26"/>
  <sheetViews>
    <sheetView workbookViewId="0"/>
  </sheetViews>
  <sheetFormatPr defaultRowHeight="15" x14ac:dyDescent="0.25"/>
  <cols>
    <col min="1" max="1" width="16.42578125" customWidth="1"/>
    <col min="2" max="2" width="14.5703125" customWidth="1"/>
    <col min="4" max="5" width="12.85546875" customWidth="1"/>
  </cols>
  <sheetData>
    <row r="2" spans="2:7" ht="15" customHeight="1" x14ac:dyDescent="0.25"/>
    <row r="3" spans="2:7" ht="30" x14ac:dyDescent="0.25">
      <c r="C3" s="103" t="s">
        <v>192</v>
      </c>
      <c r="D3" s="103" t="s">
        <v>199</v>
      </c>
      <c r="E3" s="103" t="s">
        <v>193</v>
      </c>
    </row>
    <row r="4" spans="2:7" x14ac:dyDescent="0.25">
      <c r="B4" s="52" t="s">
        <v>14</v>
      </c>
      <c r="C4" s="42">
        <f>VLOOKUP($B4,'Final Budget Calcs'!$B$5:$BG$52,55,0)</f>
        <v>13211</v>
      </c>
      <c r="D4" s="42">
        <f>ROUND(C4*0.21,0)</f>
        <v>2774</v>
      </c>
      <c r="E4" s="42">
        <f t="shared" ref="E4:E25" si="0">ROUND(C4*1.21,0)</f>
        <v>15985</v>
      </c>
    </row>
    <row r="5" spans="2:7" x14ac:dyDescent="0.25">
      <c r="B5" s="52" t="s">
        <v>18</v>
      </c>
      <c r="C5" s="42">
        <f>VLOOKUP($B5,'Final Budget Calcs'!$B$5:$BG$52,55,0)</f>
        <v>9210</v>
      </c>
      <c r="D5" s="42">
        <f t="shared" ref="D5:D25" si="1">ROUND(C5*0.21,0)</f>
        <v>1934</v>
      </c>
      <c r="E5" s="42">
        <f t="shared" si="0"/>
        <v>11144</v>
      </c>
      <c r="G5" t="s">
        <v>231</v>
      </c>
    </row>
    <row r="6" spans="2:7" x14ac:dyDescent="0.25">
      <c r="B6" s="52" t="s">
        <v>32</v>
      </c>
      <c r="C6" s="42">
        <f>VLOOKUP($B6,'Final Budget Calcs'!$B$5:$BG$52,55,0)</f>
        <v>11272</v>
      </c>
      <c r="D6" s="42">
        <f t="shared" si="1"/>
        <v>2367</v>
      </c>
      <c r="E6" s="42">
        <f t="shared" si="0"/>
        <v>13639</v>
      </c>
      <c r="G6" s="122" t="s">
        <v>232</v>
      </c>
    </row>
    <row r="7" spans="2:7" x14ac:dyDescent="0.25">
      <c r="B7" s="52" t="s">
        <v>30</v>
      </c>
      <c r="C7" s="42">
        <f>VLOOKUP($B7,'Final Budget Calcs'!$B$5:$BG$52,55,0)</f>
        <v>14601</v>
      </c>
      <c r="D7" s="42">
        <f t="shared" si="1"/>
        <v>3066</v>
      </c>
      <c r="E7" s="42">
        <f t="shared" si="0"/>
        <v>17667</v>
      </c>
    </row>
    <row r="8" spans="2:7" x14ac:dyDescent="0.25">
      <c r="B8" s="52" t="s">
        <v>31</v>
      </c>
      <c r="C8" s="42">
        <f>VLOOKUP($B8,'Final Budget Calcs'!$B$5:$BG$52,55,0)</f>
        <v>23303</v>
      </c>
      <c r="D8" s="42">
        <f t="shared" si="1"/>
        <v>4894</v>
      </c>
      <c r="E8" s="42">
        <f t="shared" si="0"/>
        <v>28197</v>
      </c>
    </row>
    <row r="9" spans="2:7" x14ac:dyDescent="0.25">
      <c r="B9" s="52" t="s">
        <v>33</v>
      </c>
      <c r="C9" s="42">
        <f>VLOOKUP($B9,'Final Budget Calcs'!$B$5:$BG$52,55,0)</f>
        <v>8027</v>
      </c>
      <c r="D9" s="42">
        <f t="shared" si="1"/>
        <v>1686</v>
      </c>
      <c r="E9" s="42">
        <f t="shared" si="0"/>
        <v>9713</v>
      </c>
    </row>
    <row r="10" spans="2:7" x14ac:dyDescent="0.25">
      <c r="B10" s="52" t="s">
        <v>34</v>
      </c>
      <c r="C10" s="42">
        <f>VLOOKUP($B10,'Final Budget Calcs'!$B$5:$BG$52,55,0)</f>
        <v>21115</v>
      </c>
      <c r="D10" s="42">
        <f t="shared" si="1"/>
        <v>4434</v>
      </c>
      <c r="E10" s="42">
        <f t="shared" si="0"/>
        <v>25549</v>
      </c>
    </row>
    <row r="11" spans="2:7" x14ac:dyDescent="0.25">
      <c r="B11" s="52" t="s">
        <v>35</v>
      </c>
      <c r="C11" s="42">
        <f>VLOOKUP($B11,'Final Budget Calcs'!$B$5:$BG$52,55,0)</f>
        <v>18639</v>
      </c>
      <c r="D11" s="42">
        <f t="shared" si="1"/>
        <v>3914</v>
      </c>
      <c r="E11" s="42">
        <f t="shared" si="0"/>
        <v>22553</v>
      </c>
    </row>
    <row r="12" spans="2:7" x14ac:dyDescent="0.25">
      <c r="B12" s="52" t="s">
        <v>37</v>
      </c>
      <c r="C12" s="42">
        <f>VLOOKUP($B12,'Final Budget Calcs'!$B$5:$BG$52,55,0)</f>
        <v>3828</v>
      </c>
      <c r="D12" s="42">
        <f t="shared" si="1"/>
        <v>804</v>
      </c>
      <c r="E12" s="42">
        <f t="shared" si="0"/>
        <v>4632</v>
      </c>
    </row>
    <row r="13" spans="2:7" x14ac:dyDescent="0.25">
      <c r="B13" s="52" t="s">
        <v>39</v>
      </c>
      <c r="C13" s="42">
        <f>VLOOKUP($B13,'Final Budget Calcs'!$B$5:$BG$52,55,0)</f>
        <v>17023</v>
      </c>
      <c r="D13" s="42">
        <f t="shared" si="1"/>
        <v>3575</v>
      </c>
      <c r="E13" s="42">
        <f t="shared" si="0"/>
        <v>20598</v>
      </c>
    </row>
    <row r="14" spans="2:7" x14ac:dyDescent="0.25">
      <c r="B14" s="52" t="s">
        <v>42</v>
      </c>
      <c r="C14" s="42">
        <f>VLOOKUP($B14,'Final Budget Calcs'!$B$5:$BG$52,55,0)</f>
        <v>15780</v>
      </c>
      <c r="D14" s="42">
        <f t="shared" si="1"/>
        <v>3314</v>
      </c>
      <c r="E14" s="42">
        <f t="shared" si="0"/>
        <v>19094</v>
      </c>
    </row>
    <row r="15" spans="2:7" x14ac:dyDescent="0.25">
      <c r="B15" s="52" t="s">
        <v>41</v>
      </c>
      <c r="C15" s="42">
        <f>VLOOKUP($B15,'Final Budget Calcs'!$B$5:$BG$52,55,0)</f>
        <v>6315</v>
      </c>
      <c r="D15" s="42">
        <f t="shared" si="1"/>
        <v>1326</v>
      </c>
      <c r="E15" s="42">
        <f t="shared" si="0"/>
        <v>7641</v>
      </c>
    </row>
    <row r="16" spans="2:7" x14ac:dyDescent="0.25">
      <c r="B16" s="52" t="s">
        <v>47</v>
      </c>
      <c r="C16" s="42">
        <f>VLOOKUP($B16,'Final Budget Calcs'!$B$5:$BG$52,55,0)</f>
        <v>2062</v>
      </c>
      <c r="D16" s="42">
        <f t="shared" si="1"/>
        <v>433</v>
      </c>
      <c r="E16" s="42">
        <f t="shared" si="0"/>
        <v>2495</v>
      </c>
    </row>
    <row r="17" spans="2:5" x14ac:dyDescent="0.25">
      <c r="B17" s="52" t="s">
        <v>49</v>
      </c>
      <c r="C17" s="42">
        <f>VLOOKUP($B17,'Final Budget Calcs'!$B$5:$BG$52,55,0)</f>
        <v>5135</v>
      </c>
      <c r="D17" s="42">
        <f t="shared" si="1"/>
        <v>1078</v>
      </c>
      <c r="E17" s="42">
        <f t="shared" si="0"/>
        <v>6213</v>
      </c>
    </row>
    <row r="18" spans="2:5" x14ac:dyDescent="0.25">
      <c r="B18" s="52" t="s">
        <v>52</v>
      </c>
      <c r="C18" s="42">
        <f>VLOOKUP($B18,'Final Budget Calcs'!$B$5:$BG$52,55,0)</f>
        <v>19522</v>
      </c>
      <c r="D18" s="42">
        <f t="shared" si="1"/>
        <v>4100</v>
      </c>
      <c r="E18" s="42">
        <f t="shared" si="0"/>
        <v>23622</v>
      </c>
    </row>
    <row r="19" spans="2:5" x14ac:dyDescent="0.25">
      <c r="B19" s="52" t="s">
        <v>53</v>
      </c>
      <c r="C19" s="42">
        <f>VLOOKUP($B19,'Final Budget Calcs'!$B$5:$BG$52,55,0)</f>
        <v>11641</v>
      </c>
      <c r="D19" s="42">
        <f t="shared" si="1"/>
        <v>2445</v>
      </c>
      <c r="E19" s="42">
        <f t="shared" si="0"/>
        <v>14086</v>
      </c>
    </row>
    <row r="20" spans="2:5" x14ac:dyDescent="0.25">
      <c r="B20" s="52" t="s">
        <v>55</v>
      </c>
      <c r="C20" s="42">
        <f>VLOOKUP($B20,'Final Budget Calcs'!$B$5:$BG$52,55,0)</f>
        <v>17952</v>
      </c>
      <c r="D20" s="42">
        <f t="shared" si="1"/>
        <v>3770</v>
      </c>
      <c r="E20" s="42">
        <f t="shared" si="0"/>
        <v>21722</v>
      </c>
    </row>
    <row r="21" spans="2:5" x14ac:dyDescent="0.25">
      <c r="B21" s="52" t="s">
        <v>59</v>
      </c>
      <c r="C21" s="42">
        <f>VLOOKUP($B21,'Final Budget Calcs'!$B$5:$BG$52,55,0)</f>
        <v>7736</v>
      </c>
      <c r="D21" s="42">
        <f t="shared" si="1"/>
        <v>1625</v>
      </c>
      <c r="E21" s="42">
        <f t="shared" si="0"/>
        <v>9361</v>
      </c>
    </row>
    <row r="22" spans="2:5" x14ac:dyDescent="0.25">
      <c r="B22" s="52" t="s">
        <v>60</v>
      </c>
      <c r="C22" s="42">
        <f>VLOOKUP($B22,'Final Budget Calcs'!$B$5:$BG$52,55,0)</f>
        <v>52301</v>
      </c>
      <c r="D22" s="42">
        <f t="shared" si="1"/>
        <v>10983</v>
      </c>
      <c r="E22" s="42">
        <f t="shared" si="0"/>
        <v>63284</v>
      </c>
    </row>
    <row r="23" spans="2:5" x14ac:dyDescent="0.25">
      <c r="B23" s="52" t="s">
        <v>63</v>
      </c>
      <c r="C23" s="42">
        <f>VLOOKUP($B23,'Final Budget Calcs'!$B$5:$BG$52,55,0)</f>
        <v>9223</v>
      </c>
      <c r="D23" s="42">
        <f t="shared" si="1"/>
        <v>1937</v>
      </c>
      <c r="E23" s="42">
        <f t="shared" si="0"/>
        <v>11160</v>
      </c>
    </row>
    <row r="24" spans="2:5" x14ac:dyDescent="0.25">
      <c r="B24" s="52" t="s">
        <v>66</v>
      </c>
      <c r="C24" s="42">
        <f>VLOOKUP($B24,'Final Budget Calcs'!$B$5:$BG$52,55,0)</f>
        <v>7915</v>
      </c>
      <c r="D24" s="42">
        <f t="shared" si="1"/>
        <v>1662</v>
      </c>
      <c r="E24" s="42">
        <f t="shared" si="0"/>
        <v>9577</v>
      </c>
    </row>
    <row r="25" spans="2:5" ht="15.75" thickBot="1" x14ac:dyDescent="0.3">
      <c r="B25" s="106" t="s">
        <v>65</v>
      </c>
      <c r="C25" s="44">
        <f>VLOOKUP($B25,'Final Budget Calcs'!$B$5:$BG$52,55,0)</f>
        <v>17815</v>
      </c>
      <c r="D25" s="44">
        <f t="shared" si="1"/>
        <v>3741</v>
      </c>
      <c r="E25" s="44">
        <f t="shared" si="0"/>
        <v>21556</v>
      </c>
    </row>
    <row r="26" spans="2:5" ht="15.75" thickTop="1" x14ac:dyDescent="0.25">
      <c r="B26" s="104" t="s">
        <v>170</v>
      </c>
      <c r="C26" s="28">
        <f>SUM(C4:C25)</f>
        <v>313626</v>
      </c>
      <c r="D26" s="105" t="s">
        <v>197</v>
      </c>
      <c r="E26" s="105"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sheetPr>
  <dimension ref="A2:BY59"/>
  <sheetViews>
    <sheetView zoomScale="55" zoomScaleNormal="55" workbookViewId="0">
      <pane xSplit="3" ySplit="4" topLeftCell="D5" activePane="bottomRight" state="frozen"/>
      <selection activeCell="DW59" sqref="DW59"/>
      <selection pane="topRight" activeCell="DW59" sqref="DW59"/>
      <selection pane="bottomLeft" activeCell="DW59" sqref="DW59"/>
      <selection pane="bottomRight" activeCell="E38" sqref="E38"/>
    </sheetView>
  </sheetViews>
  <sheetFormatPr defaultRowHeight="15" x14ac:dyDescent="0.25"/>
  <cols>
    <col min="1" max="1" width="10.7109375" customWidth="1"/>
    <col min="2" max="2" width="28.140625" style="1" customWidth="1"/>
    <col min="3" max="3" width="9.140625" style="1"/>
    <col min="4" max="9" width="19.7109375" customWidth="1"/>
    <col min="10" max="15" width="21" customWidth="1"/>
    <col min="16" max="27" width="20.5703125" customWidth="1"/>
    <col min="28" max="33" width="20" customWidth="1"/>
    <col min="34" max="39" width="19.85546875" customWidth="1"/>
    <col min="40" max="40" width="20.28515625" customWidth="1"/>
    <col min="41" max="41" width="21.7109375" customWidth="1"/>
    <col min="42" max="42" width="24.140625" customWidth="1"/>
    <col min="43" max="43" width="30.42578125" customWidth="1"/>
    <col min="44" max="44" width="16.85546875" customWidth="1"/>
    <col min="45" max="46" width="13.7109375" customWidth="1"/>
    <col min="47" max="47" width="16.5703125" customWidth="1"/>
    <col min="48" max="59" width="20.5703125" customWidth="1"/>
    <col min="64" max="64" width="12.7109375" customWidth="1"/>
  </cols>
  <sheetData>
    <row r="2" spans="1:77" ht="15.75" thickBot="1" x14ac:dyDescent="0.3">
      <c r="BB2" s="156"/>
      <c r="BC2" s="156"/>
      <c r="BD2" s="156"/>
      <c r="BE2" s="156"/>
      <c r="BF2" s="156"/>
      <c r="BG2" s="156"/>
    </row>
    <row r="3" spans="1:77" x14ac:dyDescent="0.25">
      <c r="B3" s="5"/>
      <c r="C3" s="6"/>
      <c r="D3" s="157" t="s">
        <v>236</v>
      </c>
      <c r="E3" s="158"/>
      <c r="F3" s="158"/>
      <c r="G3" s="158"/>
      <c r="H3" s="158"/>
      <c r="I3" s="158"/>
      <c r="J3" s="157" t="s">
        <v>131</v>
      </c>
      <c r="K3" s="158"/>
      <c r="L3" s="158"/>
      <c r="M3" s="158"/>
      <c r="N3" s="158"/>
      <c r="O3" s="158"/>
      <c r="P3" s="157" t="s">
        <v>237</v>
      </c>
      <c r="Q3" s="158"/>
      <c r="R3" s="158"/>
      <c r="S3" s="158"/>
      <c r="T3" s="158"/>
      <c r="U3" s="158"/>
      <c r="V3" s="157" t="s">
        <v>130</v>
      </c>
      <c r="W3" s="158"/>
      <c r="X3" s="158"/>
      <c r="Y3" s="158"/>
      <c r="Z3" s="158"/>
      <c r="AA3" s="158"/>
      <c r="AB3" s="157" t="s">
        <v>238</v>
      </c>
      <c r="AC3" s="158"/>
      <c r="AD3" s="158"/>
      <c r="AE3" s="158"/>
      <c r="AF3" s="158"/>
      <c r="AG3" s="158"/>
      <c r="AH3" s="157" t="s">
        <v>129</v>
      </c>
      <c r="AI3" s="158"/>
      <c r="AJ3" s="158"/>
      <c r="AK3" s="158"/>
      <c r="AL3" s="158"/>
      <c r="AM3" s="158"/>
      <c r="AN3" s="157" t="s">
        <v>128</v>
      </c>
      <c r="AO3" s="152"/>
      <c r="AP3" s="95" t="s">
        <v>127</v>
      </c>
      <c r="AQ3" s="152" t="s">
        <v>188</v>
      </c>
      <c r="AR3" s="153"/>
      <c r="AS3" s="157" t="s">
        <v>126</v>
      </c>
      <c r="AT3" s="158"/>
      <c r="AU3" s="159"/>
      <c r="AV3" s="160" t="s">
        <v>125</v>
      </c>
      <c r="AW3" s="158"/>
      <c r="AX3" s="158"/>
      <c r="AY3" s="158"/>
      <c r="AZ3" s="158"/>
      <c r="BA3" s="158"/>
      <c r="BB3" s="154" t="s">
        <v>124</v>
      </c>
      <c r="BC3" s="155"/>
      <c r="BD3" s="155"/>
      <c r="BE3" s="155"/>
      <c r="BF3" s="155"/>
      <c r="BG3" s="155"/>
    </row>
    <row r="4" spans="1:77" s="82" customFormat="1" ht="54.75" customHeight="1" x14ac:dyDescent="0.25">
      <c r="A4" s="83" t="s">
        <v>166</v>
      </c>
      <c r="B4" s="79" t="s">
        <v>11</v>
      </c>
      <c r="C4" s="80" t="s">
        <v>11</v>
      </c>
      <c r="D4" s="81" t="s">
        <v>148</v>
      </c>
      <c r="E4" s="79" t="s">
        <v>149</v>
      </c>
      <c r="F4" s="79" t="s">
        <v>150</v>
      </c>
      <c r="G4" s="79" t="s">
        <v>151</v>
      </c>
      <c r="H4" s="79" t="s">
        <v>152</v>
      </c>
      <c r="I4" s="79" t="s">
        <v>153</v>
      </c>
      <c r="J4" s="81" t="s">
        <v>148</v>
      </c>
      <c r="K4" s="79" t="s">
        <v>149</v>
      </c>
      <c r="L4" s="79" t="s">
        <v>150</v>
      </c>
      <c r="M4" s="79" t="s">
        <v>151</v>
      </c>
      <c r="N4" s="79" t="s">
        <v>152</v>
      </c>
      <c r="O4" s="79" t="s">
        <v>153</v>
      </c>
      <c r="P4" s="81" t="s">
        <v>148</v>
      </c>
      <c r="Q4" s="79" t="s">
        <v>149</v>
      </c>
      <c r="R4" s="79" t="s">
        <v>150</v>
      </c>
      <c r="S4" s="79" t="s">
        <v>151</v>
      </c>
      <c r="T4" s="79" t="s">
        <v>152</v>
      </c>
      <c r="U4" s="79" t="s">
        <v>153</v>
      </c>
      <c r="V4" s="81" t="s">
        <v>148</v>
      </c>
      <c r="W4" s="79" t="s">
        <v>149</v>
      </c>
      <c r="X4" s="79" t="s">
        <v>150</v>
      </c>
      <c r="Y4" s="79" t="s">
        <v>151</v>
      </c>
      <c r="Z4" s="79" t="s">
        <v>152</v>
      </c>
      <c r="AA4" s="79" t="s">
        <v>153</v>
      </c>
      <c r="AB4" s="81" t="s">
        <v>148</v>
      </c>
      <c r="AC4" s="79" t="s">
        <v>149</v>
      </c>
      <c r="AD4" s="79" t="s">
        <v>150</v>
      </c>
      <c r="AE4" s="79" t="s">
        <v>151</v>
      </c>
      <c r="AF4" s="79" t="s">
        <v>152</v>
      </c>
      <c r="AG4" s="79" t="s">
        <v>153</v>
      </c>
      <c r="AH4" s="81" t="s">
        <v>148</v>
      </c>
      <c r="AI4" s="79" t="s">
        <v>149</v>
      </c>
      <c r="AJ4" s="79" t="s">
        <v>150</v>
      </c>
      <c r="AK4" s="79" t="s">
        <v>151</v>
      </c>
      <c r="AL4" s="79" t="s">
        <v>152</v>
      </c>
      <c r="AM4" s="79" t="s">
        <v>153</v>
      </c>
      <c r="AN4" s="55" t="s">
        <v>123</v>
      </c>
      <c r="AO4" s="75" t="s">
        <v>146</v>
      </c>
      <c r="AP4" s="76" t="s">
        <v>122</v>
      </c>
      <c r="AQ4" s="77" t="s">
        <v>187</v>
      </c>
      <c r="AR4" s="66" t="s">
        <v>119</v>
      </c>
      <c r="AS4" s="71" t="s">
        <v>121</v>
      </c>
      <c r="AT4" s="70" t="s">
        <v>120</v>
      </c>
      <c r="AU4" s="72" t="s">
        <v>119</v>
      </c>
      <c r="AV4" s="81" t="s">
        <v>148</v>
      </c>
      <c r="AW4" s="79" t="s">
        <v>149</v>
      </c>
      <c r="AX4" s="79" t="s">
        <v>150</v>
      </c>
      <c r="AY4" s="79" t="s">
        <v>151</v>
      </c>
      <c r="AZ4" s="79" t="s">
        <v>152</v>
      </c>
      <c r="BA4" s="79" t="s">
        <v>153</v>
      </c>
      <c r="BB4" s="81" t="s">
        <v>148</v>
      </c>
      <c r="BC4" s="79" t="s">
        <v>149</v>
      </c>
      <c r="BD4" s="79" t="s">
        <v>150</v>
      </c>
      <c r="BE4" s="79" t="s">
        <v>151</v>
      </c>
      <c r="BF4" s="79" t="s">
        <v>152</v>
      </c>
      <c r="BG4" s="79" t="s">
        <v>153</v>
      </c>
      <c r="BL4" s="78"/>
    </row>
    <row r="5" spans="1:77" s="40" customFormat="1" x14ac:dyDescent="0.25">
      <c r="A5" s="42" t="s">
        <v>13</v>
      </c>
      <c r="B5" s="53" t="s">
        <v>14</v>
      </c>
      <c r="C5" s="52" t="s">
        <v>118</v>
      </c>
      <c r="D5" s="42">
        <f>INDEX('IPM TBtu and NOx'!$AF$6:$AW$54,MATCH($B5,'IPM TBtu and NOx'!$AE$6:$AE$54,0),MATCH(D$4,'IPM TBtu and NOx'!$AF$5:$AW$5,0))</f>
        <v>10402.74328131101</v>
      </c>
      <c r="E5" s="42">
        <f>INDEX('IPM TBtu and NOx'!$AF$6:$AW$54,MATCH($B5,'IPM TBtu and NOx'!$AE$6:$AE$54,0),MATCH(E$4,'IPM TBtu and NOx'!$AF$5:$AW$5,0))</f>
        <v>9675.4839466395479</v>
      </c>
      <c r="F5" s="42">
        <f>INDEX('IPM TBtu and NOx'!$AF$6:$AW$54,MATCH($B5,'IPM TBtu and NOx'!$AE$6:$AE$54,0),MATCH(F$4,'IPM TBtu and NOx'!$AF$5:$AW$5,0))</f>
        <v>8734.5631998566496</v>
      </c>
      <c r="G5" s="42">
        <f>INDEX('IPM TBtu and NOx'!$AF$6:$AW$54,MATCH($B5,'IPM TBtu and NOx'!$AE$6:$AE$54,0),MATCH(G$4,'IPM TBtu and NOx'!$AF$5:$AW$5,0))</f>
        <v>8207.3189558036665</v>
      </c>
      <c r="H5" s="42">
        <f>INDEX('IPM TBtu and NOx'!$AF$6:$AW$54,MATCH($B5,'IPM TBtu and NOx'!$AE$6:$AE$54,0),MATCH(H$4,'IPM TBtu and NOx'!$AF$5:$AW$5,0))</f>
        <v>7600.4548714161419</v>
      </c>
      <c r="I5" s="42">
        <f>INDEX('IPM TBtu and NOx'!$AF$6:$AW$54,MATCH($B5,'IPM TBtu and NOx'!$AE$6:$AE$54,0),MATCH(I$4,'IPM TBtu and NOx'!$AF$5:$AW$5,0))</f>
        <v>7275.7309727262564</v>
      </c>
      <c r="J5" s="85">
        <f>INDEX('IPM TBtu and NOx'!$J$6:$AA$54,MATCH($B5,'IPM TBtu and NOx'!$I$6:$I$54,0),MATCH(J$4,'IPM TBtu and NOx'!$J$5:$AA$5,0))*1000000</f>
        <v>354037135.77472126</v>
      </c>
      <c r="K5" s="85">
        <f>INDEX('IPM TBtu and NOx'!$J$6:$AA$54,MATCH($B5,'IPM TBtu and NOx'!$I$6:$I$54,0),MATCH(K$4,'IPM TBtu and NOx'!$J$5:$AA$5,0))*1000000</f>
        <v>353216244.54240268</v>
      </c>
      <c r="L5" s="85">
        <f>INDEX('IPM TBtu and NOx'!$J$6:$AA$54,MATCH($B5,'IPM TBtu and NOx'!$I$6:$I$54,0),MATCH(L$4,'IPM TBtu and NOx'!$J$5:$AA$5,0))*1000000</f>
        <v>352808556.5851078</v>
      </c>
      <c r="M5" s="85">
        <f>INDEX('IPM TBtu and NOx'!$J$6:$AA$54,MATCH($B5,'IPM TBtu and NOx'!$I$6:$I$54,0),MATCH(M$4,'IPM TBtu and NOx'!$J$5:$AA$5,0))*1000000</f>
        <v>351222523.04354018</v>
      </c>
      <c r="N5" s="85">
        <f>INDEX('IPM TBtu and NOx'!$J$6:$AA$54,MATCH($B5,'IPM TBtu and NOx'!$I$6:$I$54,0),MATCH(N$4,'IPM TBtu and NOx'!$J$5:$AA$5,0))*1000000</f>
        <v>349222509.63750613</v>
      </c>
      <c r="O5" s="85">
        <f>INDEX('IPM TBtu and NOx'!$J$6:$AA$54,MATCH($B5,'IPM TBtu and NOx'!$I$6:$I$54,0),MATCH(O$4,'IPM TBtu and NOx'!$J$5:$AA$5,0))*1000000</f>
        <v>347661830.13606524</v>
      </c>
      <c r="P5" s="42">
        <f>INDEX('IPM TBtu and NOx'!$BX$6:$CO$54,MATCH($B5,'IPM TBtu and NOx'!$BW$6:$BW$54,0),MATCH(P$4,'IPM TBtu and NOx'!$BX$5:$CO$5,0))</f>
        <v>8.5444845941568772</v>
      </c>
      <c r="Q5" s="42">
        <f>INDEX('IPM TBtu and NOx'!$BX$6:$CO$54,MATCH($B5,'IPM TBtu and NOx'!$BW$6:$BW$54,0),MATCH(Q$4,'IPM TBtu and NOx'!$BX$5:$CO$5,0))</f>
        <v>8.5444845941568772</v>
      </c>
      <c r="R5" s="42">
        <f>INDEX('IPM TBtu and NOx'!$BX$6:$CO$54,MATCH($B5,'IPM TBtu and NOx'!$BW$6:$BW$54,0),MATCH(R$4,'IPM TBtu and NOx'!$BX$5:$CO$5,0))</f>
        <v>8.5444845941568772</v>
      </c>
      <c r="S5" s="42">
        <f>INDEX('IPM TBtu and NOx'!$BX$6:$CO$54,MATCH($B5,'IPM TBtu and NOx'!$BW$6:$BW$54,0),MATCH(S$4,'IPM TBtu and NOx'!$BX$5:$CO$5,0))</f>
        <v>8.5444845941568772</v>
      </c>
      <c r="T5" s="42">
        <f>INDEX('IPM TBtu and NOx'!$BX$6:$CO$54,MATCH($B5,'IPM TBtu and NOx'!$BW$6:$BW$54,0),MATCH(T$4,'IPM TBtu and NOx'!$BX$5:$CO$5,0))</f>
        <v>0</v>
      </c>
      <c r="U5" s="42">
        <f>INDEX('IPM TBtu and NOx'!$BX$6:$CO$54,MATCH($B5,'IPM TBtu and NOx'!$BW$6:$BW$54,0),MATCH(U$4,'IPM TBtu and NOx'!$BX$5:$CO$5,0))</f>
        <v>0</v>
      </c>
      <c r="V5" s="42">
        <f>INDEX('IPM TBtu and NOx'!$BB$6:$BS$54,MATCH($B5,'IPM TBtu and NOx'!$BA$6:$BA$54,0),MATCH(V$4,'IPM TBtu and NOx'!$BB$5:$BS$5,0))*1000000</f>
        <v>61032.032815406274</v>
      </c>
      <c r="W5" s="42">
        <f>INDEX('IPM TBtu and NOx'!$BB$6:$BS$54,MATCH($B5,'IPM TBtu and NOx'!$BA$6:$BA$54,0),MATCH(W$4,'IPM TBtu and NOx'!$BB$5:$BS$5,0))*1000000</f>
        <v>61032.032815406274</v>
      </c>
      <c r="X5" s="42">
        <f>INDEX('IPM TBtu and NOx'!$BB$6:$BS$54,MATCH($B5,'IPM TBtu and NOx'!$BA$6:$BA$54,0),MATCH(X$4,'IPM TBtu and NOx'!$BB$5:$BS$5,0))*1000000</f>
        <v>61032.032815406274</v>
      </c>
      <c r="Y5" s="42">
        <f>INDEX('IPM TBtu and NOx'!$BB$6:$BS$54,MATCH($B5,'IPM TBtu and NOx'!$BA$6:$BA$54,0),MATCH(Y$4,'IPM TBtu and NOx'!$BB$5:$BS$5,0))*1000000</f>
        <v>61032.032815406274</v>
      </c>
      <c r="Z5" s="42">
        <f>INDEX('IPM TBtu and NOx'!$BB$6:$BS$54,MATCH($B5,'IPM TBtu and NOx'!$BA$6:$BA$54,0),MATCH(Z$4,'IPM TBtu and NOx'!$BB$5:$BS$5,0))*1000000</f>
        <v>0</v>
      </c>
      <c r="AA5" s="42">
        <f>INDEX('IPM TBtu and NOx'!$BB$6:$BS$54,MATCH($B5,'IPM TBtu and NOx'!$BA$6:$BA$54,0),MATCH(AA$4,'IPM TBtu and NOx'!$BB$5:$BS$5,0))*1000000</f>
        <v>0</v>
      </c>
      <c r="AB5" s="51">
        <f t="shared" ref="AB5:AB52" si="0">D5+P5</f>
        <v>10411.287765905166</v>
      </c>
      <c r="AC5" s="42">
        <f t="shared" ref="AC5:AC52" si="1">E5+Q5</f>
        <v>9684.0284312337044</v>
      </c>
      <c r="AD5" s="42">
        <f t="shared" ref="AD5:AD52" si="2">F5+R5</f>
        <v>8743.1076844508061</v>
      </c>
      <c r="AE5" s="42">
        <f t="shared" ref="AE5:AE52" si="3">G5+S5</f>
        <v>8215.8634403978231</v>
      </c>
      <c r="AF5" s="42">
        <f t="shared" ref="AF5:AF52" si="4">H5+T5</f>
        <v>7600.4548714161419</v>
      </c>
      <c r="AG5" s="42">
        <f t="shared" ref="AG5:AG52" si="5">I5+U5</f>
        <v>7275.7309727262564</v>
      </c>
      <c r="AH5" s="51">
        <f t="shared" ref="AH5:AH52" si="6">J5+V5</f>
        <v>354098167.80753666</v>
      </c>
      <c r="AI5" s="42">
        <f t="shared" ref="AI5:AI52" si="7">K5+W5</f>
        <v>353277276.57521808</v>
      </c>
      <c r="AJ5" s="42">
        <f t="shared" ref="AJ5:AJ52" si="8">L5+X5</f>
        <v>352869588.6179232</v>
      </c>
      <c r="AK5" s="42">
        <f t="shared" ref="AK5:AK52" si="9">M5+Y5</f>
        <v>351283555.07635558</v>
      </c>
      <c r="AL5" s="42">
        <f t="shared" ref="AL5:AL52" si="10">N5+Z5</f>
        <v>349222509.63750613</v>
      </c>
      <c r="AM5" s="42">
        <f t="shared" ref="AM5:AM52" si="11">O5+AA5</f>
        <v>347661830.13606524</v>
      </c>
      <c r="AN5" s="51">
        <f>VLOOKUP($B5,'2015 Historic Data for Final'!$A$2:$H$51,3,0)</f>
        <v>425500570.417</v>
      </c>
      <c r="AO5" s="62">
        <f>VLOOKUP($B5,'2015 Historic Data for Final'!$A$2:$H$51,5,0)</f>
        <v>394515472.13300002</v>
      </c>
      <c r="AP5" s="51">
        <f>VLOOKUP($B5,'2015 Historic Data for Final'!$A$2:$H$51,2,0)</f>
        <v>20368.914000000001</v>
      </c>
      <c r="AQ5" s="42">
        <f>VLOOKUP($B5,'2015 Historic Data for Final'!$A$2:$H$51,8,0)</f>
        <v>14073.2745</v>
      </c>
      <c r="AR5" s="62">
        <f t="shared" ref="AR5:AR36" si="12">AQ5+((AN5-AO5)*AT5/2000)</f>
        <v>15178.584239064439</v>
      </c>
      <c r="AS5" s="73">
        <f t="shared" ref="AS5:AS36" si="13">IFERROR(AP5*2000/AN5,"---")</f>
        <v>9.5740948032281184E-2</v>
      </c>
      <c r="AT5" s="8">
        <f t="shared" ref="AT5:AT36" si="14">IFERROR(AQ5*2000/AO5,"---")</f>
        <v>7.1344601132680457E-2</v>
      </c>
      <c r="AU5" s="9">
        <f t="shared" ref="AU5:AU36" si="15">AR5*2000/AN5</f>
        <v>7.1344601132680457E-2</v>
      </c>
      <c r="AV5" s="68">
        <f t="shared" ref="AV5:BA5" si="16">AB5*2000/AH5</f>
        <v>5.8804527740815786E-2</v>
      </c>
      <c r="AW5" s="8">
        <f t="shared" si="16"/>
        <v>5.4823953157212633E-2</v>
      </c>
      <c r="AX5" s="8">
        <f t="shared" si="16"/>
        <v>4.9554328094380415E-2</v>
      </c>
      <c r="AY5" s="8">
        <f t="shared" si="16"/>
        <v>4.6776248541506645E-2</v>
      </c>
      <c r="AZ5" s="8">
        <f t="shared" si="16"/>
        <v>4.352786353494472E-2</v>
      </c>
      <c r="BA5" s="8">
        <f t="shared" si="16"/>
        <v>4.1855218732978171E-2</v>
      </c>
      <c r="BB5" s="40">
        <f>ROUND(MIN($AP5,$AN5*($AU5-($AV5-AV5))/2000),0)</f>
        <v>15179</v>
      </c>
      <c r="BC5" s="40">
        <f>ROUND(MIN($AP5,$AN5*($AU5-($AV5-AW5))/2000),0)</f>
        <v>14332</v>
      </c>
      <c r="BD5" s="40">
        <f>ROUND( MIN($AP5,$AN5*($AU5-($AV5-AX5))/2000),0)</f>
        <v>13211</v>
      </c>
      <c r="BE5" s="40">
        <f>ROUND(MIN($AP5,$AN5*($AU5-($AV5-AY5))/2000),0)</f>
        <v>12620</v>
      </c>
      <c r="BF5" s="40">
        <f>ROUND(MIN($AP5,$AN5*($AU5-($AV5-AZ5))/2000),0)</f>
        <v>11928</v>
      </c>
      <c r="BG5" s="40">
        <f>ROUND(MIN($AP5,$AN5*($AU5-($AV5-BA5))/2000),0)</f>
        <v>11573</v>
      </c>
    </row>
    <row r="6" spans="1:77" s="40" customFormat="1" ht="15.75" x14ac:dyDescent="0.25">
      <c r="A6" s="42" t="s">
        <v>13</v>
      </c>
      <c r="B6" s="53" t="s">
        <v>18</v>
      </c>
      <c r="C6" s="52" t="s">
        <v>117</v>
      </c>
      <c r="D6" s="42">
        <f>INDEX('IPM TBtu and NOx'!$AF$6:$AW$54,MATCH($B6,'IPM TBtu and NOx'!$AE$6:$AE$54,0),MATCH(D$4,'IPM TBtu and NOx'!$AF$5:$AW$5,0))</f>
        <v>9891.3843271848473</v>
      </c>
      <c r="E6" s="42">
        <f>INDEX('IPM TBtu and NOx'!$AF$6:$AW$54,MATCH($B6,'IPM TBtu and NOx'!$AE$6:$AE$54,0),MATCH(E$4,'IPM TBtu and NOx'!$AF$5:$AW$5,0))</f>
        <v>9319.3796486245228</v>
      </c>
      <c r="F6" s="42">
        <f>INDEX('IPM TBtu and NOx'!$AF$6:$AW$54,MATCH($B6,'IPM TBtu and NOx'!$AE$6:$AE$54,0),MATCH(F$4,'IPM TBtu and NOx'!$AF$5:$AW$5,0))</f>
        <v>6549.8906851469947</v>
      </c>
      <c r="G6" s="42">
        <f>INDEX('IPM TBtu and NOx'!$AF$6:$AW$54,MATCH($B6,'IPM TBtu and NOx'!$AE$6:$AE$54,0),MATCH(G$4,'IPM TBtu and NOx'!$AF$5:$AW$5,0))</f>
        <v>6361.7929168553273</v>
      </c>
      <c r="H6" s="42">
        <f>INDEX('IPM TBtu and NOx'!$AF$6:$AW$54,MATCH($B6,'IPM TBtu and NOx'!$AE$6:$AE$54,0),MATCH(H$4,'IPM TBtu and NOx'!$AF$5:$AW$5,0))</f>
        <v>5780.1688091876358</v>
      </c>
      <c r="I6" s="42">
        <f>INDEX('IPM TBtu and NOx'!$AF$6:$AW$54,MATCH($B6,'IPM TBtu and NOx'!$AE$6:$AE$54,0),MATCH(I$4,'IPM TBtu and NOx'!$AF$5:$AW$5,0))</f>
        <v>5283.7677851885555</v>
      </c>
      <c r="J6" s="85">
        <f>INDEX('IPM TBtu and NOx'!$J$6:$AA$54,MATCH($B6,'IPM TBtu and NOx'!$I$6:$I$54,0),MATCH(J$4,'IPM TBtu and NOx'!$J$5:$AA$5,0))*1000000</f>
        <v>168428990.5996913</v>
      </c>
      <c r="K6" s="85">
        <f>INDEX('IPM TBtu and NOx'!$J$6:$AA$54,MATCH($B6,'IPM TBtu and NOx'!$I$6:$I$54,0),MATCH(K$4,'IPM TBtu and NOx'!$J$5:$AA$5,0))*1000000</f>
        <v>167248013.32520336</v>
      </c>
      <c r="L6" s="85">
        <f>INDEX('IPM TBtu and NOx'!$J$6:$AA$54,MATCH($B6,'IPM TBtu and NOx'!$I$6:$I$54,0),MATCH(L$4,'IPM TBtu and NOx'!$J$5:$AA$5,0))*1000000</f>
        <v>167709818.34455791</v>
      </c>
      <c r="M6" s="85">
        <f>INDEX('IPM TBtu and NOx'!$J$6:$AA$54,MATCH($B6,'IPM TBtu and NOx'!$I$6:$I$54,0),MATCH(M$4,'IPM TBtu and NOx'!$J$5:$AA$5,0))*1000000</f>
        <v>166965680.21697026</v>
      </c>
      <c r="N6" s="85">
        <f>INDEX('IPM TBtu and NOx'!$J$6:$AA$54,MATCH($B6,'IPM TBtu and NOx'!$I$6:$I$54,0),MATCH(N$4,'IPM TBtu and NOx'!$J$5:$AA$5,0))*1000000</f>
        <v>165217345.39687118</v>
      </c>
      <c r="O6" s="85">
        <f>INDEX('IPM TBtu and NOx'!$J$6:$AA$54,MATCH($B6,'IPM TBtu and NOx'!$I$6:$I$54,0),MATCH(O$4,'IPM TBtu and NOx'!$J$5:$AA$5,0))*1000000</f>
        <v>163889911.2256954</v>
      </c>
      <c r="P6" s="42">
        <f>INDEX('IPM TBtu and NOx'!$BX$6:$CO$54,MATCH($B6,'IPM TBtu and NOx'!$BW$6:$BW$54,0),MATCH(P$4,'IPM TBtu and NOx'!$BX$5:$CO$5,0))</f>
        <v>0</v>
      </c>
      <c r="Q6" s="42">
        <f>INDEX('IPM TBtu and NOx'!$BX$6:$CO$54,MATCH($B6,'IPM TBtu and NOx'!$BW$6:$BW$54,0),MATCH(Q$4,'IPM TBtu and NOx'!$BX$5:$CO$5,0))</f>
        <v>0</v>
      </c>
      <c r="R6" s="42">
        <f>INDEX('IPM TBtu and NOx'!$BX$6:$CO$54,MATCH($B6,'IPM TBtu and NOx'!$BW$6:$BW$54,0),MATCH(R$4,'IPM TBtu and NOx'!$BX$5:$CO$5,0))</f>
        <v>0</v>
      </c>
      <c r="S6" s="42">
        <f>INDEX('IPM TBtu and NOx'!$BX$6:$CO$54,MATCH($B6,'IPM TBtu and NOx'!$BW$6:$BW$54,0),MATCH(S$4,'IPM TBtu and NOx'!$BX$5:$CO$5,0))</f>
        <v>0</v>
      </c>
      <c r="T6" s="42">
        <f>INDEX('IPM TBtu and NOx'!$BX$6:$CO$54,MATCH($B6,'IPM TBtu and NOx'!$BW$6:$BW$54,0),MATCH(T$4,'IPM TBtu and NOx'!$BX$5:$CO$5,0))</f>
        <v>0</v>
      </c>
      <c r="U6" s="42">
        <f>INDEX('IPM TBtu and NOx'!$BX$6:$CO$54,MATCH($B6,'IPM TBtu and NOx'!$BW$6:$BW$54,0),MATCH(U$4,'IPM TBtu and NOx'!$BX$5:$CO$5,0))</f>
        <v>0</v>
      </c>
      <c r="V6" s="42">
        <f>INDEX('IPM TBtu and NOx'!$BB$6:$BS$54,MATCH($B6,'IPM TBtu and NOx'!$BA$6:$BA$54,0),MATCH(V$4,'IPM TBtu and NOx'!$BB$5:$BS$5,0))*1000000</f>
        <v>0</v>
      </c>
      <c r="W6" s="42">
        <f>INDEX('IPM TBtu and NOx'!$BB$6:$BS$54,MATCH($B6,'IPM TBtu and NOx'!$BA$6:$BA$54,0),MATCH(W$4,'IPM TBtu and NOx'!$BB$5:$BS$5,0))*1000000</f>
        <v>0</v>
      </c>
      <c r="X6" s="42">
        <f>INDEX('IPM TBtu and NOx'!$BB$6:$BS$54,MATCH($B6,'IPM TBtu and NOx'!$BA$6:$BA$54,0),MATCH(X$4,'IPM TBtu and NOx'!$BB$5:$BS$5,0))*1000000</f>
        <v>0</v>
      </c>
      <c r="Y6" s="42">
        <f>INDEX('IPM TBtu and NOx'!$BB$6:$BS$54,MATCH($B6,'IPM TBtu and NOx'!$BA$6:$BA$54,0),MATCH(Y$4,'IPM TBtu and NOx'!$BB$5:$BS$5,0))*1000000</f>
        <v>0</v>
      </c>
      <c r="Z6" s="42">
        <f>INDEX('IPM TBtu and NOx'!$BB$6:$BS$54,MATCH($B6,'IPM TBtu and NOx'!$BA$6:$BA$54,0),MATCH(Z$4,'IPM TBtu and NOx'!$BB$5:$BS$5,0))*1000000</f>
        <v>0</v>
      </c>
      <c r="AA6" s="42">
        <f>INDEX('IPM TBtu and NOx'!$BB$6:$BS$54,MATCH($B6,'IPM TBtu and NOx'!$BA$6:$BA$54,0),MATCH(AA$4,'IPM TBtu and NOx'!$BB$5:$BS$5,0))*1000000</f>
        <v>0</v>
      </c>
      <c r="AB6" s="51">
        <f t="shared" si="0"/>
        <v>9891.3843271848473</v>
      </c>
      <c r="AC6" s="42">
        <f t="shared" si="1"/>
        <v>9319.3796486245228</v>
      </c>
      <c r="AD6" s="42">
        <f t="shared" si="2"/>
        <v>6549.8906851469947</v>
      </c>
      <c r="AE6" s="42">
        <f t="shared" si="3"/>
        <v>6361.7929168553273</v>
      </c>
      <c r="AF6" s="42">
        <f t="shared" si="4"/>
        <v>5780.1688091876358</v>
      </c>
      <c r="AG6" s="42">
        <f t="shared" si="5"/>
        <v>5283.7677851885555</v>
      </c>
      <c r="AH6" s="51">
        <f t="shared" si="6"/>
        <v>168428990.5996913</v>
      </c>
      <c r="AI6" s="42">
        <f t="shared" si="7"/>
        <v>167248013.32520336</v>
      </c>
      <c r="AJ6" s="42">
        <f t="shared" si="8"/>
        <v>167709818.34455791</v>
      </c>
      <c r="AK6" s="42">
        <f t="shared" si="9"/>
        <v>166965680.21697026</v>
      </c>
      <c r="AL6" s="42">
        <f t="shared" si="10"/>
        <v>165217345.39687118</v>
      </c>
      <c r="AM6" s="42">
        <f t="shared" si="11"/>
        <v>163889911.2256954</v>
      </c>
      <c r="AN6" s="51">
        <f>VLOOKUP($B6,'2015 Historic Data for Final'!$A$2:$H$51,3,0)</f>
        <v>170263929.014</v>
      </c>
      <c r="AO6" s="62">
        <f>VLOOKUP($B6,'2015 Historic Data for Final'!$A$2:$H$51,5,0)</f>
        <v>170263929.014</v>
      </c>
      <c r="AP6" s="51">
        <f>VLOOKUP($B6,'2015 Historic Data for Final'!$A$2:$H$51,2,0)</f>
        <v>12559.996999999999</v>
      </c>
      <c r="AQ6" s="42">
        <f>VLOOKUP($B6,'2015 Historic Data for Final'!$A$2:$H$51,8,0)</f>
        <v>12559.996999999999</v>
      </c>
      <c r="AR6" s="62">
        <f t="shared" si="12"/>
        <v>12559.996999999999</v>
      </c>
      <c r="AS6" s="73">
        <f t="shared" si="13"/>
        <v>0.14753561805762452</v>
      </c>
      <c r="AT6" s="8">
        <f t="shared" si="14"/>
        <v>0.14753561805762452</v>
      </c>
      <c r="AU6" s="9">
        <f t="shared" si="15"/>
        <v>0.14753561805762452</v>
      </c>
      <c r="AV6" s="68">
        <f t="shared" ref="AV6:AV38" si="17">AB6*2000/AH6</f>
        <v>0.11745465304953238</v>
      </c>
      <c r="AW6" s="8">
        <f t="shared" ref="AW6:AW38" si="18">AC6*2000/AI6</f>
        <v>0.11144383079162284</v>
      </c>
      <c r="AX6" s="8">
        <f t="shared" ref="AX6:AX38" si="19">AD6*2000/AJ6</f>
        <v>7.8109805970814655E-2</v>
      </c>
      <c r="AY6" s="8">
        <f t="shared" ref="AY6:AY38" si="20">AE6*2000/AK6</f>
        <v>7.6204797400139246E-2</v>
      </c>
      <c r="AZ6" s="8">
        <f t="shared" ref="AZ6:AZ38" si="21">AF6*2000/AL6</f>
        <v>6.9970483974343023E-2</v>
      </c>
      <c r="BA6" s="8">
        <f t="shared" ref="BA6:BA38" si="22">AG6*2000/AM6</f>
        <v>6.4479475834387331E-2</v>
      </c>
      <c r="BB6" s="40">
        <f t="shared" ref="BB6:BB38" si="23">ROUND(MIN($AP6,$AN6*($AU6-($AV6-AV6))/2000),0)</f>
        <v>12560</v>
      </c>
      <c r="BC6" s="40">
        <f t="shared" ref="BC6:BC38" si="24">ROUND(MIN($AP6,$AN6*($AU6-($AV6-AW6))/2000),0)</f>
        <v>12048</v>
      </c>
      <c r="BD6" s="40">
        <f t="shared" ref="BD6:BD38" si="25">ROUND( MIN($AP6,$AN6*($AU6-($AV6-AX6))/2000),0)</f>
        <v>9210</v>
      </c>
      <c r="BE6" s="40">
        <f t="shared" ref="BE6:BE38" si="26">ROUND(MIN($AP6,$AN6*($AU6-($AV6-AY6))/2000),0)</f>
        <v>9048</v>
      </c>
      <c r="BF6" s="40">
        <f t="shared" ref="BF6:BF38" si="27">ROUND(MIN($AP6,$AN6*($AU6-($AV6-AZ6))/2000),0)</f>
        <v>8518</v>
      </c>
      <c r="BG6" s="40">
        <f t="shared" ref="BG6:BG38" si="28">ROUND(MIN($AP6,$AN6*($AU6-($AV6-BA6))/2000),0)</f>
        <v>8050</v>
      </c>
      <c r="BI6" s="120" t="s">
        <v>218</v>
      </c>
      <c r="BL6" s="54"/>
    </row>
    <row r="7" spans="1:77" s="126" customFormat="1" x14ac:dyDescent="0.25">
      <c r="A7" s="107"/>
      <c r="B7" s="133" t="s">
        <v>16</v>
      </c>
      <c r="C7" s="134" t="s">
        <v>116</v>
      </c>
      <c r="D7" s="107">
        <f>INDEX('IPM TBtu and NOx'!$AF$6:$AW$54,MATCH($B7,'IPM TBtu and NOx'!$AE$6:$AE$54,0),MATCH(D$4,'IPM TBtu and NOx'!$AF$5:$AW$5,0))</f>
        <v>5963.348406184019</v>
      </c>
      <c r="E7" s="107">
        <f>INDEX('IPM TBtu and NOx'!$AF$6:$AW$54,MATCH($B7,'IPM TBtu and NOx'!$AE$6:$AE$54,0),MATCH(E$4,'IPM TBtu and NOx'!$AF$5:$AW$5,0))</f>
        <v>5953.9223544700144</v>
      </c>
      <c r="F7" s="107">
        <f>INDEX('IPM TBtu and NOx'!$AF$6:$AW$54,MATCH($B7,'IPM TBtu and NOx'!$AE$6:$AE$54,0),MATCH(F$4,'IPM TBtu and NOx'!$AF$5:$AW$5,0))</f>
        <v>5255.5662972404643</v>
      </c>
      <c r="G7" s="107">
        <f>INDEX('IPM TBtu and NOx'!$AF$6:$AW$54,MATCH($B7,'IPM TBtu and NOx'!$AE$6:$AE$54,0),MATCH(G$4,'IPM TBtu and NOx'!$AF$5:$AW$5,0))</f>
        <v>5245.7621157992544</v>
      </c>
      <c r="H7" s="107">
        <f>INDEX('IPM TBtu and NOx'!$AF$6:$AW$54,MATCH($B7,'IPM TBtu and NOx'!$AE$6:$AE$54,0),MATCH(H$4,'IPM TBtu and NOx'!$AF$5:$AW$5,0))</f>
        <v>5175.5744221603891</v>
      </c>
      <c r="I7" s="107">
        <f>INDEX('IPM TBtu and NOx'!$AF$6:$AW$54,MATCH($B7,'IPM TBtu and NOx'!$AE$6:$AE$54,0),MATCH(I$4,'IPM TBtu and NOx'!$AF$5:$AW$5,0))</f>
        <v>4972.2885427644505</v>
      </c>
      <c r="J7" s="127">
        <f>INDEX('IPM TBtu and NOx'!$J$6:$AA$54,MATCH($B7,'IPM TBtu and NOx'!$I$6:$I$54,0),MATCH(J$4,'IPM TBtu and NOx'!$J$5:$AA$5,0))*1000000</f>
        <v>195209544.29822135</v>
      </c>
      <c r="K7" s="127">
        <f>INDEX('IPM TBtu and NOx'!$J$6:$AA$54,MATCH($B7,'IPM TBtu and NOx'!$I$6:$I$54,0),MATCH(K$4,'IPM TBtu and NOx'!$J$5:$AA$5,0))*1000000</f>
        <v>195572895.4585464</v>
      </c>
      <c r="L7" s="127">
        <f>INDEX('IPM TBtu and NOx'!$J$6:$AA$54,MATCH($B7,'IPM TBtu and NOx'!$I$6:$I$54,0),MATCH(L$4,'IPM TBtu and NOx'!$J$5:$AA$5,0))*1000000</f>
        <v>195055559.67768091</v>
      </c>
      <c r="M7" s="127">
        <f>INDEX('IPM TBtu and NOx'!$J$6:$AA$54,MATCH($B7,'IPM TBtu and NOx'!$I$6:$I$54,0),MATCH(M$4,'IPM TBtu and NOx'!$J$5:$AA$5,0))*1000000</f>
        <v>195257668.80285832</v>
      </c>
      <c r="N7" s="127">
        <f>INDEX('IPM TBtu and NOx'!$J$6:$AA$54,MATCH($B7,'IPM TBtu and NOx'!$I$6:$I$54,0),MATCH(N$4,'IPM TBtu and NOx'!$J$5:$AA$5,0))*1000000</f>
        <v>194987580.7690756</v>
      </c>
      <c r="O7" s="127">
        <f>INDEX('IPM TBtu and NOx'!$J$6:$AA$54,MATCH($B7,'IPM TBtu and NOx'!$I$6:$I$54,0),MATCH(O$4,'IPM TBtu and NOx'!$J$5:$AA$5,0))*1000000</f>
        <v>194152999.81612581</v>
      </c>
      <c r="P7" s="107">
        <f>INDEX('IPM TBtu and NOx'!$BX$6:$CO$54,MATCH($B7,'IPM TBtu and NOx'!$BW$6:$BW$54,0),MATCH(P$4,'IPM TBtu and NOx'!$BX$5:$CO$5,0))</f>
        <v>1911.1455425968736</v>
      </c>
      <c r="Q7" s="107">
        <f>INDEX('IPM TBtu and NOx'!$BX$6:$CO$54,MATCH($B7,'IPM TBtu and NOx'!$BW$6:$BW$54,0),MATCH(Q$4,'IPM TBtu and NOx'!$BX$5:$CO$5,0))</f>
        <v>1911.1455425968736</v>
      </c>
      <c r="R7" s="107">
        <f>INDEX('IPM TBtu and NOx'!$BX$6:$CO$54,MATCH($B7,'IPM TBtu and NOx'!$BW$6:$BW$54,0),MATCH(R$4,'IPM TBtu and NOx'!$BX$5:$CO$5,0))</f>
        <v>1910.6961861776072</v>
      </c>
      <c r="S7" s="107">
        <f>INDEX('IPM TBtu and NOx'!$BX$6:$CO$54,MATCH($B7,'IPM TBtu and NOx'!$BW$6:$BW$54,0),MATCH(S$4,'IPM TBtu and NOx'!$BX$5:$CO$5,0))</f>
        <v>1910.0217927873498</v>
      </c>
      <c r="T7" s="107">
        <f>INDEX('IPM TBtu and NOx'!$BX$6:$CO$54,MATCH($B7,'IPM TBtu and NOx'!$BW$6:$BW$54,0),MATCH(T$4,'IPM TBtu and NOx'!$BX$5:$CO$5,0))</f>
        <v>1910.0217927873498</v>
      </c>
      <c r="U7" s="107">
        <f>INDEX('IPM TBtu and NOx'!$BX$6:$CO$54,MATCH($B7,'IPM TBtu and NOx'!$BW$6:$BW$54,0),MATCH(U$4,'IPM TBtu and NOx'!$BX$5:$CO$5,0))</f>
        <v>1910.0217927873498</v>
      </c>
      <c r="V7" s="107">
        <f>INDEX('IPM TBtu and NOx'!$BB$6:$BS$54,MATCH($B7,'IPM TBtu and NOx'!$BA$6:$BA$54,0),MATCH(V$4,'IPM TBtu and NOx'!$BB$5:$BS$5,0))*1000000</f>
        <v>6145003.3132086294</v>
      </c>
      <c r="W7" s="107">
        <f>INDEX('IPM TBtu and NOx'!$BB$6:$BS$54,MATCH($B7,'IPM TBtu and NOx'!$BA$6:$BA$54,0),MATCH(W$4,'IPM TBtu and NOx'!$BB$5:$BS$5,0))*1000000</f>
        <v>6145003.3132086294</v>
      </c>
      <c r="X7" s="107">
        <f>INDEX('IPM TBtu and NOx'!$BB$6:$BS$54,MATCH($B7,'IPM TBtu and NOx'!$BA$6:$BA$54,0),MATCH(X$4,'IPM TBtu and NOx'!$BB$5:$BS$5,0))*1000000</f>
        <v>6145003.3132086294</v>
      </c>
      <c r="Y7" s="107">
        <f>INDEX('IPM TBtu and NOx'!$BB$6:$BS$54,MATCH($B7,'IPM TBtu and NOx'!$BA$6:$BA$54,0),MATCH(Y$4,'IPM TBtu and NOx'!$BB$5:$BS$5,0))*1000000</f>
        <v>6145003.3132086294</v>
      </c>
      <c r="Z7" s="107">
        <f>INDEX('IPM TBtu and NOx'!$BB$6:$BS$54,MATCH($B7,'IPM TBtu and NOx'!$BA$6:$BA$54,0),MATCH(Z$4,'IPM TBtu and NOx'!$BB$5:$BS$5,0))*1000000</f>
        <v>6145003.3132086294</v>
      </c>
      <c r="AA7" s="107">
        <f>INDEX('IPM TBtu and NOx'!$BB$6:$BS$54,MATCH($B7,'IPM TBtu and NOx'!$BA$6:$BA$54,0),MATCH(AA$4,'IPM TBtu and NOx'!$BB$5:$BS$5,0))*1000000</f>
        <v>6145003.3132086294</v>
      </c>
      <c r="AB7" s="128">
        <f t="shared" si="0"/>
        <v>7874.4939487808924</v>
      </c>
      <c r="AC7" s="107">
        <f t="shared" si="1"/>
        <v>7865.0678970668878</v>
      </c>
      <c r="AD7" s="107">
        <f t="shared" si="2"/>
        <v>7166.2624834180715</v>
      </c>
      <c r="AE7" s="107">
        <f t="shared" si="3"/>
        <v>7155.7839085866044</v>
      </c>
      <c r="AF7" s="107">
        <f t="shared" si="4"/>
        <v>7085.5962149477391</v>
      </c>
      <c r="AG7" s="107">
        <f t="shared" si="5"/>
        <v>6882.3103355518006</v>
      </c>
      <c r="AH7" s="128">
        <f t="shared" si="6"/>
        <v>201354547.61142999</v>
      </c>
      <c r="AI7" s="107">
        <f t="shared" si="7"/>
        <v>201717898.77175504</v>
      </c>
      <c r="AJ7" s="107">
        <f t="shared" si="8"/>
        <v>201200562.99088955</v>
      </c>
      <c r="AK7" s="107">
        <f t="shared" si="9"/>
        <v>201402672.11606696</v>
      </c>
      <c r="AL7" s="107">
        <f t="shared" si="10"/>
        <v>201132584.08228424</v>
      </c>
      <c r="AM7" s="107">
        <f t="shared" si="11"/>
        <v>200298003.12933445</v>
      </c>
      <c r="AN7" s="128">
        <f>VLOOKUP($B7,'2015 Historic Data for Final'!$A$2:$H$51,3,0)</f>
        <v>257821189.28800002</v>
      </c>
      <c r="AO7" s="129">
        <f>VLOOKUP($B7,'2015 Historic Data for Final'!$A$2:$H$51,5,0)</f>
        <v>250356331.64299998</v>
      </c>
      <c r="AP7" s="128">
        <f>VLOOKUP($B7,'2015 Historic Data for Final'!$A$2:$H$51,2,0)</f>
        <v>12733.134000000002</v>
      </c>
      <c r="AQ7" s="107">
        <f>VLOOKUP($B7,'2015 Historic Data for Final'!$A$2:$H$51,8,0)</f>
        <v>10399.9362218717</v>
      </c>
      <c r="AR7" s="129">
        <f t="shared" si="12"/>
        <v>10710.030410038889</v>
      </c>
      <c r="AS7" s="130">
        <f t="shared" si="13"/>
        <v>9.8774922535761103E-2</v>
      </c>
      <c r="AT7" s="108">
        <f t="shared" si="14"/>
        <v>8.308107211525749E-2</v>
      </c>
      <c r="AU7" s="131">
        <f t="shared" si="15"/>
        <v>8.3081072115257476E-2</v>
      </c>
      <c r="AV7" s="68">
        <f t="shared" si="17"/>
        <v>7.8215208369437322E-2</v>
      </c>
      <c r="AW7" s="8">
        <f t="shared" si="18"/>
        <v>7.7980862828303174E-2</v>
      </c>
      <c r="AX7" s="8">
        <f t="shared" si="19"/>
        <v>7.1235014225507542E-2</v>
      </c>
      <c r="AY7" s="8">
        <f t="shared" si="20"/>
        <v>7.1059473376428456E-2</v>
      </c>
      <c r="AZ7" s="8">
        <f t="shared" si="21"/>
        <v>7.0456969936298228E-2</v>
      </c>
      <c r="BA7" s="8">
        <f t="shared" si="22"/>
        <v>6.8720708424714769E-2</v>
      </c>
      <c r="BB7" s="40">
        <f t="shared" si="23"/>
        <v>10710</v>
      </c>
      <c r="BC7" s="40">
        <f t="shared" si="24"/>
        <v>10680</v>
      </c>
      <c r="BD7" s="40">
        <f t="shared" si="25"/>
        <v>9810</v>
      </c>
      <c r="BE7" s="40">
        <f t="shared" si="26"/>
        <v>9788</v>
      </c>
      <c r="BF7" s="40">
        <f t="shared" si="27"/>
        <v>9710</v>
      </c>
      <c r="BG7" s="40">
        <f t="shared" si="28"/>
        <v>9486</v>
      </c>
    </row>
    <row r="8" spans="1:77" s="126" customFormat="1" x14ac:dyDescent="0.25">
      <c r="A8" s="107"/>
      <c r="B8" s="133" t="s">
        <v>20</v>
      </c>
      <c r="C8" s="134" t="s">
        <v>115</v>
      </c>
      <c r="D8" s="107">
        <f>INDEX('IPM TBtu and NOx'!$AF$6:$AW$54,MATCH($B8,'IPM TBtu and NOx'!$AE$6:$AE$54,0),MATCH(D$4,'IPM TBtu and NOx'!$AF$5:$AW$5,0))</f>
        <v>1615.2134683272479</v>
      </c>
      <c r="E8" s="107">
        <f>INDEX('IPM TBtu and NOx'!$AF$6:$AW$54,MATCH($B8,'IPM TBtu and NOx'!$AE$6:$AE$54,0),MATCH(E$4,'IPM TBtu and NOx'!$AF$5:$AW$5,0))</f>
        <v>1615.0759401308812</v>
      </c>
      <c r="F8" s="107">
        <f>INDEX('IPM TBtu and NOx'!$AF$6:$AW$54,MATCH($B8,'IPM TBtu and NOx'!$AE$6:$AE$54,0),MATCH(F$4,'IPM TBtu and NOx'!$AF$5:$AW$5,0))</f>
        <v>1615.1287136168974</v>
      </c>
      <c r="G8" s="107">
        <f>INDEX('IPM TBtu and NOx'!$AF$6:$AW$54,MATCH($B8,'IPM TBtu and NOx'!$AE$6:$AE$54,0),MATCH(G$4,'IPM TBtu and NOx'!$AF$5:$AW$5,0))</f>
        <v>1615.6504221254918</v>
      </c>
      <c r="H8" s="107">
        <f>INDEX('IPM TBtu and NOx'!$AF$6:$AW$54,MATCH($B8,'IPM TBtu and NOx'!$AE$6:$AE$54,0),MATCH(H$4,'IPM TBtu and NOx'!$AF$5:$AW$5,0))</f>
        <v>1496.6782795857853</v>
      </c>
      <c r="I8" s="107">
        <f>INDEX('IPM TBtu and NOx'!$AF$6:$AW$54,MATCH($B8,'IPM TBtu and NOx'!$AE$6:$AE$54,0),MATCH(I$4,'IPM TBtu and NOx'!$AF$5:$AW$5,0))</f>
        <v>1497.1040744503484</v>
      </c>
      <c r="J8" s="127">
        <f>INDEX('IPM TBtu and NOx'!$J$6:$AA$54,MATCH($B8,'IPM TBtu and NOx'!$I$6:$I$54,0),MATCH(J$4,'IPM TBtu and NOx'!$J$5:$AA$5,0))*1000000</f>
        <v>352662003.90954298</v>
      </c>
      <c r="K8" s="127">
        <f>INDEX('IPM TBtu and NOx'!$J$6:$AA$54,MATCH($B8,'IPM TBtu and NOx'!$I$6:$I$54,0),MATCH(K$4,'IPM TBtu and NOx'!$J$5:$AA$5,0))*1000000</f>
        <v>352666830.13642842</v>
      </c>
      <c r="L8" s="127">
        <f>INDEX('IPM TBtu and NOx'!$J$6:$AA$54,MATCH($B8,'IPM TBtu and NOx'!$I$6:$I$54,0),MATCH(L$4,'IPM TBtu and NOx'!$J$5:$AA$5,0))*1000000</f>
        <v>352666227.93114614</v>
      </c>
      <c r="M8" s="127">
        <f>INDEX('IPM TBtu and NOx'!$J$6:$AA$54,MATCH($B8,'IPM TBtu and NOx'!$I$6:$I$54,0),MATCH(M$4,'IPM TBtu and NOx'!$J$5:$AA$5,0))*1000000</f>
        <v>352748690.20556617</v>
      </c>
      <c r="N8" s="127">
        <f>INDEX('IPM TBtu and NOx'!$J$6:$AA$54,MATCH($B8,'IPM TBtu and NOx'!$I$6:$I$54,0),MATCH(N$4,'IPM TBtu and NOx'!$J$5:$AA$5,0))*1000000</f>
        <v>352550151.86250877</v>
      </c>
      <c r="O8" s="127">
        <f>INDEX('IPM TBtu and NOx'!$J$6:$AA$54,MATCH($B8,'IPM TBtu and NOx'!$I$6:$I$54,0),MATCH(O$4,'IPM TBtu and NOx'!$J$5:$AA$5,0))*1000000</f>
        <v>352633936.91970545</v>
      </c>
      <c r="P8" s="107">
        <f>INDEX('IPM TBtu and NOx'!$BX$6:$CO$54,MATCH($B8,'IPM TBtu and NOx'!$BW$6:$BW$54,0),MATCH(P$4,'IPM TBtu and NOx'!$BX$5:$CO$5,0))</f>
        <v>8.37578341000542</v>
      </c>
      <c r="Q8" s="107">
        <f>INDEX('IPM TBtu and NOx'!$BX$6:$CO$54,MATCH($B8,'IPM TBtu and NOx'!$BW$6:$BW$54,0),MATCH(Q$4,'IPM TBtu and NOx'!$BX$5:$CO$5,0))</f>
        <v>8.37578341000542</v>
      </c>
      <c r="R8" s="107">
        <f>INDEX('IPM TBtu and NOx'!$BX$6:$CO$54,MATCH($B8,'IPM TBtu and NOx'!$BW$6:$BW$54,0),MATCH(R$4,'IPM TBtu and NOx'!$BX$5:$CO$5,0))</f>
        <v>8.37578341000542</v>
      </c>
      <c r="S8" s="107">
        <f>INDEX('IPM TBtu and NOx'!$BX$6:$CO$54,MATCH($B8,'IPM TBtu and NOx'!$BW$6:$BW$54,0),MATCH(S$4,'IPM TBtu and NOx'!$BX$5:$CO$5,0))</f>
        <v>8.37578341000542</v>
      </c>
      <c r="T8" s="107">
        <f>INDEX('IPM TBtu and NOx'!$BX$6:$CO$54,MATCH($B8,'IPM TBtu and NOx'!$BW$6:$BW$54,0),MATCH(T$4,'IPM TBtu and NOx'!$BX$5:$CO$5,0))</f>
        <v>8.37578341000542</v>
      </c>
      <c r="U8" s="107">
        <f>INDEX('IPM TBtu and NOx'!$BX$6:$CO$54,MATCH($B8,'IPM TBtu and NOx'!$BW$6:$BW$54,0),MATCH(U$4,'IPM TBtu and NOx'!$BX$5:$CO$5,0))</f>
        <v>8.37578341000542</v>
      </c>
      <c r="V8" s="107">
        <f>INDEX('IPM TBtu and NOx'!$BB$6:$BS$54,MATCH($B8,'IPM TBtu and NOx'!$BA$6:$BA$54,0),MATCH(V$4,'IPM TBtu and NOx'!$BB$5:$BS$5,0))*1000000</f>
        <v>1608023.1836477199</v>
      </c>
      <c r="W8" s="107">
        <f>INDEX('IPM TBtu and NOx'!$BB$6:$BS$54,MATCH($B8,'IPM TBtu and NOx'!$BA$6:$BA$54,0),MATCH(W$4,'IPM TBtu and NOx'!$BB$5:$BS$5,0))*1000000</f>
        <v>1608023.1836477199</v>
      </c>
      <c r="X8" s="107">
        <f>INDEX('IPM TBtu and NOx'!$BB$6:$BS$54,MATCH($B8,'IPM TBtu and NOx'!$BA$6:$BA$54,0),MATCH(X$4,'IPM TBtu and NOx'!$BB$5:$BS$5,0))*1000000</f>
        <v>1608023.1836477199</v>
      </c>
      <c r="Y8" s="107">
        <f>INDEX('IPM TBtu and NOx'!$BB$6:$BS$54,MATCH($B8,'IPM TBtu and NOx'!$BA$6:$BA$54,0),MATCH(Y$4,'IPM TBtu and NOx'!$BB$5:$BS$5,0))*1000000</f>
        <v>1608023.1836477199</v>
      </c>
      <c r="Z8" s="107">
        <f>INDEX('IPM TBtu and NOx'!$BB$6:$BS$54,MATCH($B8,'IPM TBtu and NOx'!$BA$6:$BA$54,0),MATCH(Z$4,'IPM TBtu and NOx'!$BB$5:$BS$5,0))*1000000</f>
        <v>1608023.1836477199</v>
      </c>
      <c r="AA8" s="107">
        <f>INDEX('IPM TBtu and NOx'!$BB$6:$BS$54,MATCH($B8,'IPM TBtu and NOx'!$BA$6:$BA$54,0),MATCH(AA$4,'IPM TBtu and NOx'!$BB$5:$BS$5,0))*1000000</f>
        <v>1608023.1836477199</v>
      </c>
      <c r="AB8" s="128">
        <f t="shared" si="0"/>
        <v>1623.5892517372533</v>
      </c>
      <c r="AC8" s="107">
        <f t="shared" si="1"/>
        <v>1623.4517235408866</v>
      </c>
      <c r="AD8" s="107">
        <f t="shared" si="2"/>
        <v>1623.5044970269028</v>
      </c>
      <c r="AE8" s="107">
        <f t="shared" si="3"/>
        <v>1624.0262055354972</v>
      </c>
      <c r="AF8" s="107">
        <f t="shared" si="4"/>
        <v>1505.0540629957907</v>
      </c>
      <c r="AG8" s="107">
        <f t="shared" si="5"/>
        <v>1505.4798578603538</v>
      </c>
      <c r="AH8" s="128">
        <f t="shared" si="6"/>
        <v>354270027.09319067</v>
      </c>
      <c r="AI8" s="107">
        <f t="shared" si="7"/>
        <v>354274853.32007611</v>
      </c>
      <c r="AJ8" s="107">
        <f t="shared" si="8"/>
        <v>354274251.11479384</v>
      </c>
      <c r="AK8" s="107">
        <f t="shared" si="9"/>
        <v>354356713.38921386</v>
      </c>
      <c r="AL8" s="107">
        <f t="shared" si="10"/>
        <v>354158175.04615647</v>
      </c>
      <c r="AM8" s="107">
        <f t="shared" si="11"/>
        <v>354241960.10335314</v>
      </c>
      <c r="AN8" s="128">
        <f>VLOOKUP($B8,'2015 Historic Data for Final'!$A$2:$H$51,3,0)</f>
        <v>354625040.34299999</v>
      </c>
      <c r="AO8" s="129">
        <f>VLOOKUP($B8,'2015 Historic Data for Final'!$A$2:$H$51,5,0)</f>
        <v>348387384.13800001</v>
      </c>
      <c r="AP8" s="128">
        <f>VLOOKUP($B8,'2015 Historic Data for Final'!$A$2:$H$51,2,0)</f>
        <v>1905.2940000000001</v>
      </c>
      <c r="AQ8" s="107">
        <f>VLOOKUP($B8,'2015 Historic Data for Final'!$A$2:$H$51,8,0)</f>
        <v>1894.4390000000001</v>
      </c>
      <c r="AR8" s="129">
        <f t="shared" si="12"/>
        <v>1928.3577344931618</v>
      </c>
      <c r="AS8" s="130">
        <f t="shared" si="13"/>
        <v>1.0745400258014289E-2</v>
      </c>
      <c r="AT8" s="108">
        <f t="shared" si="14"/>
        <v>1.0875474177615986E-2</v>
      </c>
      <c r="AU8" s="131">
        <f t="shared" si="15"/>
        <v>1.0875474177615986E-2</v>
      </c>
      <c r="AV8" s="68">
        <f t="shared" si="17"/>
        <v>9.1658290432239612E-3</v>
      </c>
      <c r="AW8" s="8">
        <f t="shared" si="18"/>
        <v>9.1649277860212635E-3</v>
      </c>
      <c r="AX8" s="8">
        <f t="shared" si="19"/>
        <v>9.1652412893018648E-3</v>
      </c>
      <c r="AY8" s="8">
        <f t="shared" si="20"/>
        <v>9.166052986566222E-3</v>
      </c>
      <c r="AZ8" s="8">
        <f t="shared" si="21"/>
        <v>8.4993326092198274E-3</v>
      </c>
      <c r="BA8" s="8">
        <f t="shared" si="22"/>
        <v>8.4997263306758868E-3</v>
      </c>
      <c r="BB8" s="40">
        <f t="shared" si="23"/>
        <v>1905</v>
      </c>
      <c r="BC8" s="40">
        <f t="shared" si="24"/>
        <v>1905</v>
      </c>
      <c r="BD8" s="40">
        <f t="shared" si="25"/>
        <v>1905</v>
      </c>
      <c r="BE8" s="40">
        <f t="shared" si="26"/>
        <v>1905</v>
      </c>
      <c r="BF8" s="40">
        <f t="shared" si="27"/>
        <v>1810</v>
      </c>
      <c r="BG8" s="40">
        <f t="shared" si="28"/>
        <v>1810</v>
      </c>
    </row>
    <row r="9" spans="1:77" s="126" customFormat="1" x14ac:dyDescent="0.25">
      <c r="A9" s="107"/>
      <c r="B9" s="133" t="s">
        <v>22</v>
      </c>
      <c r="C9" s="134" t="s">
        <v>114</v>
      </c>
      <c r="D9" s="107">
        <f>INDEX('IPM TBtu and NOx'!$AF$6:$AW$54,MATCH($B9,'IPM TBtu and NOx'!$AE$6:$AE$54,0),MATCH(D$4,'IPM TBtu and NOx'!$AF$5:$AW$5,0))</f>
        <v>10898.326759969801</v>
      </c>
      <c r="E9" s="107">
        <f>INDEX('IPM TBtu and NOx'!$AF$6:$AW$54,MATCH($B9,'IPM TBtu and NOx'!$AE$6:$AE$54,0),MATCH(E$4,'IPM TBtu and NOx'!$AF$5:$AW$5,0))</f>
        <v>10897.424389510023</v>
      </c>
      <c r="F9" s="107">
        <f>INDEX('IPM TBtu and NOx'!$AF$6:$AW$54,MATCH($B9,'IPM TBtu and NOx'!$AE$6:$AE$54,0),MATCH(F$4,'IPM TBtu and NOx'!$AF$5:$AW$5,0))</f>
        <v>10882.886321011654</v>
      </c>
      <c r="G9" s="107">
        <f>INDEX('IPM TBtu and NOx'!$AF$6:$AW$54,MATCH($B9,'IPM TBtu and NOx'!$AE$6:$AE$54,0),MATCH(G$4,'IPM TBtu and NOx'!$AF$5:$AW$5,0))</f>
        <v>10552.264195728305</v>
      </c>
      <c r="H9" s="107">
        <f>INDEX('IPM TBtu and NOx'!$AF$6:$AW$54,MATCH($B9,'IPM TBtu and NOx'!$AE$6:$AE$54,0),MATCH(H$4,'IPM TBtu and NOx'!$AF$5:$AW$5,0))</f>
        <v>10298.522683769201</v>
      </c>
      <c r="I9" s="107">
        <f>INDEX('IPM TBtu and NOx'!$AF$6:$AW$54,MATCH($B9,'IPM TBtu and NOx'!$AE$6:$AE$54,0),MATCH(I$4,'IPM TBtu and NOx'!$AF$5:$AW$5,0))</f>
        <v>9705.0570383414488</v>
      </c>
      <c r="J9" s="127">
        <f>INDEX('IPM TBtu and NOx'!$J$6:$AA$54,MATCH($B9,'IPM TBtu and NOx'!$I$6:$I$54,0),MATCH(J$4,'IPM TBtu and NOx'!$J$5:$AA$5,0))*1000000</f>
        <v>165864297.71595937</v>
      </c>
      <c r="K9" s="127">
        <f>INDEX('IPM TBtu and NOx'!$J$6:$AA$54,MATCH($B9,'IPM TBtu and NOx'!$I$6:$I$54,0),MATCH(K$4,'IPM TBtu and NOx'!$J$5:$AA$5,0))*1000000</f>
        <v>165861919.67387491</v>
      </c>
      <c r="L9" s="127">
        <f>INDEX('IPM TBtu and NOx'!$J$6:$AA$54,MATCH($B9,'IPM TBtu and NOx'!$I$6:$I$54,0),MATCH(L$4,'IPM TBtu and NOx'!$J$5:$AA$5,0))*1000000</f>
        <v>165841257.38329986</v>
      </c>
      <c r="M9" s="127">
        <f>INDEX('IPM TBtu and NOx'!$J$6:$AA$54,MATCH($B9,'IPM TBtu and NOx'!$I$6:$I$54,0),MATCH(M$4,'IPM TBtu and NOx'!$J$5:$AA$5,0))*1000000</f>
        <v>165715520.32618588</v>
      </c>
      <c r="N9" s="127">
        <f>INDEX('IPM TBtu and NOx'!$J$6:$AA$54,MATCH($B9,'IPM TBtu and NOx'!$I$6:$I$54,0),MATCH(N$4,'IPM TBtu and NOx'!$J$5:$AA$5,0))*1000000</f>
        <v>164091978.37420902</v>
      </c>
      <c r="O9" s="127">
        <f>INDEX('IPM TBtu and NOx'!$J$6:$AA$54,MATCH($B9,'IPM TBtu and NOx'!$I$6:$I$54,0),MATCH(O$4,'IPM TBtu and NOx'!$J$5:$AA$5,0))*1000000</f>
        <v>162673856.66769901</v>
      </c>
      <c r="P9" s="107">
        <f>INDEX('IPM TBtu and NOx'!$BX$6:$CO$54,MATCH($B9,'IPM TBtu and NOx'!$BW$6:$BW$54,0),MATCH(P$4,'IPM TBtu and NOx'!$BX$5:$CO$5,0))</f>
        <v>2535.9519224290393</v>
      </c>
      <c r="Q9" s="107">
        <f>INDEX('IPM TBtu and NOx'!$BX$6:$CO$54,MATCH($B9,'IPM TBtu and NOx'!$BW$6:$BW$54,0),MATCH(Q$4,'IPM TBtu and NOx'!$BX$5:$CO$5,0))</f>
        <v>2535.3679334862013</v>
      </c>
      <c r="R9" s="107">
        <f>INDEX('IPM TBtu and NOx'!$BX$6:$CO$54,MATCH($B9,'IPM TBtu and NOx'!$BW$6:$BW$54,0),MATCH(R$4,'IPM TBtu and NOx'!$BX$5:$CO$5,0))</f>
        <v>2535.3934591343709</v>
      </c>
      <c r="S9" s="107">
        <f>INDEX('IPM TBtu and NOx'!$BX$6:$CO$54,MATCH($B9,'IPM TBtu and NOx'!$BW$6:$BW$54,0),MATCH(S$4,'IPM TBtu and NOx'!$BX$5:$CO$5,0))</f>
        <v>2536.2301640738242</v>
      </c>
      <c r="T9" s="107">
        <f>INDEX('IPM TBtu and NOx'!$BX$6:$CO$54,MATCH($B9,'IPM TBtu and NOx'!$BW$6:$BW$54,0),MATCH(T$4,'IPM TBtu and NOx'!$BX$5:$CO$5,0))</f>
        <v>2536.2682270962441</v>
      </c>
      <c r="U9" s="107">
        <f>INDEX('IPM TBtu and NOx'!$BX$6:$CO$54,MATCH($B9,'IPM TBtu and NOx'!$BW$6:$BW$54,0),MATCH(U$4,'IPM TBtu and NOx'!$BX$5:$CO$5,0))</f>
        <v>2536.0209136092544</v>
      </c>
      <c r="V9" s="107">
        <f>INDEX('IPM TBtu and NOx'!$BB$6:$BS$54,MATCH($B9,'IPM TBtu and NOx'!$BA$6:$BA$54,0),MATCH(V$4,'IPM TBtu and NOx'!$BB$5:$BS$5,0))*1000000</f>
        <v>15642361.17213827</v>
      </c>
      <c r="W9" s="107">
        <f>INDEX('IPM TBtu and NOx'!$BB$6:$BS$54,MATCH($B9,'IPM TBtu and NOx'!$BA$6:$BA$54,0),MATCH(W$4,'IPM TBtu and NOx'!$BB$5:$BS$5,0))*1000000</f>
        <v>15642393.118864669</v>
      </c>
      <c r="X9" s="107">
        <f>INDEX('IPM TBtu and NOx'!$BB$6:$BS$54,MATCH($B9,'IPM TBtu and NOx'!$BA$6:$BA$54,0),MATCH(X$4,'IPM TBtu and NOx'!$BB$5:$BS$5,0))*1000000</f>
        <v>15642558.39170057</v>
      </c>
      <c r="Y9" s="107">
        <f>INDEX('IPM TBtu and NOx'!$BB$6:$BS$54,MATCH($B9,'IPM TBtu and NOx'!$BA$6:$BA$54,0),MATCH(Y$4,'IPM TBtu and NOx'!$BB$5:$BS$5,0))*1000000</f>
        <v>15642558.39170057</v>
      </c>
      <c r="Z9" s="107">
        <f>INDEX('IPM TBtu and NOx'!$BB$6:$BS$54,MATCH($B9,'IPM TBtu and NOx'!$BA$6:$BA$54,0),MATCH(Z$4,'IPM TBtu and NOx'!$BB$5:$BS$5,0))*1000000</f>
        <v>15642804.841217369</v>
      </c>
      <c r="AA9" s="107">
        <f>INDEX('IPM TBtu and NOx'!$BB$6:$BS$54,MATCH($B9,'IPM TBtu and NOx'!$BA$6:$BA$54,0),MATCH(AA$4,'IPM TBtu and NOx'!$BB$5:$BS$5,0))*1000000</f>
        <v>15642809.94287107</v>
      </c>
      <c r="AB9" s="128">
        <f t="shared" si="0"/>
        <v>13434.278682398841</v>
      </c>
      <c r="AC9" s="107">
        <f t="shared" si="1"/>
        <v>13432.792322996223</v>
      </c>
      <c r="AD9" s="107">
        <f t="shared" si="2"/>
        <v>13418.279780146026</v>
      </c>
      <c r="AE9" s="107">
        <f t="shared" si="3"/>
        <v>13088.494359802129</v>
      </c>
      <c r="AF9" s="107">
        <f t="shared" si="4"/>
        <v>12834.790910865446</v>
      </c>
      <c r="AG9" s="107">
        <f t="shared" si="5"/>
        <v>12241.077951950703</v>
      </c>
      <c r="AH9" s="128">
        <f t="shared" si="6"/>
        <v>181506658.88809764</v>
      </c>
      <c r="AI9" s="107">
        <f t="shared" si="7"/>
        <v>181504312.79273957</v>
      </c>
      <c r="AJ9" s="107">
        <f t="shared" si="8"/>
        <v>181483815.77500042</v>
      </c>
      <c r="AK9" s="107">
        <f t="shared" si="9"/>
        <v>181358078.71788645</v>
      </c>
      <c r="AL9" s="107">
        <f t="shared" si="10"/>
        <v>179734783.21542639</v>
      </c>
      <c r="AM9" s="107">
        <f t="shared" si="11"/>
        <v>178316666.61057007</v>
      </c>
      <c r="AN9" s="128">
        <f>VLOOKUP($B9,'2015 Historic Data for Final'!$A$2:$H$51,3,0)</f>
        <v>197378383.04899999</v>
      </c>
      <c r="AO9" s="129">
        <f>VLOOKUP($B9,'2015 Historic Data for Final'!$A$2:$H$51,5,0)</f>
        <v>195506134.40599999</v>
      </c>
      <c r="AP9" s="128">
        <f>VLOOKUP($B9,'2015 Historic Data for Final'!$A$2:$H$51,2,0)</f>
        <v>15981.112999999999</v>
      </c>
      <c r="AQ9" s="107">
        <f>VLOOKUP($B9,'2015 Historic Data for Final'!$A$2:$H$51,8,0)</f>
        <v>13876.8426425707</v>
      </c>
      <c r="AR9" s="129">
        <f t="shared" si="12"/>
        <v>14009.73310089629</v>
      </c>
      <c r="AS9" s="130">
        <f t="shared" si="13"/>
        <v>0.1619337716028672</v>
      </c>
      <c r="AT9" s="108">
        <f t="shared" si="14"/>
        <v>0.14195813021143572</v>
      </c>
      <c r="AU9" s="131">
        <f t="shared" si="15"/>
        <v>0.14195813021143572</v>
      </c>
      <c r="AV9" s="68">
        <f t="shared" si="17"/>
        <v>0.14803069776829877</v>
      </c>
      <c r="AW9" s="8">
        <f t="shared" si="18"/>
        <v>0.14801623296230076</v>
      </c>
      <c r="AX9" s="8">
        <f t="shared" si="19"/>
        <v>0.14787301801921235</v>
      </c>
      <c r="AY9" s="8">
        <f t="shared" si="20"/>
        <v>0.14433869670798707</v>
      </c>
      <c r="AZ9" s="8">
        <f t="shared" si="21"/>
        <v>0.14281922153578847</v>
      </c>
      <c r="BA9" s="8">
        <f t="shared" si="22"/>
        <v>0.13729594865839745</v>
      </c>
      <c r="BB9" s="40">
        <f t="shared" si="23"/>
        <v>14010</v>
      </c>
      <c r="BC9" s="40">
        <f t="shared" si="24"/>
        <v>14008</v>
      </c>
      <c r="BD9" s="40">
        <f t="shared" si="25"/>
        <v>13994</v>
      </c>
      <c r="BE9" s="40">
        <f t="shared" si="26"/>
        <v>13645</v>
      </c>
      <c r="BF9" s="40">
        <f t="shared" si="27"/>
        <v>13495</v>
      </c>
      <c r="BG9" s="40">
        <f t="shared" si="28"/>
        <v>12950</v>
      </c>
    </row>
    <row r="10" spans="1:77" s="126" customFormat="1" x14ac:dyDescent="0.25">
      <c r="A10" s="107"/>
      <c r="B10" s="133" t="s">
        <v>24</v>
      </c>
      <c r="C10" s="134" t="s">
        <v>113</v>
      </c>
      <c r="D10" s="107">
        <f>INDEX('IPM TBtu and NOx'!$AF$6:$AW$54,MATCH($B10,'IPM TBtu and NOx'!$AE$6:$AE$54,0),MATCH(D$4,'IPM TBtu and NOx'!$AF$5:$AW$5,0))</f>
        <v>386.25224537657431</v>
      </c>
      <c r="E10" s="107">
        <f>INDEX('IPM TBtu and NOx'!$AF$6:$AW$54,MATCH($B10,'IPM TBtu and NOx'!$AE$6:$AE$54,0),MATCH(E$4,'IPM TBtu and NOx'!$AF$5:$AW$5,0))</f>
        <v>365.31827010581469</v>
      </c>
      <c r="F10" s="107">
        <f>INDEX('IPM TBtu and NOx'!$AF$6:$AW$54,MATCH($B10,'IPM TBtu and NOx'!$AE$6:$AE$54,0),MATCH(F$4,'IPM TBtu and NOx'!$AF$5:$AW$5,0))</f>
        <v>340.78180688561127</v>
      </c>
      <c r="G10" s="107">
        <f>INDEX('IPM TBtu and NOx'!$AF$6:$AW$54,MATCH($B10,'IPM TBtu and NOx'!$AE$6:$AE$54,0),MATCH(G$4,'IPM TBtu and NOx'!$AF$5:$AW$5,0))</f>
        <v>340.99102074766074</v>
      </c>
      <c r="H10" s="107">
        <f>INDEX('IPM TBtu and NOx'!$AF$6:$AW$54,MATCH($B10,'IPM TBtu and NOx'!$AE$6:$AE$54,0),MATCH(H$4,'IPM TBtu and NOx'!$AF$5:$AW$5,0))</f>
        <v>336.19447106337537</v>
      </c>
      <c r="I10" s="107">
        <f>INDEX('IPM TBtu and NOx'!$AF$6:$AW$54,MATCH($B10,'IPM TBtu and NOx'!$AE$6:$AE$54,0),MATCH(I$4,'IPM TBtu and NOx'!$AF$5:$AW$5,0))</f>
        <v>336.1964543207593</v>
      </c>
      <c r="J10" s="127">
        <f>INDEX('IPM TBtu and NOx'!$J$6:$AA$54,MATCH($B10,'IPM TBtu and NOx'!$I$6:$I$54,0),MATCH(J$4,'IPM TBtu and NOx'!$J$5:$AA$5,0))*1000000</f>
        <v>51638056.427093618</v>
      </c>
      <c r="K10" s="127">
        <f>INDEX('IPM TBtu and NOx'!$J$6:$AA$54,MATCH($B10,'IPM TBtu and NOx'!$I$6:$I$54,0),MATCH(K$4,'IPM TBtu and NOx'!$J$5:$AA$5,0))*1000000</f>
        <v>51583087.702191494</v>
      </c>
      <c r="L10" s="127">
        <f>INDEX('IPM TBtu and NOx'!$J$6:$AA$54,MATCH($B10,'IPM TBtu and NOx'!$I$6:$I$54,0),MATCH(L$4,'IPM TBtu and NOx'!$J$5:$AA$5,0))*1000000</f>
        <v>51592740.378074303</v>
      </c>
      <c r="M10" s="127">
        <f>INDEX('IPM TBtu and NOx'!$J$6:$AA$54,MATCH($B10,'IPM TBtu and NOx'!$I$6:$I$54,0),MATCH(M$4,'IPM TBtu and NOx'!$J$5:$AA$5,0))*1000000</f>
        <v>51615230.748860426</v>
      </c>
      <c r="N10" s="127">
        <f>INDEX('IPM TBtu and NOx'!$J$6:$AA$54,MATCH($B10,'IPM TBtu and NOx'!$I$6:$I$54,0),MATCH(N$4,'IPM TBtu and NOx'!$J$5:$AA$5,0))*1000000</f>
        <v>51598197.518932194</v>
      </c>
      <c r="O10" s="127">
        <f>INDEX('IPM TBtu and NOx'!$J$6:$AA$54,MATCH($B10,'IPM TBtu and NOx'!$I$6:$I$54,0),MATCH(O$4,'IPM TBtu and NOx'!$J$5:$AA$5,0))*1000000</f>
        <v>51597783.46014218</v>
      </c>
      <c r="P10" s="107">
        <f>INDEX('IPM TBtu and NOx'!$BX$6:$CO$54,MATCH($B10,'IPM TBtu and NOx'!$BW$6:$BW$54,0),MATCH(P$4,'IPM TBtu and NOx'!$BX$5:$CO$5,0))</f>
        <v>0</v>
      </c>
      <c r="Q10" s="107">
        <f>INDEX('IPM TBtu and NOx'!$BX$6:$CO$54,MATCH($B10,'IPM TBtu and NOx'!$BW$6:$BW$54,0),MATCH(Q$4,'IPM TBtu and NOx'!$BX$5:$CO$5,0))</f>
        <v>0</v>
      </c>
      <c r="R10" s="107">
        <f>INDEX('IPM TBtu and NOx'!$BX$6:$CO$54,MATCH($B10,'IPM TBtu and NOx'!$BW$6:$BW$54,0),MATCH(R$4,'IPM TBtu and NOx'!$BX$5:$CO$5,0))</f>
        <v>0</v>
      </c>
      <c r="S10" s="107">
        <f>INDEX('IPM TBtu and NOx'!$BX$6:$CO$54,MATCH($B10,'IPM TBtu and NOx'!$BW$6:$BW$54,0),MATCH(S$4,'IPM TBtu and NOx'!$BX$5:$CO$5,0))</f>
        <v>0</v>
      </c>
      <c r="T10" s="107">
        <f>INDEX('IPM TBtu and NOx'!$BX$6:$CO$54,MATCH($B10,'IPM TBtu and NOx'!$BW$6:$BW$54,0),MATCH(T$4,'IPM TBtu and NOx'!$BX$5:$CO$5,0))</f>
        <v>0</v>
      </c>
      <c r="U10" s="107">
        <f>INDEX('IPM TBtu and NOx'!$BX$6:$CO$54,MATCH($B10,'IPM TBtu and NOx'!$BW$6:$BW$54,0),MATCH(U$4,'IPM TBtu and NOx'!$BX$5:$CO$5,0))</f>
        <v>0</v>
      </c>
      <c r="V10" s="107">
        <f>INDEX('IPM TBtu and NOx'!$BB$6:$BS$54,MATCH($B10,'IPM TBtu and NOx'!$BA$6:$BA$54,0),MATCH(V$4,'IPM TBtu and NOx'!$BB$5:$BS$5,0))*1000000</f>
        <v>0</v>
      </c>
      <c r="W10" s="107">
        <f>INDEX('IPM TBtu and NOx'!$BB$6:$BS$54,MATCH($B10,'IPM TBtu and NOx'!$BA$6:$BA$54,0),MATCH(W$4,'IPM TBtu and NOx'!$BB$5:$BS$5,0))*1000000</f>
        <v>0</v>
      </c>
      <c r="X10" s="107">
        <f>INDEX('IPM TBtu and NOx'!$BB$6:$BS$54,MATCH($B10,'IPM TBtu and NOx'!$BA$6:$BA$54,0),MATCH(X$4,'IPM TBtu and NOx'!$BB$5:$BS$5,0))*1000000</f>
        <v>0</v>
      </c>
      <c r="Y10" s="107">
        <f>INDEX('IPM TBtu and NOx'!$BB$6:$BS$54,MATCH($B10,'IPM TBtu and NOx'!$BA$6:$BA$54,0),MATCH(Y$4,'IPM TBtu and NOx'!$BB$5:$BS$5,0))*1000000</f>
        <v>0</v>
      </c>
      <c r="Z10" s="107">
        <f>INDEX('IPM TBtu and NOx'!$BB$6:$BS$54,MATCH($B10,'IPM TBtu and NOx'!$BA$6:$BA$54,0),MATCH(Z$4,'IPM TBtu and NOx'!$BB$5:$BS$5,0))*1000000</f>
        <v>0</v>
      </c>
      <c r="AA10" s="107">
        <f>INDEX('IPM TBtu and NOx'!$BB$6:$BS$54,MATCH($B10,'IPM TBtu and NOx'!$BA$6:$BA$54,0),MATCH(AA$4,'IPM TBtu and NOx'!$BB$5:$BS$5,0))*1000000</f>
        <v>0</v>
      </c>
      <c r="AB10" s="128">
        <f t="shared" si="0"/>
        <v>386.25224537657431</v>
      </c>
      <c r="AC10" s="107">
        <f t="shared" si="1"/>
        <v>365.31827010581469</v>
      </c>
      <c r="AD10" s="107">
        <f t="shared" si="2"/>
        <v>340.78180688561127</v>
      </c>
      <c r="AE10" s="107">
        <f t="shared" si="3"/>
        <v>340.99102074766074</v>
      </c>
      <c r="AF10" s="107">
        <f t="shared" si="4"/>
        <v>336.19447106337537</v>
      </c>
      <c r="AG10" s="107">
        <f t="shared" si="5"/>
        <v>336.1964543207593</v>
      </c>
      <c r="AH10" s="128">
        <f t="shared" si="6"/>
        <v>51638056.427093618</v>
      </c>
      <c r="AI10" s="107">
        <f t="shared" si="7"/>
        <v>51583087.702191494</v>
      </c>
      <c r="AJ10" s="107">
        <f t="shared" si="8"/>
        <v>51592740.378074303</v>
      </c>
      <c r="AK10" s="107">
        <f t="shared" si="9"/>
        <v>51615230.748860426</v>
      </c>
      <c r="AL10" s="107">
        <f t="shared" si="10"/>
        <v>51598197.518932194</v>
      </c>
      <c r="AM10" s="107">
        <f t="shared" si="11"/>
        <v>51597783.46014218</v>
      </c>
      <c r="AN10" s="128">
        <f>VLOOKUP($B10,'2015 Historic Data for Final'!$A$2:$H$51,3,0)</f>
        <v>53411322.611000001</v>
      </c>
      <c r="AO10" s="129">
        <f>VLOOKUP($B10,'2015 Historic Data for Final'!$A$2:$H$51,5,0)</f>
        <v>53411322.611000001</v>
      </c>
      <c r="AP10" s="128">
        <f>VLOOKUP($B10,'2015 Historic Data for Final'!$A$2:$H$51,2,0)</f>
        <v>605.05600000000004</v>
      </c>
      <c r="AQ10" s="107">
        <f>VLOOKUP($B10,'2015 Historic Data for Final'!$A$2:$H$51,8,0)</f>
        <v>605.05600000000004</v>
      </c>
      <c r="AR10" s="129">
        <f t="shared" si="12"/>
        <v>605.05600000000004</v>
      </c>
      <c r="AS10" s="130">
        <f t="shared" si="13"/>
        <v>2.2656469468344129E-2</v>
      </c>
      <c r="AT10" s="108">
        <f t="shared" si="14"/>
        <v>2.2656469468344129E-2</v>
      </c>
      <c r="AU10" s="131">
        <f t="shared" si="15"/>
        <v>2.2656469468344129E-2</v>
      </c>
      <c r="AV10" s="68">
        <f t="shared" si="17"/>
        <v>1.4959983860814492E-2</v>
      </c>
      <c r="AW10" s="8">
        <f t="shared" si="18"/>
        <v>1.4164265319475795E-2</v>
      </c>
      <c r="AX10" s="8">
        <f t="shared" si="19"/>
        <v>1.3210455749717668E-2</v>
      </c>
      <c r="AY10" s="8">
        <f t="shared" si="20"/>
        <v>1.3212806212444927E-2</v>
      </c>
      <c r="AZ10" s="8">
        <f t="shared" si="21"/>
        <v>1.3031248657088081E-2</v>
      </c>
      <c r="BA10" s="8">
        <f t="shared" si="22"/>
        <v>1.3031430103212146E-2</v>
      </c>
      <c r="BB10" s="40">
        <f t="shared" si="23"/>
        <v>605</v>
      </c>
      <c r="BC10" s="40">
        <f t="shared" si="24"/>
        <v>584</v>
      </c>
      <c r="BD10" s="40">
        <f t="shared" si="25"/>
        <v>558</v>
      </c>
      <c r="BE10" s="40">
        <f t="shared" si="26"/>
        <v>558</v>
      </c>
      <c r="BF10" s="40">
        <f t="shared" si="27"/>
        <v>554</v>
      </c>
      <c r="BG10" s="40">
        <f t="shared" si="28"/>
        <v>554</v>
      </c>
    </row>
    <row r="11" spans="1:77" s="126" customFormat="1" x14ac:dyDescent="0.25">
      <c r="A11" s="107"/>
      <c r="B11" s="133" t="s">
        <v>25</v>
      </c>
      <c r="C11" s="134" t="s">
        <v>112</v>
      </c>
      <c r="D11" s="107">
        <f>INDEX('IPM TBtu and NOx'!$AF$6:$AW$54,MATCH($B11,'IPM TBtu and NOx'!$AE$6:$AE$54,0),MATCH(D$4,'IPM TBtu and NOx'!$AF$5:$AW$5,0))</f>
        <v>154.07465337966684</v>
      </c>
      <c r="E11" s="107">
        <f>INDEX('IPM TBtu and NOx'!$AF$6:$AW$54,MATCH($B11,'IPM TBtu and NOx'!$AE$6:$AE$54,0),MATCH(E$4,'IPM TBtu and NOx'!$AF$5:$AW$5,0))</f>
        <v>154.07465337966684</v>
      </c>
      <c r="F11" s="107">
        <f>INDEX('IPM TBtu and NOx'!$AF$6:$AW$54,MATCH($B11,'IPM TBtu and NOx'!$AE$6:$AE$54,0),MATCH(F$4,'IPM TBtu and NOx'!$AF$5:$AW$5,0))</f>
        <v>154.07465337966684</v>
      </c>
      <c r="G11" s="107">
        <f>INDEX('IPM TBtu and NOx'!$AF$6:$AW$54,MATCH($B11,'IPM TBtu and NOx'!$AE$6:$AE$54,0),MATCH(G$4,'IPM TBtu and NOx'!$AF$5:$AW$5,0))</f>
        <v>151.70263326847916</v>
      </c>
      <c r="H11" s="107">
        <f>INDEX('IPM TBtu and NOx'!$AF$6:$AW$54,MATCH($B11,'IPM TBtu and NOx'!$AE$6:$AE$54,0),MATCH(H$4,'IPM TBtu and NOx'!$AF$5:$AW$5,0))</f>
        <v>151.70263326847916</v>
      </c>
      <c r="I11" s="107">
        <f>INDEX('IPM TBtu and NOx'!$AF$6:$AW$54,MATCH($B11,'IPM TBtu and NOx'!$AE$6:$AE$54,0),MATCH(I$4,'IPM TBtu and NOx'!$AF$5:$AW$5,0))</f>
        <v>151.70263326847916</v>
      </c>
      <c r="J11" s="127">
        <f>INDEX('IPM TBtu and NOx'!$J$6:$AA$54,MATCH($B11,'IPM TBtu and NOx'!$I$6:$I$54,0),MATCH(J$4,'IPM TBtu and NOx'!$J$5:$AA$5,0))*1000000</f>
        <v>11788827.683981501</v>
      </c>
      <c r="K11" s="127">
        <f>INDEX('IPM TBtu and NOx'!$J$6:$AA$54,MATCH($B11,'IPM TBtu and NOx'!$I$6:$I$54,0),MATCH(K$4,'IPM TBtu and NOx'!$J$5:$AA$5,0))*1000000</f>
        <v>11788827.683981501</v>
      </c>
      <c r="L11" s="127">
        <f>INDEX('IPM TBtu and NOx'!$J$6:$AA$54,MATCH($B11,'IPM TBtu and NOx'!$I$6:$I$54,0),MATCH(L$4,'IPM TBtu and NOx'!$J$5:$AA$5,0))*1000000</f>
        <v>11788827.683981501</v>
      </c>
      <c r="M11" s="127">
        <f>INDEX('IPM TBtu and NOx'!$J$6:$AA$54,MATCH($B11,'IPM TBtu and NOx'!$I$6:$I$54,0),MATCH(M$4,'IPM TBtu and NOx'!$J$5:$AA$5,0))*1000000</f>
        <v>11726301.671326345</v>
      </c>
      <c r="N11" s="127">
        <f>INDEX('IPM TBtu and NOx'!$J$6:$AA$54,MATCH($B11,'IPM TBtu and NOx'!$I$6:$I$54,0),MATCH(N$4,'IPM TBtu and NOx'!$J$5:$AA$5,0))*1000000</f>
        <v>11726301.671326345</v>
      </c>
      <c r="O11" s="127">
        <f>INDEX('IPM TBtu and NOx'!$J$6:$AA$54,MATCH($B11,'IPM TBtu and NOx'!$I$6:$I$54,0),MATCH(O$4,'IPM TBtu and NOx'!$J$5:$AA$5,0))*1000000</f>
        <v>11726301.671326345</v>
      </c>
      <c r="P11" s="107">
        <f>INDEX('IPM TBtu and NOx'!$BX$6:$CO$54,MATCH($B11,'IPM TBtu and NOx'!$BW$6:$BW$54,0),MATCH(P$4,'IPM TBtu and NOx'!$BX$5:$CO$5,0))</f>
        <v>1.1060151504992199</v>
      </c>
      <c r="Q11" s="107">
        <f>INDEX('IPM TBtu and NOx'!$BX$6:$CO$54,MATCH($B11,'IPM TBtu and NOx'!$BW$6:$BW$54,0),MATCH(Q$4,'IPM TBtu and NOx'!$BX$5:$CO$5,0))</f>
        <v>1.1060151504992199</v>
      </c>
      <c r="R11" s="107">
        <f>INDEX('IPM TBtu and NOx'!$BX$6:$CO$54,MATCH($B11,'IPM TBtu and NOx'!$BW$6:$BW$54,0),MATCH(R$4,'IPM TBtu and NOx'!$BX$5:$CO$5,0))</f>
        <v>1.1060151504992199</v>
      </c>
      <c r="S11" s="107">
        <f>INDEX('IPM TBtu and NOx'!$BX$6:$CO$54,MATCH($B11,'IPM TBtu and NOx'!$BW$6:$BW$54,0),MATCH(S$4,'IPM TBtu and NOx'!$BX$5:$CO$5,0))</f>
        <v>1.1060151504992199</v>
      </c>
      <c r="T11" s="107">
        <f>INDEX('IPM TBtu and NOx'!$BX$6:$CO$54,MATCH($B11,'IPM TBtu and NOx'!$BW$6:$BW$54,0),MATCH(T$4,'IPM TBtu and NOx'!$BX$5:$CO$5,0))</f>
        <v>1.1060151504992199</v>
      </c>
      <c r="U11" s="107">
        <f>INDEX('IPM TBtu and NOx'!$BX$6:$CO$54,MATCH($B11,'IPM TBtu and NOx'!$BW$6:$BW$54,0),MATCH(U$4,'IPM TBtu and NOx'!$BX$5:$CO$5,0))</f>
        <v>1.1060151504992199</v>
      </c>
      <c r="V11" s="107">
        <f>INDEX('IPM TBtu and NOx'!$BB$6:$BS$54,MATCH($B11,'IPM TBtu and NOx'!$BA$6:$BA$54,0),MATCH(V$4,'IPM TBtu and NOx'!$BB$5:$BS$5,0))*1000000</f>
        <v>8529.1316791919999</v>
      </c>
      <c r="W11" s="107">
        <f>INDEX('IPM TBtu and NOx'!$BB$6:$BS$54,MATCH($B11,'IPM TBtu and NOx'!$BA$6:$BA$54,0),MATCH(W$4,'IPM TBtu and NOx'!$BB$5:$BS$5,0))*1000000</f>
        <v>8529.1316791919999</v>
      </c>
      <c r="X11" s="107">
        <f>INDEX('IPM TBtu and NOx'!$BB$6:$BS$54,MATCH($B11,'IPM TBtu and NOx'!$BA$6:$BA$54,0),MATCH(X$4,'IPM TBtu and NOx'!$BB$5:$BS$5,0))*1000000</f>
        <v>8529.1316791919999</v>
      </c>
      <c r="Y11" s="107">
        <f>INDEX('IPM TBtu and NOx'!$BB$6:$BS$54,MATCH($B11,'IPM TBtu and NOx'!$BA$6:$BA$54,0),MATCH(Y$4,'IPM TBtu and NOx'!$BB$5:$BS$5,0))*1000000</f>
        <v>8529.1316791919999</v>
      </c>
      <c r="Z11" s="107">
        <f>INDEX('IPM TBtu and NOx'!$BB$6:$BS$54,MATCH($B11,'IPM TBtu and NOx'!$BA$6:$BA$54,0),MATCH(Z$4,'IPM TBtu and NOx'!$BB$5:$BS$5,0))*1000000</f>
        <v>8529.1316791919999</v>
      </c>
      <c r="AA11" s="107">
        <f>INDEX('IPM TBtu and NOx'!$BB$6:$BS$54,MATCH($B11,'IPM TBtu and NOx'!$BA$6:$BA$54,0),MATCH(AA$4,'IPM TBtu and NOx'!$BB$5:$BS$5,0))*1000000</f>
        <v>8529.1316791919999</v>
      </c>
      <c r="AB11" s="128">
        <f t="shared" si="0"/>
        <v>155.18066853016606</v>
      </c>
      <c r="AC11" s="107">
        <f t="shared" si="1"/>
        <v>155.18066853016606</v>
      </c>
      <c r="AD11" s="107">
        <f t="shared" si="2"/>
        <v>155.18066853016606</v>
      </c>
      <c r="AE11" s="107">
        <f t="shared" si="3"/>
        <v>152.80864841897838</v>
      </c>
      <c r="AF11" s="107">
        <f t="shared" si="4"/>
        <v>152.80864841897838</v>
      </c>
      <c r="AG11" s="107">
        <f t="shared" si="5"/>
        <v>152.80864841897838</v>
      </c>
      <c r="AH11" s="128">
        <f t="shared" si="6"/>
        <v>11797356.815660693</v>
      </c>
      <c r="AI11" s="107">
        <f t="shared" si="7"/>
        <v>11797356.815660693</v>
      </c>
      <c r="AJ11" s="107">
        <f t="shared" si="8"/>
        <v>11797356.815660693</v>
      </c>
      <c r="AK11" s="107">
        <f t="shared" si="9"/>
        <v>11734830.803005537</v>
      </c>
      <c r="AL11" s="107">
        <f t="shared" si="10"/>
        <v>11734830.803005537</v>
      </c>
      <c r="AM11" s="107">
        <f t="shared" si="11"/>
        <v>11734830.803005537</v>
      </c>
      <c r="AN11" s="128">
        <f>VLOOKUP($B11,'2015 Historic Data for Final'!$A$2:$H$51,3,0)</f>
        <v>21720578.201000001</v>
      </c>
      <c r="AO11" s="129">
        <f>VLOOKUP($B11,'2015 Historic Data for Final'!$A$2:$H$51,5,0)</f>
        <v>21720578.201000001</v>
      </c>
      <c r="AP11" s="128">
        <f>VLOOKUP($B11,'2015 Historic Data for Final'!$A$2:$H$51,2,0)</f>
        <v>497.26</v>
      </c>
      <c r="AQ11" s="107">
        <f>VLOOKUP($B11,'2015 Historic Data for Final'!$A$2:$H$51,8,0)</f>
        <v>497.26</v>
      </c>
      <c r="AR11" s="129">
        <f t="shared" si="12"/>
        <v>497.26</v>
      </c>
      <c r="AS11" s="130">
        <f t="shared" si="13"/>
        <v>4.5786994747414822E-2</v>
      </c>
      <c r="AT11" s="108">
        <f t="shared" si="14"/>
        <v>4.5786994747414822E-2</v>
      </c>
      <c r="AU11" s="131">
        <f t="shared" si="15"/>
        <v>4.5786994747414822E-2</v>
      </c>
      <c r="AV11" s="68">
        <f t="shared" si="17"/>
        <v>2.6307701115586783E-2</v>
      </c>
      <c r="AW11" s="8">
        <f t="shared" si="18"/>
        <v>2.6307701115586783E-2</v>
      </c>
      <c r="AX11" s="8">
        <f t="shared" si="19"/>
        <v>2.6307701115586783E-2</v>
      </c>
      <c r="AY11" s="8">
        <f t="shared" si="20"/>
        <v>2.6043604886035659E-2</v>
      </c>
      <c r="AZ11" s="8">
        <f t="shared" si="21"/>
        <v>2.6043604886035659E-2</v>
      </c>
      <c r="BA11" s="8">
        <f t="shared" si="22"/>
        <v>2.6043604886035659E-2</v>
      </c>
      <c r="BB11" s="40">
        <f t="shared" si="23"/>
        <v>497</v>
      </c>
      <c r="BC11" s="40">
        <f t="shared" si="24"/>
        <v>497</v>
      </c>
      <c r="BD11" s="40">
        <f t="shared" si="25"/>
        <v>497</v>
      </c>
      <c r="BE11" s="40">
        <f t="shared" si="26"/>
        <v>494</v>
      </c>
      <c r="BF11" s="40">
        <f t="shared" si="27"/>
        <v>494</v>
      </c>
      <c r="BG11" s="40">
        <f t="shared" si="28"/>
        <v>494</v>
      </c>
    </row>
    <row r="12" spans="1:77" s="126" customFormat="1" x14ac:dyDescent="0.25">
      <c r="A12" s="107"/>
      <c r="B12" s="133" t="s">
        <v>27</v>
      </c>
      <c r="C12" s="134" t="s">
        <v>111</v>
      </c>
      <c r="D12" s="107">
        <f>INDEX('IPM TBtu and NOx'!$AF$6:$AW$54,MATCH($B12,'IPM TBtu and NOx'!$AE$6:$AE$54,0),MATCH(D$4,'IPM TBtu and NOx'!$AF$5:$AW$5,0))</f>
        <v>23563.266248657415</v>
      </c>
      <c r="E12" s="107">
        <f>INDEX('IPM TBtu and NOx'!$AF$6:$AW$54,MATCH($B12,'IPM TBtu and NOx'!$AE$6:$AE$54,0),MATCH(E$4,'IPM TBtu and NOx'!$AF$5:$AW$5,0))</f>
        <v>22314.146686953674</v>
      </c>
      <c r="F12" s="107">
        <f>INDEX('IPM TBtu and NOx'!$AF$6:$AW$54,MATCH($B12,'IPM TBtu and NOx'!$AE$6:$AE$54,0),MATCH(F$4,'IPM TBtu and NOx'!$AF$5:$AW$5,0))</f>
        <v>17603.29274531607</v>
      </c>
      <c r="G12" s="107">
        <f>INDEX('IPM TBtu and NOx'!$AF$6:$AW$54,MATCH($B12,'IPM TBtu and NOx'!$AE$6:$AE$54,0),MATCH(G$4,'IPM TBtu and NOx'!$AF$5:$AW$5,0))</f>
        <v>17062.919996526514</v>
      </c>
      <c r="H12" s="107">
        <f>INDEX('IPM TBtu and NOx'!$AF$6:$AW$54,MATCH($B12,'IPM TBtu and NOx'!$AE$6:$AE$54,0),MATCH(H$4,'IPM TBtu and NOx'!$AF$5:$AW$5,0))</f>
        <v>16864.250062904426</v>
      </c>
      <c r="I12" s="107">
        <f>INDEX('IPM TBtu and NOx'!$AF$6:$AW$54,MATCH($B12,'IPM TBtu and NOx'!$AE$6:$AE$54,0),MATCH(I$4,'IPM TBtu and NOx'!$AF$5:$AW$5,0))</f>
        <v>16740.95672972481</v>
      </c>
      <c r="J12" s="127">
        <f>INDEX('IPM TBtu and NOx'!$J$6:$AA$54,MATCH($B12,'IPM TBtu and NOx'!$I$6:$I$54,0),MATCH(J$4,'IPM TBtu and NOx'!$J$5:$AA$5,0))*1000000</f>
        <v>809790957.54098272</v>
      </c>
      <c r="K12" s="127">
        <f>INDEX('IPM TBtu and NOx'!$J$6:$AA$54,MATCH($B12,'IPM TBtu and NOx'!$I$6:$I$54,0),MATCH(K$4,'IPM TBtu and NOx'!$J$5:$AA$5,0))*1000000</f>
        <v>809087181.67261958</v>
      </c>
      <c r="L12" s="127">
        <f>INDEX('IPM TBtu and NOx'!$J$6:$AA$54,MATCH($B12,'IPM TBtu and NOx'!$I$6:$I$54,0),MATCH(L$4,'IPM TBtu and NOx'!$J$5:$AA$5,0))*1000000</f>
        <v>809549440.59458733</v>
      </c>
      <c r="M12" s="127">
        <f>INDEX('IPM TBtu and NOx'!$J$6:$AA$54,MATCH($B12,'IPM TBtu and NOx'!$I$6:$I$54,0),MATCH(M$4,'IPM TBtu and NOx'!$J$5:$AA$5,0))*1000000</f>
        <v>808509460.44678652</v>
      </c>
      <c r="N12" s="127">
        <f>INDEX('IPM TBtu and NOx'!$J$6:$AA$54,MATCH($B12,'IPM TBtu and NOx'!$I$6:$I$54,0),MATCH(N$4,'IPM TBtu and NOx'!$J$5:$AA$5,0))*1000000</f>
        <v>806593652.34881139</v>
      </c>
      <c r="O12" s="127">
        <f>INDEX('IPM TBtu and NOx'!$J$6:$AA$54,MATCH($B12,'IPM TBtu and NOx'!$I$6:$I$54,0),MATCH(O$4,'IPM TBtu and NOx'!$J$5:$AA$5,0))*1000000</f>
        <v>806029983.4476366</v>
      </c>
      <c r="P12" s="107">
        <f>INDEX('IPM TBtu and NOx'!$BX$6:$CO$54,MATCH($B12,'IPM TBtu and NOx'!$BW$6:$BW$54,0),MATCH(P$4,'IPM TBtu and NOx'!$BX$5:$CO$5,0))</f>
        <v>831.11672083495955</v>
      </c>
      <c r="Q12" s="107">
        <f>INDEX('IPM TBtu and NOx'!$BX$6:$CO$54,MATCH($B12,'IPM TBtu and NOx'!$BW$6:$BW$54,0),MATCH(Q$4,'IPM TBtu and NOx'!$BX$5:$CO$5,0))</f>
        <v>831.11672083495955</v>
      </c>
      <c r="R12" s="107">
        <f>INDEX('IPM TBtu and NOx'!$BX$6:$CO$54,MATCH($B12,'IPM TBtu and NOx'!$BW$6:$BW$54,0),MATCH(R$4,'IPM TBtu and NOx'!$BX$5:$CO$5,0))</f>
        <v>831.11672083495955</v>
      </c>
      <c r="S12" s="107">
        <f>INDEX('IPM TBtu and NOx'!$BX$6:$CO$54,MATCH($B12,'IPM TBtu and NOx'!$BW$6:$BW$54,0),MATCH(S$4,'IPM TBtu and NOx'!$BX$5:$CO$5,0))</f>
        <v>831.11672083495955</v>
      </c>
      <c r="T12" s="107">
        <f>INDEX('IPM TBtu and NOx'!$BX$6:$CO$54,MATCH($B12,'IPM TBtu and NOx'!$BW$6:$BW$54,0),MATCH(T$4,'IPM TBtu and NOx'!$BX$5:$CO$5,0))</f>
        <v>831.11672083495955</v>
      </c>
      <c r="U12" s="107">
        <f>INDEX('IPM TBtu and NOx'!$BX$6:$CO$54,MATCH($B12,'IPM TBtu and NOx'!$BW$6:$BW$54,0),MATCH(U$4,'IPM TBtu and NOx'!$BX$5:$CO$5,0))</f>
        <v>831.11672083495955</v>
      </c>
      <c r="V12" s="107">
        <f>INDEX('IPM TBtu and NOx'!$BB$6:$BS$54,MATCH($B12,'IPM TBtu and NOx'!$BA$6:$BA$54,0),MATCH(V$4,'IPM TBtu and NOx'!$BB$5:$BS$5,0))*1000000</f>
        <v>6832562.2904081903</v>
      </c>
      <c r="W12" s="107">
        <f>INDEX('IPM TBtu and NOx'!$BB$6:$BS$54,MATCH($B12,'IPM TBtu and NOx'!$BA$6:$BA$54,0),MATCH(W$4,'IPM TBtu and NOx'!$BB$5:$BS$5,0))*1000000</f>
        <v>6832562.2904081903</v>
      </c>
      <c r="X12" s="107">
        <f>INDEX('IPM TBtu and NOx'!$BB$6:$BS$54,MATCH($B12,'IPM TBtu and NOx'!$BA$6:$BA$54,0),MATCH(X$4,'IPM TBtu and NOx'!$BB$5:$BS$5,0))*1000000</f>
        <v>6832562.2904081903</v>
      </c>
      <c r="Y12" s="107">
        <f>INDEX('IPM TBtu and NOx'!$BB$6:$BS$54,MATCH($B12,'IPM TBtu and NOx'!$BA$6:$BA$54,0),MATCH(Y$4,'IPM TBtu and NOx'!$BB$5:$BS$5,0))*1000000</f>
        <v>6832562.2904081903</v>
      </c>
      <c r="Z12" s="107">
        <f>INDEX('IPM TBtu and NOx'!$BB$6:$BS$54,MATCH($B12,'IPM TBtu and NOx'!$BA$6:$BA$54,0),MATCH(Z$4,'IPM TBtu and NOx'!$BB$5:$BS$5,0))*1000000</f>
        <v>6832562.2904081903</v>
      </c>
      <c r="AA12" s="107">
        <f>INDEX('IPM TBtu and NOx'!$BB$6:$BS$54,MATCH($B12,'IPM TBtu and NOx'!$BA$6:$BA$54,0),MATCH(AA$4,'IPM TBtu and NOx'!$BB$5:$BS$5,0))*1000000</f>
        <v>6832562.2904081903</v>
      </c>
      <c r="AB12" s="128">
        <f t="shared" si="0"/>
        <v>24394.382969492373</v>
      </c>
      <c r="AC12" s="107">
        <f t="shared" si="1"/>
        <v>23145.263407788632</v>
      </c>
      <c r="AD12" s="107">
        <f t="shared" si="2"/>
        <v>18434.409466151028</v>
      </c>
      <c r="AE12" s="107">
        <f t="shared" si="3"/>
        <v>17894.036717361472</v>
      </c>
      <c r="AF12" s="107">
        <f t="shared" si="4"/>
        <v>17695.366783739384</v>
      </c>
      <c r="AG12" s="107">
        <f t="shared" si="5"/>
        <v>17572.073450559768</v>
      </c>
      <c r="AH12" s="128">
        <f t="shared" si="6"/>
        <v>816623519.83139086</v>
      </c>
      <c r="AI12" s="107">
        <f t="shared" si="7"/>
        <v>815919743.96302772</v>
      </c>
      <c r="AJ12" s="107">
        <f t="shared" si="8"/>
        <v>816382002.88499546</v>
      </c>
      <c r="AK12" s="107">
        <f t="shared" si="9"/>
        <v>815342022.73719466</v>
      </c>
      <c r="AL12" s="107">
        <f t="shared" si="10"/>
        <v>813426214.63921952</v>
      </c>
      <c r="AM12" s="107">
        <f t="shared" si="11"/>
        <v>812862545.73804474</v>
      </c>
      <c r="AN12" s="128">
        <f>VLOOKUP($B12,'2015 Historic Data for Final'!$A$2:$H$51,3,0)</f>
        <v>775751347.12</v>
      </c>
      <c r="AO12" s="129">
        <f>VLOOKUP($B12,'2015 Historic Data for Final'!$A$2:$H$51,5,0)</f>
        <v>758981541.87699997</v>
      </c>
      <c r="AP12" s="128">
        <f>VLOOKUP($B12,'2015 Historic Data for Final'!$A$2:$H$51,2,0)</f>
        <v>25382.963</v>
      </c>
      <c r="AQ12" s="107">
        <f>VLOOKUP($B12,'2015 Historic Data for Final'!$A$2:$H$51,8,0)</f>
        <v>22286.598000000002</v>
      </c>
      <c r="AR12" s="129">
        <f t="shared" si="12"/>
        <v>22779.023556311622</v>
      </c>
      <c r="AS12" s="130">
        <f t="shared" si="13"/>
        <v>6.5440976916727261E-2</v>
      </c>
      <c r="AT12" s="108">
        <f t="shared" si="14"/>
        <v>5.8727641636406883E-2</v>
      </c>
      <c r="AU12" s="131">
        <f t="shared" si="15"/>
        <v>5.872764163640689E-2</v>
      </c>
      <c r="AV12" s="68">
        <f t="shared" si="17"/>
        <v>5.9744502520645268E-2</v>
      </c>
      <c r="AW12" s="8">
        <f t="shared" si="18"/>
        <v>5.6734166758532142E-2</v>
      </c>
      <c r="AX12" s="8">
        <f t="shared" si="19"/>
        <v>4.5161234326592331E-2</v>
      </c>
      <c r="AY12" s="8">
        <f t="shared" si="20"/>
        <v>4.389332628113337E-2</v>
      </c>
      <c r="AZ12" s="8">
        <f t="shared" si="21"/>
        <v>4.350822844230031E-2</v>
      </c>
      <c r="BA12" s="8">
        <f t="shared" si="22"/>
        <v>4.3235042733098424E-2</v>
      </c>
      <c r="BB12" s="40">
        <f t="shared" si="23"/>
        <v>22779</v>
      </c>
      <c r="BC12" s="40">
        <f t="shared" si="24"/>
        <v>21611</v>
      </c>
      <c r="BD12" s="40">
        <f t="shared" si="25"/>
        <v>17123</v>
      </c>
      <c r="BE12" s="40">
        <f t="shared" si="26"/>
        <v>16631</v>
      </c>
      <c r="BF12" s="40">
        <f t="shared" si="27"/>
        <v>16481</v>
      </c>
      <c r="BG12" s="40">
        <f t="shared" si="28"/>
        <v>16375</v>
      </c>
    </row>
    <row r="13" spans="1:77" s="143" customFormat="1" x14ac:dyDescent="0.25">
      <c r="A13" s="135"/>
      <c r="B13" s="136" t="s">
        <v>28</v>
      </c>
      <c r="C13" s="137" t="s">
        <v>110</v>
      </c>
      <c r="D13" s="107">
        <f>INDEX('IPM TBtu and NOx'!$AF$6:$AW$54,MATCH($B13,'IPM TBtu and NOx'!$AE$6:$AE$54,0),MATCH(D$4,'IPM TBtu and NOx'!$AF$5:$AW$5,0))</f>
        <v>8864.3098046180712</v>
      </c>
      <c r="E13" s="107">
        <f>INDEX('IPM TBtu and NOx'!$AF$6:$AW$54,MATCH($B13,'IPM TBtu and NOx'!$AE$6:$AE$54,0),MATCH(E$4,'IPM TBtu and NOx'!$AF$5:$AW$5,0))</f>
        <v>8616.0919195461174</v>
      </c>
      <c r="F13" s="107">
        <f>INDEX('IPM TBtu and NOx'!$AF$6:$AW$54,MATCH($B13,'IPM TBtu and NOx'!$AE$6:$AE$54,0),MATCH(F$4,'IPM TBtu and NOx'!$AF$5:$AW$5,0))</f>
        <v>8602.9294168718407</v>
      </c>
      <c r="G13" s="107">
        <f>INDEX('IPM TBtu and NOx'!$AF$6:$AW$54,MATCH($B13,'IPM TBtu and NOx'!$AE$6:$AE$54,0),MATCH(G$4,'IPM TBtu and NOx'!$AF$5:$AW$5,0))</f>
        <v>8649.1963426610546</v>
      </c>
      <c r="H13" s="107">
        <f>INDEX('IPM TBtu and NOx'!$AF$6:$AW$54,MATCH($B13,'IPM TBtu and NOx'!$AE$6:$AE$54,0),MATCH(H$4,'IPM TBtu and NOx'!$AF$5:$AW$5,0))</f>
        <v>8658.9102035428059</v>
      </c>
      <c r="I13" s="107">
        <f>INDEX('IPM TBtu and NOx'!$AF$6:$AW$54,MATCH($B13,'IPM TBtu and NOx'!$AE$6:$AE$54,0),MATCH(I$4,'IPM TBtu and NOx'!$AF$5:$AW$5,0))</f>
        <v>7940.0143550562889</v>
      </c>
      <c r="J13" s="127">
        <f>INDEX('IPM TBtu and NOx'!$J$6:$AA$54,MATCH($B13,'IPM TBtu and NOx'!$I$6:$I$54,0),MATCH(J$4,'IPM TBtu and NOx'!$J$5:$AA$5,0))*1000000</f>
        <v>369978393.78188831</v>
      </c>
      <c r="K13" s="127">
        <f>INDEX('IPM TBtu and NOx'!$J$6:$AA$54,MATCH($B13,'IPM TBtu and NOx'!$I$6:$I$54,0),MATCH(K$4,'IPM TBtu and NOx'!$J$5:$AA$5,0))*1000000</f>
        <v>369833182.98505455</v>
      </c>
      <c r="L13" s="127">
        <f>INDEX('IPM TBtu and NOx'!$J$6:$AA$54,MATCH($B13,'IPM TBtu and NOx'!$I$6:$I$54,0),MATCH(L$4,'IPM TBtu and NOx'!$J$5:$AA$5,0))*1000000</f>
        <v>369824538.4032256</v>
      </c>
      <c r="M13" s="127">
        <f>INDEX('IPM TBtu and NOx'!$J$6:$AA$54,MATCH($B13,'IPM TBtu and NOx'!$I$6:$I$54,0),MATCH(M$4,'IPM TBtu and NOx'!$J$5:$AA$5,0))*1000000</f>
        <v>370066297.89600372</v>
      </c>
      <c r="N13" s="127">
        <f>INDEX('IPM TBtu and NOx'!$J$6:$AA$54,MATCH($B13,'IPM TBtu and NOx'!$I$6:$I$54,0),MATCH(N$4,'IPM TBtu and NOx'!$J$5:$AA$5,0))*1000000</f>
        <v>370213921.79637629</v>
      </c>
      <c r="O13" s="127">
        <f>INDEX('IPM TBtu and NOx'!$J$6:$AA$54,MATCH($B13,'IPM TBtu and NOx'!$I$6:$I$54,0),MATCH(O$4,'IPM TBtu and NOx'!$J$5:$AA$5,0))*1000000</f>
        <v>369513527.25540155</v>
      </c>
      <c r="P13" s="107">
        <f>INDEX('IPM TBtu and NOx'!$BX$6:$CO$54,MATCH($B13,'IPM TBtu and NOx'!$BW$6:$BW$54,0),MATCH(P$4,'IPM TBtu and NOx'!$BX$5:$CO$5,0))</f>
        <v>0</v>
      </c>
      <c r="Q13" s="107">
        <f>INDEX('IPM TBtu and NOx'!$BX$6:$CO$54,MATCH($B13,'IPM TBtu and NOx'!$BW$6:$BW$54,0),MATCH(Q$4,'IPM TBtu and NOx'!$BX$5:$CO$5,0))</f>
        <v>0</v>
      </c>
      <c r="R13" s="107">
        <f>INDEX('IPM TBtu and NOx'!$BX$6:$CO$54,MATCH($B13,'IPM TBtu and NOx'!$BW$6:$BW$54,0),MATCH(R$4,'IPM TBtu and NOx'!$BX$5:$CO$5,0))</f>
        <v>0</v>
      </c>
      <c r="S13" s="107">
        <f>INDEX('IPM TBtu and NOx'!$BX$6:$CO$54,MATCH($B13,'IPM TBtu and NOx'!$BW$6:$BW$54,0),MATCH(S$4,'IPM TBtu and NOx'!$BX$5:$CO$5,0))</f>
        <v>0</v>
      </c>
      <c r="T13" s="107">
        <f>INDEX('IPM TBtu and NOx'!$BX$6:$CO$54,MATCH($B13,'IPM TBtu and NOx'!$BW$6:$BW$54,0),MATCH(T$4,'IPM TBtu and NOx'!$BX$5:$CO$5,0))</f>
        <v>0</v>
      </c>
      <c r="U13" s="107">
        <f>INDEX('IPM TBtu and NOx'!$BX$6:$CO$54,MATCH($B13,'IPM TBtu and NOx'!$BW$6:$BW$54,0),MATCH(U$4,'IPM TBtu and NOx'!$BX$5:$CO$5,0))</f>
        <v>0</v>
      </c>
      <c r="V13" s="107">
        <f>INDEX('IPM TBtu and NOx'!$BB$6:$BS$54,MATCH($B13,'IPM TBtu and NOx'!$BA$6:$BA$54,0),MATCH(V$4,'IPM TBtu and NOx'!$BB$5:$BS$5,0))*1000000</f>
        <v>0</v>
      </c>
      <c r="W13" s="107">
        <f>INDEX('IPM TBtu and NOx'!$BB$6:$BS$54,MATCH($B13,'IPM TBtu and NOx'!$BA$6:$BA$54,0),MATCH(W$4,'IPM TBtu and NOx'!$BB$5:$BS$5,0))*1000000</f>
        <v>0</v>
      </c>
      <c r="X13" s="107">
        <f>INDEX('IPM TBtu and NOx'!$BB$6:$BS$54,MATCH($B13,'IPM TBtu and NOx'!$BA$6:$BA$54,0),MATCH(X$4,'IPM TBtu and NOx'!$BB$5:$BS$5,0))*1000000</f>
        <v>0</v>
      </c>
      <c r="Y13" s="107">
        <f>INDEX('IPM TBtu and NOx'!$BB$6:$BS$54,MATCH($B13,'IPM TBtu and NOx'!$BA$6:$BA$54,0),MATCH(Y$4,'IPM TBtu and NOx'!$BB$5:$BS$5,0))*1000000</f>
        <v>0</v>
      </c>
      <c r="Z13" s="107">
        <f>INDEX('IPM TBtu and NOx'!$BB$6:$BS$54,MATCH($B13,'IPM TBtu and NOx'!$BA$6:$BA$54,0),MATCH(Z$4,'IPM TBtu and NOx'!$BB$5:$BS$5,0))*1000000</f>
        <v>0</v>
      </c>
      <c r="AA13" s="107">
        <f>INDEX('IPM TBtu and NOx'!$BB$6:$BS$54,MATCH($B13,'IPM TBtu and NOx'!$BA$6:$BA$54,0),MATCH(AA$4,'IPM TBtu and NOx'!$BB$5:$BS$5,0))*1000000</f>
        <v>0</v>
      </c>
      <c r="AB13" s="138">
        <f t="shared" si="0"/>
        <v>8864.3098046180712</v>
      </c>
      <c r="AC13" s="135">
        <f t="shared" si="1"/>
        <v>8616.0919195461174</v>
      </c>
      <c r="AD13" s="135">
        <f t="shared" si="2"/>
        <v>8602.9294168718407</v>
      </c>
      <c r="AE13" s="135">
        <f t="shared" si="3"/>
        <v>8649.1963426610546</v>
      </c>
      <c r="AF13" s="135">
        <f t="shared" si="4"/>
        <v>8658.9102035428059</v>
      </c>
      <c r="AG13" s="135">
        <f t="shared" si="5"/>
        <v>7940.0143550562889</v>
      </c>
      <c r="AH13" s="138">
        <f t="shared" si="6"/>
        <v>369978393.78188831</v>
      </c>
      <c r="AI13" s="135">
        <f t="shared" si="7"/>
        <v>369833182.98505455</v>
      </c>
      <c r="AJ13" s="135">
        <f t="shared" si="8"/>
        <v>369824538.4032256</v>
      </c>
      <c r="AK13" s="135">
        <f t="shared" si="9"/>
        <v>370066297.89600372</v>
      </c>
      <c r="AL13" s="135">
        <f t="shared" si="10"/>
        <v>370213921.79637629</v>
      </c>
      <c r="AM13" s="135">
        <f t="shared" si="11"/>
        <v>369513527.25540155</v>
      </c>
      <c r="AN13" s="128">
        <f>VLOOKUP($B13,'2015 Historic Data for Final'!$A$2:$H$51,3,0)</f>
        <v>403760665.45300001</v>
      </c>
      <c r="AO13" s="129">
        <f>VLOOKUP($B13,'2015 Historic Data for Final'!$A$2:$H$51,5,0)</f>
        <v>396363009.60299999</v>
      </c>
      <c r="AP13" s="128">
        <f>VLOOKUP($B13,'2015 Historic Data for Final'!$A$2:$H$51,2,0)</f>
        <v>10785.903</v>
      </c>
      <c r="AQ13" s="107">
        <f>VLOOKUP($B13,'2015 Historic Data for Final'!$A$2:$H$51,8,0)</f>
        <v>8601.5259999999998</v>
      </c>
      <c r="AR13" s="139">
        <f t="shared" si="12"/>
        <v>8762.0635062535748</v>
      </c>
      <c r="AS13" s="140">
        <f t="shared" si="13"/>
        <v>5.3427210339564588E-2</v>
      </c>
      <c r="AT13" s="141">
        <f t="shared" si="14"/>
        <v>4.3402264043838748E-2</v>
      </c>
      <c r="AU13" s="142">
        <f t="shared" si="15"/>
        <v>4.3402264043838748E-2</v>
      </c>
      <c r="AV13" s="68">
        <f t="shared" si="17"/>
        <v>4.7917986312702401E-2</v>
      </c>
      <c r="AW13" s="8">
        <f t="shared" si="18"/>
        <v>4.6594477272172224E-2</v>
      </c>
      <c r="AX13" s="8">
        <f t="shared" si="19"/>
        <v>4.652438399039887E-2</v>
      </c>
      <c r="AY13" s="8">
        <f t="shared" si="20"/>
        <v>4.6744036902769556E-2</v>
      </c>
      <c r="AZ13" s="8">
        <f t="shared" si="21"/>
        <v>4.6777874594923247E-2</v>
      </c>
      <c r="BA13" s="8">
        <f t="shared" si="22"/>
        <v>4.297550032352826E-2</v>
      </c>
      <c r="BB13" s="40">
        <f t="shared" si="23"/>
        <v>8762</v>
      </c>
      <c r="BC13" s="40">
        <f t="shared" si="24"/>
        <v>8495</v>
      </c>
      <c r="BD13" s="40">
        <f t="shared" si="25"/>
        <v>8481</v>
      </c>
      <c r="BE13" s="40">
        <f t="shared" si="26"/>
        <v>8525</v>
      </c>
      <c r="BF13" s="40">
        <f t="shared" si="27"/>
        <v>8532</v>
      </c>
      <c r="BG13" s="40">
        <f t="shared" si="28"/>
        <v>7764</v>
      </c>
      <c r="BI13" s="126"/>
      <c r="BS13" s="126"/>
      <c r="BT13" s="126"/>
      <c r="BU13" s="126"/>
      <c r="BV13" s="126"/>
      <c r="BW13" s="126"/>
      <c r="BX13" s="126"/>
      <c r="BY13" s="126"/>
    </row>
    <row r="14" spans="1:77" s="126" customFormat="1" x14ac:dyDescent="0.25">
      <c r="A14" s="107" t="s">
        <v>13</v>
      </c>
      <c r="B14" s="133" t="s">
        <v>32</v>
      </c>
      <c r="C14" s="134" t="s">
        <v>109</v>
      </c>
      <c r="D14" s="107">
        <f>INDEX('IPM TBtu and NOx'!$AF$6:$AW$54,MATCH($B14,'IPM TBtu and NOx'!$AE$6:$AE$54,0),MATCH(D$4,'IPM TBtu and NOx'!$AF$5:$AW$5,0))</f>
        <v>10921.795781611972</v>
      </c>
      <c r="E14" s="107">
        <f>INDEX('IPM TBtu and NOx'!$AF$6:$AW$54,MATCH($B14,'IPM TBtu and NOx'!$AE$6:$AE$54,0),MATCH(E$4,'IPM TBtu and NOx'!$AF$5:$AW$5,0))</f>
        <v>10917.966031322219</v>
      </c>
      <c r="F14" s="107">
        <f>INDEX('IPM TBtu and NOx'!$AF$6:$AW$54,MATCH($B14,'IPM TBtu and NOx'!$AE$6:$AE$54,0),MATCH(F$4,'IPM TBtu and NOx'!$AF$5:$AW$5,0))</f>
        <v>10692.93357795593</v>
      </c>
      <c r="G14" s="107">
        <f>INDEX('IPM TBtu and NOx'!$AF$6:$AW$54,MATCH($B14,'IPM TBtu and NOx'!$AE$6:$AE$54,0),MATCH(G$4,'IPM TBtu and NOx'!$AF$5:$AW$5,0))</f>
        <v>10399.064196842191</v>
      </c>
      <c r="H14" s="107">
        <f>INDEX('IPM TBtu and NOx'!$AF$6:$AW$54,MATCH($B14,'IPM TBtu and NOx'!$AE$6:$AE$54,0),MATCH(H$4,'IPM TBtu and NOx'!$AF$5:$AW$5,0))</f>
        <v>10159.632204445403</v>
      </c>
      <c r="I14" s="107">
        <f>INDEX('IPM TBtu and NOx'!$AF$6:$AW$54,MATCH($B14,'IPM TBtu and NOx'!$AE$6:$AE$54,0),MATCH(I$4,'IPM TBtu and NOx'!$AF$5:$AW$5,0))</f>
        <v>9607.5503754879956</v>
      </c>
      <c r="J14" s="127">
        <f>INDEX('IPM TBtu and NOx'!$J$6:$AA$54,MATCH($B14,'IPM TBtu and NOx'!$I$6:$I$54,0),MATCH(J$4,'IPM TBtu and NOx'!$J$5:$AA$5,0))*1000000</f>
        <v>158718431.66250858</v>
      </c>
      <c r="K14" s="127">
        <f>INDEX('IPM TBtu and NOx'!$J$6:$AA$54,MATCH($B14,'IPM TBtu and NOx'!$I$6:$I$54,0),MATCH(K$4,'IPM TBtu and NOx'!$J$5:$AA$5,0))*1000000</f>
        <v>158686379.43613297</v>
      </c>
      <c r="L14" s="127">
        <f>INDEX('IPM TBtu and NOx'!$J$6:$AA$54,MATCH($B14,'IPM TBtu and NOx'!$I$6:$I$54,0),MATCH(L$4,'IPM TBtu and NOx'!$J$5:$AA$5,0))*1000000</f>
        <v>158612055.86388755</v>
      </c>
      <c r="M14" s="127">
        <f>INDEX('IPM TBtu and NOx'!$J$6:$AA$54,MATCH($B14,'IPM TBtu and NOx'!$I$6:$I$54,0),MATCH(M$4,'IPM TBtu and NOx'!$J$5:$AA$5,0))*1000000</f>
        <v>157517297.57148328</v>
      </c>
      <c r="N14" s="127">
        <f>INDEX('IPM TBtu and NOx'!$J$6:$AA$54,MATCH($B14,'IPM TBtu and NOx'!$I$6:$I$54,0),MATCH(N$4,'IPM TBtu and NOx'!$J$5:$AA$5,0))*1000000</f>
        <v>156685129.40104946</v>
      </c>
      <c r="O14" s="127">
        <f>INDEX('IPM TBtu and NOx'!$J$6:$AA$54,MATCH($B14,'IPM TBtu and NOx'!$I$6:$I$54,0),MATCH(O$4,'IPM TBtu and NOx'!$J$5:$AA$5,0))*1000000</f>
        <v>154617491.9194963</v>
      </c>
      <c r="P14" s="107">
        <f>INDEX('IPM TBtu and NOx'!$BX$6:$CO$54,MATCH($B14,'IPM TBtu and NOx'!$BW$6:$BW$54,0),MATCH(P$4,'IPM TBtu and NOx'!$BX$5:$CO$5,0))</f>
        <v>24.2856296527778</v>
      </c>
      <c r="Q14" s="107">
        <f>INDEX('IPM TBtu and NOx'!$BX$6:$CO$54,MATCH($B14,'IPM TBtu and NOx'!$BW$6:$BW$54,0),MATCH(Q$4,'IPM TBtu and NOx'!$BX$5:$CO$5,0))</f>
        <v>24.2856296527778</v>
      </c>
      <c r="R14" s="107">
        <f>INDEX('IPM TBtu and NOx'!$BX$6:$CO$54,MATCH($B14,'IPM TBtu and NOx'!$BW$6:$BW$54,0),MATCH(R$4,'IPM TBtu and NOx'!$BX$5:$CO$5,0))</f>
        <v>24.2856296527778</v>
      </c>
      <c r="S14" s="107">
        <f>INDEX('IPM TBtu and NOx'!$BX$6:$CO$54,MATCH($B14,'IPM TBtu and NOx'!$BW$6:$BW$54,0),MATCH(S$4,'IPM TBtu and NOx'!$BX$5:$CO$5,0))</f>
        <v>24.2856296527778</v>
      </c>
      <c r="T14" s="107">
        <f>INDEX('IPM TBtu and NOx'!$BX$6:$CO$54,MATCH($B14,'IPM TBtu and NOx'!$BW$6:$BW$54,0),MATCH(T$4,'IPM TBtu and NOx'!$BX$5:$CO$5,0))</f>
        <v>24.2856296527778</v>
      </c>
      <c r="U14" s="107">
        <f>INDEX('IPM TBtu and NOx'!$BX$6:$CO$54,MATCH($B14,'IPM TBtu and NOx'!$BW$6:$BW$54,0),MATCH(U$4,'IPM TBtu and NOx'!$BX$5:$CO$5,0))</f>
        <v>24.2856296527778</v>
      </c>
      <c r="V14" s="107">
        <f>INDEX('IPM TBtu and NOx'!$BB$6:$BS$54,MATCH($B14,'IPM TBtu and NOx'!$BA$6:$BA$54,0),MATCH(V$4,'IPM TBtu and NOx'!$BB$5:$BS$5,0))*1000000</f>
        <v>139634.14360881603</v>
      </c>
      <c r="W14" s="107">
        <f>INDEX('IPM TBtu and NOx'!$BB$6:$BS$54,MATCH($B14,'IPM TBtu and NOx'!$BA$6:$BA$54,0),MATCH(W$4,'IPM TBtu and NOx'!$BB$5:$BS$5,0))*1000000</f>
        <v>139634.14360881603</v>
      </c>
      <c r="X14" s="107">
        <f>INDEX('IPM TBtu and NOx'!$BB$6:$BS$54,MATCH($B14,'IPM TBtu and NOx'!$BA$6:$BA$54,0),MATCH(X$4,'IPM TBtu and NOx'!$BB$5:$BS$5,0))*1000000</f>
        <v>139634.14360881603</v>
      </c>
      <c r="Y14" s="107">
        <f>INDEX('IPM TBtu and NOx'!$BB$6:$BS$54,MATCH($B14,'IPM TBtu and NOx'!$BA$6:$BA$54,0),MATCH(Y$4,'IPM TBtu and NOx'!$BB$5:$BS$5,0))*1000000</f>
        <v>139634.14360881603</v>
      </c>
      <c r="Z14" s="107">
        <f>INDEX('IPM TBtu and NOx'!$BB$6:$BS$54,MATCH($B14,'IPM TBtu and NOx'!$BA$6:$BA$54,0),MATCH(Z$4,'IPM TBtu and NOx'!$BB$5:$BS$5,0))*1000000</f>
        <v>139634.14360881603</v>
      </c>
      <c r="AA14" s="107">
        <f>INDEX('IPM TBtu and NOx'!$BB$6:$BS$54,MATCH($B14,'IPM TBtu and NOx'!$BA$6:$BA$54,0),MATCH(AA$4,'IPM TBtu and NOx'!$BB$5:$BS$5,0))*1000000</f>
        <v>139634.14360881603</v>
      </c>
      <c r="AB14" s="128">
        <f t="shared" si="0"/>
        <v>10946.081411264749</v>
      </c>
      <c r="AC14" s="107">
        <f t="shared" si="1"/>
        <v>10942.251660974996</v>
      </c>
      <c r="AD14" s="107">
        <f t="shared" si="2"/>
        <v>10717.219207608707</v>
      </c>
      <c r="AE14" s="107">
        <f t="shared" si="3"/>
        <v>10423.349826494969</v>
      </c>
      <c r="AF14" s="107">
        <f t="shared" si="4"/>
        <v>10183.91783409818</v>
      </c>
      <c r="AG14" s="107">
        <f t="shared" si="5"/>
        <v>9631.8360051407726</v>
      </c>
      <c r="AH14" s="128">
        <f t="shared" si="6"/>
        <v>158858065.80611739</v>
      </c>
      <c r="AI14" s="107">
        <f t="shared" si="7"/>
        <v>158826013.57974178</v>
      </c>
      <c r="AJ14" s="107">
        <f t="shared" si="8"/>
        <v>158751690.00749636</v>
      </c>
      <c r="AK14" s="107">
        <f t="shared" si="9"/>
        <v>157656931.71509209</v>
      </c>
      <c r="AL14" s="107">
        <f t="shared" si="10"/>
        <v>156824763.54465827</v>
      </c>
      <c r="AM14" s="107">
        <f t="shared" si="11"/>
        <v>154757126.06310511</v>
      </c>
      <c r="AN14" s="128">
        <f>VLOOKUP($B14,'2015 Historic Data for Final'!$A$2:$H$51,3,0)</f>
        <v>148043347.20100001</v>
      </c>
      <c r="AO14" s="129">
        <f>VLOOKUP($B14,'2015 Historic Data for Final'!$A$2:$H$51,5,0)</f>
        <v>143675508.926</v>
      </c>
      <c r="AP14" s="128">
        <f>VLOOKUP($B14,'2015 Historic Data for Final'!$A$2:$H$51,2,0)</f>
        <v>12177.849</v>
      </c>
      <c r="AQ14" s="107">
        <f>VLOOKUP($B14,'2015 Historic Data for Final'!$A$2:$H$51,8,0)</f>
        <v>11139.637500000001</v>
      </c>
      <c r="AR14" s="129">
        <f t="shared" si="12"/>
        <v>11478.29045070704</v>
      </c>
      <c r="AS14" s="130">
        <f t="shared" si="13"/>
        <v>0.16451734211961591</v>
      </c>
      <c r="AT14" s="108">
        <f t="shared" si="14"/>
        <v>0.15506661620022469</v>
      </c>
      <c r="AU14" s="131">
        <f t="shared" si="15"/>
        <v>0.15506661620022472</v>
      </c>
      <c r="AV14" s="68">
        <f t="shared" si="17"/>
        <v>0.13780957681587525</v>
      </c>
      <c r="AW14" s="8">
        <f t="shared" si="18"/>
        <v>0.13778916204405295</v>
      </c>
      <c r="AX14" s="8">
        <f t="shared" si="19"/>
        <v>0.13501864713506526</v>
      </c>
      <c r="AY14" s="8">
        <f t="shared" si="20"/>
        <v>0.1322282466505362</v>
      </c>
      <c r="AZ14" s="8">
        <f t="shared" si="21"/>
        <v>0.12987639966947123</v>
      </c>
      <c r="BA14" s="8">
        <f t="shared" si="22"/>
        <v>0.1244768011679567</v>
      </c>
      <c r="BB14" s="40">
        <f t="shared" si="23"/>
        <v>11478</v>
      </c>
      <c r="BC14" s="40">
        <f t="shared" si="24"/>
        <v>11477</v>
      </c>
      <c r="BD14" s="40">
        <f t="shared" si="25"/>
        <v>11272</v>
      </c>
      <c r="BE14" s="40">
        <f t="shared" si="26"/>
        <v>11065</v>
      </c>
      <c r="BF14" s="40">
        <f t="shared" si="27"/>
        <v>10891</v>
      </c>
      <c r="BG14" s="40">
        <f t="shared" si="28"/>
        <v>10491</v>
      </c>
    </row>
    <row r="15" spans="1:77" s="126" customFormat="1" x14ac:dyDescent="0.25">
      <c r="A15" s="107"/>
      <c r="B15" s="133" t="s">
        <v>29</v>
      </c>
      <c r="C15" s="134" t="s">
        <v>108</v>
      </c>
      <c r="D15" s="107">
        <f>INDEX('IPM TBtu and NOx'!$AF$6:$AW$54,MATCH($B15,'IPM TBtu and NOx'!$AE$6:$AE$54,0),MATCH(D$4,'IPM TBtu and NOx'!$AF$5:$AW$5,0))</f>
        <v>15.554932955246828</v>
      </c>
      <c r="E15" s="107">
        <f>INDEX('IPM TBtu and NOx'!$AF$6:$AW$54,MATCH($B15,'IPM TBtu and NOx'!$AE$6:$AE$54,0),MATCH(E$4,'IPM TBtu and NOx'!$AF$5:$AW$5,0))</f>
        <v>15.552997280824574</v>
      </c>
      <c r="F15" s="107">
        <f>INDEX('IPM TBtu and NOx'!$AF$6:$AW$54,MATCH($B15,'IPM TBtu and NOx'!$AE$6:$AE$54,0),MATCH(F$4,'IPM TBtu and NOx'!$AF$5:$AW$5,0))</f>
        <v>15.552997127585774</v>
      </c>
      <c r="G15" s="107">
        <f>INDEX('IPM TBtu and NOx'!$AF$6:$AW$54,MATCH($B15,'IPM TBtu and NOx'!$AE$6:$AE$54,0),MATCH(G$4,'IPM TBtu and NOx'!$AF$5:$AW$5,0))</f>
        <v>15.5669762807757</v>
      </c>
      <c r="H15" s="107">
        <f>INDEX('IPM TBtu and NOx'!$AF$6:$AW$54,MATCH($B15,'IPM TBtu and NOx'!$AE$6:$AE$54,0),MATCH(H$4,'IPM TBtu and NOx'!$AF$5:$AW$5,0))</f>
        <v>15.585562638382276</v>
      </c>
      <c r="I15" s="107">
        <f>INDEX('IPM TBtu and NOx'!$AF$6:$AW$54,MATCH($B15,'IPM TBtu and NOx'!$AE$6:$AE$54,0),MATCH(I$4,'IPM TBtu and NOx'!$AF$5:$AW$5,0))</f>
        <v>15.583300217114902</v>
      </c>
      <c r="J15" s="127">
        <f>INDEX('IPM TBtu and NOx'!$J$6:$AA$54,MATCH($B15,'IPM TBtu and NOx'!$I$6:$I$54,0),MATCH(J$4,'IPM TBtu and NOx'!$J$5:$AA$5,0))*1000000</f>
        <v>2828169.6282266993</v>
      </c>
      <c r="K15" s="127">
        <f>INDEX('IPM TBtu and NOx'!$J$6:$AA$54,MATCH($B15,'IPM TBtu and NOx'!$I$6:$I$54,0),MATCH(K$4,'IPM TBtu and NOx'!$J$5:$AA$5,0))*1000000</f>
        <v>2827817.6874226499</v>
      </c>
      <c r="L15" s="127">
        <f>INDEX('IPM TBtu and NOx'!$J$6:$AA$54,MATCH($B15,'IPM TBtu and NOx'!$I$6:$I$54,0),MATCH(L$4,'IPM TBtu and NOx'!$J$5:$AA$5,0))*1000000</f>
        <v>2827817.6595610501</v>
      </c>
      <c r="M15" s="127">
        <f>INDEX('IPM TBtu and NOx'!$J$6:$AA$54,MATCH($B15,'IPM TBtu and NOx'!$I$6:$I$54,0),MATCH(M$4,'IPM TBtu and NOx'!$J$5:$AA$5,0))*1000000</f>
        <v>2830359.3237774</v>
      </c>
      <c r="N15" s="127">
        <f>INDEX('IPM TBtu and NOx'!$J$6:$AA$54,MATCH($B15,'IPM TBtu and NOx'!$I$6:$I$54,0),MATCH(N$4,'IPM TBtu and NOx'!$J$5:$AA$5,0))*1000000</f>
        <v>2833738.6615240499</v>
      </c>
      <c r="O15" s="127">
        <f>INDEX('IPM TBtu and NOx'!$J$6:$AA$54,MATCH($B15,'IPM TBtu and NOx'!$I$6:$I$54,0),MATCH(O$4,'IPM TBtu and NOx'!$J$5:$AA$5,0))*1000000</f>
        <v>2833327.3122026999</v>
      </c>
      <c r="P15" s="107">
        <f>INDEX('IPM TBtu and NOx'!$BX$6:$CO$54,MATCH($B15,'IPM TBtu and NOx'!$BW$6:$BW$54,0),MATCH(P$4,'IPM TBtu and NOx'!$BX$5:$CO$5,0))</f>
        <v>0</v>
      </c>
      <c r="Q15" s="107">
        <f>INDEX('IPM TBtu and NOx'!$BX$6:$CO$54,MATCH($B15,'IPM TBtu and NOx'!$BW$6:$BW$54,0),MATCH(Q$4,'IPM TBtu and NOx'!$BX$5:$CO$5,0))</f>
        <v>0</v>
      </c>
      <c r="R15" s="107">
        <f>INDEX('IPM TBtu and NOx'!$BX$6:$CO$54,MATCH($B15,'IPM TBtu and NOx'!$BW$6:$BW$54,0),MATCH(R$4,'IPM TBtu and NOx'!$BX$5:$CO$5,0))</f>
        <v>0</v>
      </c>
      <c r="S15" s="107">
        <f>INDEX('IPM TBtu and NOx'!$BX$6:$CO$54,MATCH($B15,'IPM TBtu and NOx'!$BW$6:$BW$54,0),MATCH(S$4,'IPM TBtu and NOx'!$BX$5:$CO$5,0))</f>
        <v>0</v>
      </c>
      <c r="T15" s="107">
        <f>INDEX('IPM TBtu and NOx'!$BX$6:$CO$54,MATCH($B15,'IPM TBtu and NOx'!$BW$6:$BW$54,0),MATCH(T$4,'IPM TBtu and NOx'!$BX$5:$CO$5,0))</f>
        <v>0</v>
      </c>
      <c r="U15" s="107">
        <f>INDEX('IPM TBtu and NOx'!$BX$6:$CO$54,MATCH($B15,'IPM TBtu and NOx'!$BW$6:$BW$54,0),MATCH(U$4,'IPM TBtu and NOx'!$BX$5:$CO$5,0))</f>
        <v>0</v>
      </c>
      <c r="V15" s="107">
        <f>INDEX('IPM TBtu and NOx'!$BB$6:$BS$54,MATCH($B15,'IPM TBtu and NOx'!$BA$6:$BA$54,0),MATCH(V$4,'IPM TBtu and NOx'!$BB$5:$BS$5,0))*1000000</f>
        <v>0</v>
      </c>
      <c r="W15" s="107">
        <f>INDEX('IPM TBtu and NOx'!$BB$6:$BS$54,MATCH($B15,'IPM TBtu and NOx'!$BA$6:$BA$54,0),MATCH(W$4,'IPM TBtu and NOx'!$BB$5:$BS$5,0))*1000000</f>
        <v>0</v>
      </c>
      <c r="X15" s="107">
        <f>INDEX('IPM TBtu and NOx'!$BB$6:$BS$54,MATCH($B15,'IPM TBtu and NOx'!$BA$6:$BA$54,0),MATCH(X$4,'IPM TBtu and NOx'!$BB$5:$BS$5,0))*1000000</f>
        <v>0</v>
      </c>
      <c r="Y15" s="107">
        <f>INDEX('IPM TBtu and NOx'!$BB$6:$BS$54,MATCH($B15,'IPM TBtu and NOx'!$BA$6:$BA$54,0),MATCH(Y$4,'IPM TBtu and NOx'!$BB$5:$BS$5,0))*1000000</f>
        <v>0</v>
      </c>
      <c r="Z15" s="107">
        <f>INDEX('IPM TBtu and NOx'!$BB$6:$BS$54,MATCH($B15,'IPM TBtu and NOx'!$BA$6:$BA$54,0),MATCH(Z$4,'IPM TBtu and NOx'!$BB$5:$BS$5,0))*1000000</f>
        <v>0</v>
      </c>
      <c r="AA15" s="107">
        <f>INDEX('IPM TBtu and NOx'!$BB$6:$BS$54,MATCH($B15,'IPM TBtu and NOx'!$BA$6:$BA$54,0),MATCH(AA$4,'IPM TBtu and NOx'!$BB$5:$BS$5,0))*1000000</f>
        <v>0</v>
      </c>
      <c r="AB15" s="128">
        <f t="shared" si="0"/>
        <v>15.554932955246828</v>
      </c>
      <c r="AC15" s="107">
        <f t="shared" si="1"/>
        <v>15.552997280824574</v>
      </c>
      <c r="AD15" s="107">
        <f t="shared" si="2"/>
        <v>15.552997127585774</v>
      </c>
      <c r="AE15" s="107">
        <f t="shared" si="3"/>
        <v>15.5669762807757</v>
      </c>
      <c r="AF15" s="107">
        <f t="shared" si="4"/>
        <v>15.585562638382276</v>
      </c>
      <c r="AG15" s="107">
        <f t="shared" si="5"/>
        <v>15.583300217114902</v>
      </c>
      <c r="AH15" s="128">
        <f t="shared" si="6"/>
        <v>2828169.6282266993</v>
      </c>
      <c r="AI15" s="107">
        <f t="shared" si="7"/>
        <v>2827817.6874226499</v>
      </c>
      <c r="AJ15" s="107">
        <f t="shared" si="8"/>
        <v>2827817.6595610501</v>
      </c>
      <c r="AK15" s="107">
        <f t="shared" si="9"/>
        <v>2830359.3237774</v>
      </c>
      <c r="AL15" s="107">
        <f t="shared" si="10"/>
        <v>2833738.6615240499</v>
      </c>
      <c r="AM15" s="107">
        <f t="shared" si="11"/>
        <v>2833327.3122026999</v>
      </c>
      <c r="AN15" s="128">
        <f>VLOOKUP($B15,'2015 Historic Data for Final'!$A$2:$H$51,3,0)</f>
        <v>15137416.446</v>
      </c>
      <c r="AO15" s="129">
        <f>VLOOKUP($B15,'2015 Historic Data for Final'!$A$2:$H$51,5,0)</f>
        <v>15137416.446</v>
      </c>
      <c r="AP15" s="128">
        <f>VLOOKUP($B15,'2015 Historic Data for Final'!$A$2:$H$51,2,0)</f>
        <v>151.78399999999999</v>
      </c>
      <c r="AQ15" s="107">
        <f>VLOOKUP($B15,'2015 Historic Data for Final'!$A$2:$H$51,8,0)</f>
        <v>151.78399999999999</v>
      </c>
      <c r="AR15" s="129">
        <f t="shared" si="12"/>
        <v>151.78399999999999</v>
      </c>
      <c r="AS15" s="130">
        <f t="shared" si="13"/>
        <v>2.0054148677412953E-2</v>
      </c>
      <c r="AT15" s="108">
        <f t="shared" si="14"/>
        <v>2.0054148677412953E-2</v>
      </c>
      <c r="AU15" s="131">
        <f t="shared" si="15"/>
        <v>2.0054148677412953E-2</v>
      </c>
      <c r="AV15" s="68">
        <f t="shared" si="17"/>
        <v>1.0999999999999987E-2</v>
      </c>
      <c r="AW15" s="8">
        <f t="shared" si="18"/>
        <v>1.0999999999999999E-2</v>
      </c>
      <c r="AX15" s="8">
        <f t="shared" si="19"/>
        <v>1.0999999999999999E-2</v>
      </c>
      <c r="AY15" s="8">
        <f t="shared" si="20"/>
        <v>1.0999999999999999E-2</v>
      </c>
      <c r="AZ15" s="8">
        <f t="shared" si="21"/>
        <v>1.1000000000000001E-2</v>
      </c>
      <c r="BA15" s="8">
        <f t="shared" si="22"/>
        <v>1.1000000000000038E-2</v>
      </c>
      <c r="BB15" s="40">
        <f t="shared" si="23"/>
        <v>152</v>
      </c>
      <c r="BC15" s="40">
        <f t="shared" si="24"/>
        <v>152</v>
      </c>
      <c r="BD15" s="40">
        <f t="shared" si="25"/>
        <v>152</v>
      </c>
      <c r="BE15" s="40">
        <f t="shared" si="26"/>
        <v>152</v>
      </c>
      <c r="BF15" s="40">
        <f t="shared" si="27"/>
        <v>152</v>
      </c>
      <c r="BG15" s="40">
        <f t="shared" si="28"/>
        <v>152</v>
      </c>
    </row>
    <row r="16" spans="1:77" s="126" customFormat="1" x14ac:dyDescent="0.25">
      <c r="A16" s="107" t="s">
        <v>13</v>
      </c>
      <c r="B16" s="133" t="s">
        <v>30</v>
      </c>
      <c r="C16" s="134" t="s">
        <v>107</v>
      </c>
      <c r="D16" s="107">
        <f>INDEX('IPM TBtu and NOx'!$AF$6:$AW$54,MATCH($B16,'IPM TBtu and NOx'!$AE$6:$AE$54,0),MATCH(D$4,'IPM TBtu and NOx'!$AF$5:$AW$5,0))</f>
        <v>13605.150061277653</v>
      </c>
      <c r="E16" s="107">
        <f>INDEX('IPM TBtu and NOx'!$AF$6:$AW$54,MATCH($B16,'IPM TBtu and NOx'!$AE$6:$AE$54,0),MATCH(E$4,'IPM TBtu and NOx'!$AF$5:$AW$5,0))</f>
        <v>13403.861127264434</v>
      </c>
      <c r="F16" s="107">
        <f>INDEX('IPM TBtu and NOx'!$AF$6:$AW$54,MATCH($B16,'IPM TBtu and NOx'!$AE$6:$AE$54,0),MATCH(F$4,'IPM TBtu and NOx'!$AF$5:$AW$5,0))</f>
        <v>13325.56255480799</v>
      </c>
      <c r="G16" s="107">
        <f>INDEX('IPM TBtu and NOx'!$AF$6:$AW$54,MATCH($B16,'IPM TBtu and NOx'!$AE$6:$AE$54,0),MATCH(G$4,'IPM TBtu and NOx'!$AF$5:$AW$5,0))</f>
        <v>13234.347435733676</v>
      </c>
      <c r="H16" s="107">
        <f>INDEX('IPM TBtu and NOx'!$AF$6:$AW$54,MATCH($B16,'IPM TBtu and NOx'!$AE$6:$AE$54,0),MATCH(H$4,'IPM TBtu and NOx'!$AF$5:$AW$5,0))</f>
        <v>12867.588949598634</v>
      </c>
      <c r="I16" s="107">
        <f>INDEX('IPM TBtu and NOx'!$AF$6:$AW$54,MATCH($B16,'IPM TBtu and NOx'!$AE$6:$AE$54,0),MATCH(I$4,'IPM TBtu and NOx'!$AF$5:$AW$5,0))</f>
        <v>12700.280181889344</v>
      </c>
      <c r="J16" s="127">
        <f>INDEX('IPM TBtu and NOx'!$J$6:$AA$54,MATCH($B16,'IPM TBtu and NOx'!$I$6:$I$54,0),MATCH(J$4,'IPM TBtu and NOx'!$J$5:$AA$5,0))*1000000</f>
        <v>344557713.18914449</v>
      </c>
      <c r="K16" s="127">
        <f>INDEX('IPM TBtu and NOx'!$J$6:$AA$54,MATCH($B16,'IPM TBtu and NOx'!$I$6:$I$54,0),MATCH(K$4,'IPM TBtu and NOx'!$J$5:$AA$5,0))*1000000</f>
        <v>343426918.58571428</v>
      </c>
      <c r="L16" s="127">
        <f>INDEX('IPM TBtu and NOx'!$J$6:$AA$54,MATCH($B16,'IPM TBtu and NOx'!$I$6:$I$54,0),MATCH(L$4,'IPM TBtu and NOx'!$J$5:$AA$5,0))*1000000</f>
        <v>343331138.02864283</v>
      </c>
      <c r="M16" s="127">
        <f>INDEX('IPM TBtu and NOx'!$J$6:$AA$54,MATCH($B16,'IPM TBtu and NOx'!$I$6:$I$54,0),MATCH(M$4,'IPM TBtu and NOx'!$J$5:$AA$5,0))*1000000</f>
        <v>343050641.40437448</v>
      </c>
      <c r="N16" s="127">
        <f>INDEX('IPM TBtu and NOx'!$J$6:$AA$54,MATCH($B16,'IPM TBtu and NOx'!$I$6:$I$54,0),MATCH(N$4,'IPM TBtu and NOx'!$J$5:$AA$5,0))*1000000</f>
        <v>339972559.43924993</v>
      </c>
      <c r="O16" s="127">
        <f>INDEX('IPM TBtu and NOx'!$J$6:$AA$54,MATCH($B16,'IPM TBtu and NOx'!$I$6:$I$54,0),MATCH(O$4,'IPM TBtu and NOx'!$J$5:$AA$5,0))*1000000</f>
        <v>340451034.36405826</v>
      </c>
      <c r="P16" s="107">
        <f>INDEX('IPM TBtu and NOx'!$BX$6:$CO$54,MATCH($B16,'IPM TBtu and NOx'!$BW$6:$BW$54,0),MATCH(P$4,'IPM TBtu and NOx'!$BX$5:$CO$5,0))</f>
        <v>941.11169412573292</v>
      </c>
      <c r="Q16" s="107">
        <f>INDEX('IPM TBtu and NOx'!$BX$6:$CO$54,MATCH($B16,'IPM TBtu and NOx'!$BW$6:$BW$54,0),MATCH(Q$4,'IPM TBtu and NOx'!$BX$5:$CO$5,0))</f>
        <v>941.11169412573292</v>
      </c>
      <c r="R16" s="107">
        <f>INDEX('IPM TBtu and NOx'!$BX$6:$CO$54,MATCH($B16,'IPM TBtu and NOx'!$BW$6:$BW$54,0),MATCH(R$4,'IPM TBtu and NOx'!$BX$5:$CO$5,0))</f>
        <v>941.11169412573292</v>
      </c>
      <c r="S16" s="107">
        <f>INDEX('IPM TBtu and NOx'!$BX$6:$CO$54,MATCH($B16,'IPM TBtu and NOx'!$BW$6:$BW$54,0),MATCH(S$4,'IPM TBtu and NOx'!$BX$5:$CO$5,0))</f>
        <v>941.11169412573292</v>
      </c>
      <c r="T16" s="107">
        <f>INDEX('IPM TBtu and NOx'!$BX$6:$CO$54,MATCH($B16,'IPM TBtu and NOx'!$BW$6:$BW$54,0),MATCH(T$4,'IPM TBtu and NOx'!$BX$5:$CO$5,0))</f>
        <v>941.11169412573292</v>
      </c>
      <c r="U16" s="107">
        <f>INDEX('IPM TBtu and NOx'!$BX$6:$CO$54,MATCH($B16,'IPM TBtu and NOx'!$BW$6:$BW$54,0),MATCH(U$4,'IPM TBtu and NOx'!$BX$5:$CO$5,0))</f>
        <v>962.32317023104997</v>
      </c>
      <c r="V16" s="107">
        <f>INDEX('IPM TBtu and NOx'!$BB$6:$BS$54,MATCH($B16,'IPM TBtu and NOx'!$BA$6:$BA$54,0),MATCH(V$4,'IPM TBtu and NOx'!$BB$5:$BS$5,0))*1000000</f>
        <v>18271499.30003849</v>
      </c>
      <c r="W16" s="107">
        <f>INDEX('IPM TBtu and NOx'!$BB$6:$BS$54,MATCH($B16,'IPM TBtu and NOx'!$BA$6:$BA$54,0),MATCH(W$4,'IPM TBtu and NOx'!$BB$5:$BS$5,0))*1000000</f>
        <v>18271499.30003849</v>
      </c>
      <c r="X16" s="107">
        <f>INDEX('IPM TBtu and NOx'!$BB$6:$BS$54,MATCH($B16,'IPM TBtu and NOx'!$BA$6:$BA$54,0),MATCH(X$4,'IPM TBtu and NOx'!$BB$5:$BS$5,0))*1000000</f>
        <v>18271499.30003849</v>
      </c>
      <c r="Y16" s="107">
        <f>INDEX('IPM TBtu and NOx'!$BB$6:$BS$54,MATCH($B16,'IPM TBtu and NOx'!$BA$6:$BA$54,0),MATCH(Y$4,'IPM TBtu and NOx'!$BB$5:$BS$5,0))*1000000</f>
        <v>18271499.30003849</v>
      </c>
      <c r="Z16" s="107">
        <f>INDEX('IPM TBtu and NOx'!$BB$6:$BS$54,MATCH($B16,'IPM TBtu and NOx'!$BA$6:$BA$54,0),MATCH(Z$4,'IPM TBtu and NOx'!$BB$5:$BS$5,0))*1000000</f>
        <v>18271499.30003849</v>
      </c>
      <c r="AA16" s="107">
        <f>INDEX('IPM TBtu and NOx'!$BB$6:$BS$54,MATCH($B16,'IPM TBtu and NOx'!$BA$6:$BA$54,0),MATCH(AA$4,'IPM TBtu and NOx'!$BB$5:$BS$5,0))*1000000</f>
        <v>18630718.930450168</v>
      </c>
      <c r="AB16" s="128">
        <f t="shared" si="0"/>
        <v>14546.261755403386</v>
      </c>
      <c r="AC16" s="107">
        <f t="shared" si="1"/>
        <v>14344.972821390167</v>
      </c>
      <c r="AD16" s="107">
        <f t="shared" si="2"/>
        <v>14266.674248933723</v>
      </c>
      <c r="AE16" s="107">
        <f t="shared" si="3"/>
        <v>14175.45912985941</v>
      </c>
      <c r="AF16" s="107">
        <f t="shared" si="4"/>
        <v>13808.700643724367</v>
      </c>
      <c r="AG16" s="107">
        <f t="shared" si="5"/>
        <v>13662.603352120394</v>
      </c>
      <c r="AH16" s="128">
        <f t="shared" si="6"/>
        <v>362829212.48918301</v>
      </c>
      <c r="AI16" s="107">
        <f t="shared" si="7"/>
        <v>361698417.8857528</v>
      </c>
      <c r="AJ16" s="107">
        <f t="shared" si="8"/>
        <v>361602637.32868135</v>
      </c>
      <c r="AK16" s="107">
        <f t="shared" si="9"/>
        <v>361322140.704413</v>
      </c>
      <c r="AL16" s="107">
        <f t="shared" si="10"/>
        <v>358244058.73928845</v>
      </c>
      <c r="AM16" s="107">
        <f t="shared" si="11"/>
        <v>359081753.2945084</v>
      </c>
      <c r="AN16" s="128">
        <f>VLOOKUP($B16,'2015 Historic Data for Final'!$A$2:$H$51,3,0)</f>
        <v>389426142.65499997</v>
      </c>
      <c r="AO16" s="129">
        <f>VLOOKUP($B16,'2015 Historic Data for Final'!$A$2:$H$51,5,0)</f>
        <v>389426142.65499997</v>
      </c>
      <c r="AP16" s="128">
        <f>VLOOKUP($B16,'2015 Historic Data for Final'!$A$2:$H$51,2,0)</f>
        <v>15975.882</v>
      </c>
      <c r="AQ16" s="107">
        <f>VLOOKUP($B16,'2015 Historic Data for Final'!$A$2:$H$51,8,0)</f>
        <v>14849.51714297</v>
      </c>
      <c r="AR16" s="129">
        <f t="shared" si="12"/>
        <v>14849.51714297</v>
      </c>
      <c r="AS16" s="130">
        <f t="shared" si="13"/>
        <v>8.2048328297021078E-2</v>
      </c>
      <c r="AT16" s="108">
        <f t="shared" si="14"/>
        <v>7.6263586423500437E-2</v>
      </c>
      <c r="AU16" s="131">
        <f t="shared" si="15"/>
        <v>7.6263586423500437E-2</v>
      </c>
      <c r="AV16" s="68">
        <f t="shared" si="17"/>
        <v>8.018241781365415E-2</v>
      </c>
      <c r="AW16" s="8">
        <f t="shared" si="18"/>
        <v>7.9320075024056177E-2</v>
      </c>
      <c r="AX16" s="8">
        <f t="shared" si="19"/>
        <v>7.8908020994138517E-2</v>
      </c>
      <c r="AY16" s="8">
        <f t="shared" si="20"/>
        <v>7.8464381408920827E-2</v>
      </c>
      <c r="AZ16" s="8">
        <f t="shared" si="21"/>
        <v>7.7091023880865681E-2</v>
      </c>
      <c r="BA16" s="8">
        <f t="shared" si="22"/>
        <v>7.60974526094325E-2</v>
      </c>
      <c r="BB16" s="40">
        <f t="shared" si="23"/>
        <v>14850</v>
      </c>
      <c r="BC16" s="40">
        <f t="shared" si="24"/>
        <v>14682</v>
      </c>
      <c r="BD16" s="40">
        <f t="shared" si="25"/>
        <v>14601</v>
      </c>
      <c r="BE16" s="40">
        <f t="shared" si="26"/>
        <v>14515</v>
      </c>
      <c r="BF16" s="40">
        <f t="shared" si="27"/>
        <v>14248</v>
      </c>
      <c r="BG16" s="40">
        <f t="shared" si="28"/>
        <v>14054</v>
      </c>
    </row>
    <row r="17" spans="1:64" s="126" customFormat="1" x14ac:dyDescent="0.25">
      <c r="A17" s="107" t="s">
        <v>13</v>
      </c>
      <c r="B17" s="133" t="s">
        <v>31</v>
      </c>
      <c r="C17" s="134" t="s">
        <v>106</v>
      </c>
      <c r="D17" s="107">
        <f>INDEX('IPM TBtu and NOx'!$AF$6:$AW$54,MATCH($B17,'IPM TBtu and NOx'!$AE$6:$AE$54,0),MATCH(D$4,'IPM TBtu and NOx'!$AF$5:$AW$5,0))</f>
        <v>42179.340525579682</v>
      </c>
      <c r="E17" s="107">
        <f>INDEX('IPM TBtu and NOx'!$AF$6:$AW$54,MATCH($B17,'IPM TBtu and NOx'!$AE$6:$AE$54,0),MATCH(E$4,'IPM TBtu and NOx'!$AF$5:$AW$5,0))</f>
        <v>39372.622276410315</v>
      </c>
      <c r="F17" s="107">
        <f>INDEX('IPM TBtu and NOx'!$AF$6:$AW$54,MATCH($B17,'IPM TBtu and NOx'!$AE$6:$AE$54,0),MATCH(F$4,'IPM TBtu and NOx'!$AF$5:$AW$5,0))</f>
        <v>32659.970886622163</v>
      </c>
      <c r="G17" s="107">
        <f>INDEX('IPM TBtu and NOx'!$AF$6:$AW$54,MATCH($B17,'IPM TBtu and NOx'!$AE$6:$AE$54,0),MATCH(G$4,'IPM TBtu and NOx'!$AF$5:$AW$5,0))</f>
        <v>30677.787848701704</v>
      </c>
      <c r="H17" s="107">
        <f>INDEX('IPM TBtu and NOx'!$AF$6:$AW$54,MATCH($B17,'IPM TBtu and NOx'!$AE$6:$AE$54,0),MATCH(H$4,'IPM TBtu and NOx'!$AF$5:$AW$5,0))</f>
        <v>28810.123381887108</v>
      </c>
      <c r="I17" s="107">
        <f>INDEX('IPM TBtu and NOx'!$AF$6:$AW$54,MATCH($B17,'IPM TBtu and NOx'!$AE$6:$AE$54,0),MATCH(I$4,'IPM TBtu and NOx'!$AF$5:$AW$5,0))</f>
        <v>27072.25421942199</v>
      </c>
      <c r="J17" s="127">
        <f>INDEX('IPM TBtu and NOx'!$J$6:$AA$54,MATCH($B17,'IPM TBtu and NOx'!$I$6:$I$54,0),MATCH(J$4,'IPM TBtu and NOx'!$J$5:$AA$5,0))*1000000</f>
        <v>474361355.93925869</v>
      </c>
      <c r="K17" s="127">
        <f>INDEX('IPM TBtu and NOx'!$J$6:$AA$54,MATCH($B17,'IPM TBtu and NOx'!$I$6:$I$54,0),MATCH(K$4,'IPM TBtu and NOx'!$J$5:$AA$5,0))*1000000</f>
        <v>474088378.19212556</v>
      </c>
      <c r="L17" s="127">
        <f>INDEX('IPM TBtu and NOx'!$J$6:$AA$54,MATCH($B17,'IPM TBtu and NOx'!$I$6:$I$54,0),MATCH(L$4,'IPM TBtu and NOx'!$J$5:$AA$5,0))*1000000</f>
        <v>471010592.37797594</v>
      </c>
      <c r="M17" s="127">
        <f>INDEX('IPM TBtu and NOx'!$J$6:$AA$54,MATCH($B17,'IPM TBtu and NOx'!$I$6:$I$54,0),MATCH(M$4,'IPM TBtu and NOx'!$J$5:$AA$5,0))*1000000</f>
        <v>469819727.10517919</v>
      </c>
      <c r="N17" s="127">
        <f>INDEX('IPM TBtu and NOx'!$J$6:$AA$54,MATCH($B17,'IPM TBtu and NOx'!$I$6:$I$54,0),MATCH(N$4,'IPM TBtu and NOx'!$J$5:$AA$5,0))*1000000</f>
        <v>469899425.60226047</v>
      </c>
      <c r="O17" s="127">
        <f>INDEX('IPM TBtu and NOx'!$J$6:$AA$54,MATCH($B17,'IPM TBtu and NOx'!$I$6:$I$54,0),MATCH(O$4,'IPM TBtu and NOx'!$J$5:$AA$5,0))*1000000</f>
        <v>464872824.14205498</v>
      </c>
      <c r="P17" s="107">
        <f>INDEX('IPM TBtu and NOx'!$BX$6:$CO$54,MATCH($B17,'IPM TBtu and NOx'!$BW$6:$BW$54,0),MATCH(P$4,'IPM TBtu and NOx'!$BX$5:$CO$5,0))</f>
        <v>0</v>
      </c>
      <c r="Q17" s="107">
        <f>INDEX('IPM TBtu and NOx'!$BX$6:$CO$54,MATCH($B17,'IPM TBtu and NOx'!$BW$6:$BW$54,0),MATCH(Q$4,'IPM TBtu and NOx'!$BX$5:$CO$5,0))</f>
        <v>0</v>
      </c>
      <c r="R17" s="107">
        <f>INDEX('IPM TBtu and NOx'!$BX$6:$CO$54,MATCH($B17,'IPM TBtu and NOx'!$BW$6:$BW$54,0),MATCH(R$4,'IPM TBtu and NOx'!$BX$5:$CO$5,0))</f>
        <v>0</v>
      </c>
      <c r="S17" s="107">
        <f>INDEX('IPM TBtu and NOx'!$BX$6:$CO$54,MATCH($B17,'IPM TBtu and NOx'!$BW$6:$BW$54,0),MATCH(S$4,'IPM TBtu and NOx'!$BX$5:$CO$5,0))</f>
        <v>0</v>
      </c>
      <c r="T17" s="107">
        <f>INDEX('IPM TBtu and NOx'!$BX$6:$CO$54,MATCH($B17,'IPM TBtu and NOx'!$BW$6:$BW$54,0),MATCH(T$4,'IPM TBtu and NOx'!$BX$5:$CO$5,0))</f>
        <v>0</v>
      </c>
      <c r="U17" s="107">
        <f>INDEX('IPM TBtu and NOx'!$BX$6:$CO$54,MATCH($B17,'IPM TBtu and NOx'!$BW$6:$BW$54,0),MATCH(U$4,'IPM TBtu and NOx'!$BX$5:$CO$5,0))</f>
        <v>0</v>
      </c>
      <c r="V17" s="107">
        <f>INDEX('IPM TBtu and NOx'!$BB$6:$BS$54,MATCH($B17,'IPM TBtu and NOx'!$BA$6:$BA$54,0),MATCH(V$4,'IPM TBtu and NOx'!$BB$5:$BS$5,0))*1000000</f>
        <v>0</v>
      </c>
      <c r="W17" s="107">
        <f>INDEX('IPM TBtu and NOx'!$BB$6:$BS$54,MATCH($B17,'IPM TBtu and NOx'!$BA$6:$BA$54,0),MATCH(W$4,'IPM TBtu and NOx'!$BB$5:$BS$5,0))*1000000</f>
        <v>0</v>
      </c>
      <c r="X17" s="107">
        <f>INDEX('IPM TBtu and NOx'!$BB$6:$BS$54,MATCH($B17,'IPM TBtu and NOx'!$BA$6:$BA$54,0),MATCH(X$4,'IPM TBtu and NOx'!$BB$5:$BS$5,0))*1000000</f>
        <v>0</v>
      </c>
      <c r="Y17" s="107">
        <f>INDEX('IPM TBtu and NOx'!$BB$6:$BS$54,MATCH($B17,'IPM TBtu and NOx'!$BA$6:$BA$54,0),MATCH(Y$4,'IPM TBtu and NOx'!$BB$5:$BS$5,0))*1000000</f>
        <v>0</v>
      </c>
      <c r="Z17" s="107">
        <f>INDEX('IPM TBtu and NOx'!$BB$6:$BS$54,MATCH($B17,'IPM TBtu and NOx'!$BA$6:$BA$54,0),MATCH(Z$4,'IPM TBtu and NOx'!$BB$5:$BS$5,0))*1000000</f>
        <v>0</v>
      </c>
      <c r="AA17" s="107">
        <f>INDEX('IPM TBtu and NOx'!$BB$6:$BS$54,MATCH($B17,'IPM TBtu and NOx'!$BA$6:$BA$54,0),MATCH(AA$4,'IPM TBtu and NOx'!$BB$5:$BS$5,0))*1000000</f>
        <v>0</v>
      </c>
      <c r="AB17" s="128">
        <f t="shared" si="0"/>
        <v>42179.340525579682</v>
      </c>
      <c r="AC17" s="107">
        <f t="shared" si="1"/>
        <v>39372.622276410315</v>
      </c>
      <c r="AD17" s="107">
        <f t="shared" si="2"/>
        <v>32659.970886622163</v>
      </c>
      <c r="AE17" s="107">
        <f t="shared" si="3"/>
        <v>30677.787848701704</v>
      </c>
      <c r="AF17" s="107">
        <f t="shared" si="4"/>
        <v>28810.123381887108</v>
      </c>
      <c r="AG17" s="107">
        <f t="shared" si="5"/>
        <v>27072.25421942199</v>
      </c>
      <c r="AH17" s="128">
        <f t="shared" si="6"/>
        <v>474361355.93925869</v>
      </c>
      <c r="AI17" s="107">
        <f t="shared" si="7"/>
        <v>474088378.19212556</v>
      </c>
      <c r="AJ17" s="107">
        <f t="shared" si="8"/>
        <v>471010592.37797594</v>
      </c>
      <c r="AK17" s="107">
        <f t="shared" si="9"/>
        <v>469819727.10517919</v>
      </c>
      <c r="AL17" s="107">
        <f t="shared" si="10"/>
        <v>469899425.60226047</v>
      </c>
      <c r="AM17" s="107">
        <f t="shared" si="11"/>
        <v>464872824.14205498</v>
      </c>
      <c r="AN17" s="128">
        <f>VLOOKUP($B17,'2015 Historic Data for Final'!$A$2:$H$51,3,0)</f>
        <v>412655981.95999998</v>
      </c>
      <c r="AO17" s="129">
        <f>VLOOKUP($B17,'2015 Historic Data for Final'!$A$2:$H$51,5,0)</f>
        <v>408185175.23100001</v>
      </c>
      <c r="AP17" s="128">
        <f>VLOOKUP($B17,'2015 Historic Data for Final'!$A$2:$H$51,2,0)</f>
        <v>36353.300999999999</v>
      </c>
      <c r="AQ17" s="107">
        <f>VLOOKUP($B17,'2015 Historic Data for Final'!$A$2:$H$51,8,0)</f>
        <v>31041.719101250001</v>
      </c>
      <c r="AR17" s="129">
        <f t="shared" si="12"/>
        <v>31381.715590733129</v>
      </c>
      <c r="AS17" s="130">
        <f t="shared" si="13"/>
        <v>0.17619180425948042</v>
      </c>
      <c r="AT17" s="108">
        <f t="shared" si="14"/>
        <v>0.15209625917297404</v>
      </c>
      <c r="AU17" s="131">
        <f t="shared" si="15"/>
        <v>0.15209625917297404</v>
      </c>
      <c r="AV17" s="68">
        <f t="shared" si="17"/>
        <v>0.17783632666308799</v>
      </c>
      <c r="AW17" s="8">
        <f t="shared" si="18"/>
        <v>0.16609823858814127</v>
      </c>
      <c r="AX17" s="8">
        <f t="shared" si="19"/>
        <v>0.13868040937989451</v>
      </c>
      <c r="AY17" s="8">
        <f t="shared" si="20"/>
        <v>0.130593868579017</v>
      </c>
      <c r="AZ17" s="8">
        <f t="shared" si="21"/>
        <v>0.12262250946555962</v>
      </c>
      <c r="BA17" s="8">
        <f t="shared" si="22"/>
        <v>0.1164716576813675</v>
      </c>
      <c r="BB17" s="40">
        <f t="shared" si="23"/>
        <v>31382</v>
      </c>
      <c r="BC17" s="40">
        <f t="shared" si="24"/>
        <v>28960</v>
      </c>
      <c r="BD17" s="40">
        <f t="shared" si="25"/>
        <v>23303</v>
      </c>
      <c r="BE17" s="40">
        <f t="shared" si="26"/>
        <v>21634</v>
      </c>
      <c r="BF17" s="40">
        <f t="shared" si="27"/>
        <v>19990</v>
      </c>
      <c r="BG17" s="40">
        <f t="shared" si="28"/>
        <v>18720</v>
      </c>
    </row>
    <row r="18" spans="1:64" s="126" customFormat="1" x14ac:dyDescent="0.25">
      <c r="A18" s="107" t="s">
        <v>13</v>
      </c>
      <c r="B18" s="133" t="s">
        <v>33</v>
      </c>
      <c r="C18" s="134" t="s">
        <v>105</v>
      </c>
      <c r="D18" s="107">
        <f>INDEX('IPM TBtu and NOx'!$AF$6:$AW$54,MATCH($B18,'IPM TBtu and NOx'!$AE$6:$AE$54,0),MATCH(D$4,'IPM TBtu and NOx'!$AF$5:$AW$5,0))</f>
        <v>10906.795974060773</v>
      </c>
      <c r="E18" s="107">
        <f>INDEX('IPM TBtu and NOx'!$AF$6:$AW$54,MATCH($B18,'IPM TBtu and NOx'!$AE$6:$AE$54,0),MATCH(E$4,'IPM TBtu and NOx'!$AF$5:$AW$5,0))</f>
        <v>10905.109719730788</v>
      </c>
      <c r="F18" s="107">
        <f>INDEX('IPM TBtu and NOx'!$AF$6:$AW$54,MATCH($B18,'IPM TBtu and NOx'!$AE$6:$AE$54,0),MATCH(F$4,'IPM TBtu and NOx'!$AF$5:$AW$5,0))</f>
        <v>10898.449760183748</v>
      </c>
      <c r="G18" s="107">
        <f>INDEX('IPM TBtu and NOx'!$AF$6:$AW$54,MATCH($B18,'IPM TBtu and NOx'!$AE$6:$AE$54,0),MATCH(G$4,'IPM TBtu and NOx'!$AF$5:$AW$5,0))</f>
        <v>10797.677689421487</v>
      </c>
      <c r="H18" s="107">
        <f>INDEX('IPM TBtu and NOx'!$AF$6:$AW$54,MATCH($B18,'IPM TBtu and NOx'!$AE$6:$AE$54,0),MATCH(H$4,'IPM TBtu and NOx'!$AF$5:$AW$5,0))</f>
        <v>10779.707913320508</v>
      </c>
      <c r="I18" s="107">
        <f>INDEX('IPM TBtu and NOx'!$AF$6:$AW$54,MATCH($B18,'IPM TBtu and NOx'!$AE$6:$AE$54,0),MATCH(I$4,'IPM TBtu and NOx'!$AF$5:$AW$5,0))</f>
        <v>10375.737609673848</v>
      </c>
      <c r="J18" s="127">
        <f>INDEX('IPM TBtu and NOx'!$J$6:$AA$54,MATCH($B18,'IPM TBtu and NOx'!$I$6:$I$54,0),MATCH(J$4,'IPM TBtu and NOx'!$J$5:$AA$5,0))*1000000</f>
        <v>177127299.99279603</v>
      </c>
      <c r="K18" s="127">
        <f>INDEX('IPM TBtu and NOx'!$J$6:$AA$54,MATCH($B18,'IPM TBtu and NOx'!$I$6:$I$54,0),MATCH(K$4,'IPM TBtu and NOx'!$J$5:$AA$5,0))*1000000</f>
        <v>177123757.04912099</v>
      </c>
      <c r="L18" s="127">
        <f>INDEX('IPM TBtu and NOx'!$J$6:$AA$54,MATCH($B18,'IPM TBtu and NOx'!$I$6:$I$54,0),MATCH(L$4,'IPM TBtu and NOx'!$J$5:$AA$5,0))*1000000</f>
        <v>177072526.59106684</v>
      </c>
      <c r="M18" s="127">
        <f>INDEX('IPM TBtu and NOx'!$J$6:$AA$54,MATCH($B18,'IPM TBtu and NOx'!$I$6:$I$54,0),MATCH(M$4,'IPM TBtu and NOx'!$J$5:$AA$5,0))*1000000</f>
        <v>176461231.08830854</v>
      </c>
      <c r="N18" s="127">
        <f>INDEX('IPM TBtu and NOx'!$J$6:$AA$54,MATCH($B18,'IPM TBtu and NOx'!$I$6:$I$54,0),MATCH(N$4,'IPM TBtu and NOx'!$J$5:$AA$5,0))*1000000</f>
        <v>176436822.41705224</v>
      </c>
      <c r="O18" s="127">
        <f>INDEX('IPM TBtu and NOx'!$J$6:$AA$54,MATCH($B18,'IPM TBtu and NOx'!$I$6:$I$54,0),MATCH(O$4,'IPM TBtu and NOx'!$J$5:$AA$5,0))*1000000</f>
        <v>173662221.9972091</v>
      </c>
      <c r="P18" s="107">
        <f>INDEX('IPM TBtu and NOx'!$BX$6:$CO$54,MATCH($B18,'IPM TBtu and NOx'!$BW$6:$BW$54,0),MATCH(P$4,'IPM TBtu and NOx'!$BX$5:$CO$5,0))</f>
        <v>0</v>
      </c>
      <c r="Q18" s="107">
        <f>INDEX('IPM TBtu and NOx'!$BX$6:$CO$54,MATCH($B18,'IPM TBtu and NOx'!$BW$6:$BW$54,0),MATCH(Q$4,'IPM TBtu and NOx'!$BX$5:$CO$5,0))</f>
        <v>0</v>
      </c>
      <c r="R18" s="107">
        <f>INDEX('IPM TBtu and NOx'!$BX$6:$CO$54,MATCH($B18,'IPM TBtu and NOx'!$BW$6:$BW$54,0),MATCH(R$4,'IPM TBtu and NOx'!$BX$5:$CO$5,0))</f>
        <v>0</v>
      </c>
      <c r="S18" s="107">
        <f>INDEX('IPM TBtu and NOx'!$BX$6:$CO$54,MATCH($B18,'IPM TBtu and NOx'!$BW$6:$BW$54,0),MATCH(S$4,'IPM TBtu and NOx'!$BX$5:$CO$5,0))</f>
        <v>0</v>
      </c>
      <c r="T18" s="107">
        <f>INDEX('IPM TBtu and NOx'!$BX$6:$CO$54,MATCH($B18,'IPM TBtu and NOx'!$BW$6:$BW$54,0),MATCH(T$4,'IPM TBtu and NOx'!$BX$5:$CO$5,0))</f>
        <v>0</v>
      </c>
      <c r="U18" s="107">
        <f>INDEX('IPM TBtu and NOx'!$BX$6:$CO$54,MATCH($B18,'IPM TBtu and NOx'!$BW$6:$BW$54,0),MATCH(U$4,'IPM TBtu and NOx'!$BX$5:$CO$5,0))</f>
        <v>0</v>
      </c>
      <c r="V18" s="107">
        <f>INDEX('IPM TBtu and NOx'!$BB$6:$BS$54,MATCH($B18,'IPM TBtu and NOx'!$BA$6:$BA$54,0),MATCH(V$4,'IPM TBtu and NOx'!$BB$5:$BS$5,0))*1000000</f>
        <v>0</v>
      </c>
      <c r="W18" s="107">
        <f>INDEX('IPM TBtu and NOx'!$BB$6:$BS$54,MATCH($B18,'IPM TBtu and NOx'!$BA$6:$BA$54,0),MATCH(W$4,'IPM TBtu and NOx'!$BB$5:$BS$5,0))*1000000</f>
        <v>0</v>
      </c>
      <c r="X18" s="107">
        <f>INDEX('IPM TBtu and NOx'!$BB$6:$BS$54,MATCH($B18,'IPM TBtu and NOx'!$BA$6:$BA$54,0),MATCH(X$4,'IPM TBtu and NOx'!$BB$5:$BS$5,0))*1000000</f>
        <v>0</v>
      </c>
      <c r="Y18" s="107">
        <f>INDEX('IPM TBtu and NOx'!$BB$6:$BS$54,MATCH($B18,'IPM TBtu and NOx'!$BA$6:$BA$54,0),MATCH(Y$4,'IPM TBtu and NOx'!$BB$5:$BS$5,0))*1000000</f>
        <v>0</v>
      </c>
      <c r="Z18" s="107">
        <f>INDEX('IPM TBtu and NOx'!$BB$6:$BS$54,MATCH($B18,'IPM TBtu and NOx'!$BA$6:$BA$54,0),MATCH(Z$4,'IPM TBtu and NOx'!$BB$5:$BS$5,0))*1000000</f>
        <v>0</v>
      </c>
      <c r="AA18" s="107">
        <f>INDEX('IPM TBtu and NOx'!$BB$6:$BS$54,MATCH($B18,'IPM TBtu and NOx'!$BA$6:$BA$54,0),MATCH(AA$4,'IPM TBtu and NOx'!$BB$5:$BS$5,0))*1000000</f>
        <v>0</v>
      </c>
      <c r="AB18" s="128">
        <f t="shared" si="0"/>
        <v>10906.795974060773</v>
      </c>
      <c r="AC18" s="107">
        <f t="shared" si="1"/>
        <v>10905.109719730788</v>
      </c>
      <c r="AD18" s="107">
        <f t="shared" si="2"/>
        <v>10898.449760183748</v>
      </c>
      <c r="AE18" s="107">
        <f t="shared" si="3"/>
        <v>10797.677689421487</v>
      </c>
      <c r="AF18" s="107">
        <f t="shared" si="4"/>
        <v>10779.707913320508</v>
      </c>
      <c r="AG18" s="107">
        <f t="shared" si="5"/>
        <v>10375.737609673848</v>
      </c>
      <c r="AH18" s="128">
        <f t="shared" si="6"/>
        <v>177127299.99279603</v>
      </c>
      <c r="AI18" s="107">
        <f t="shared" si="7"/>
        <v>177123757.04912099</v>
      </c>
      <c r="AJ18" s="107">
        <f t="shared" si="8"/>
        <v>177072526.59106684</v>
      </c>
      <c r="AK18" s="107">
        <f t="shared" si="9"/>
        <v>176461231.08830854</v>
      </c>
      <c r="AL18" s="107">
        <f t="shared" si="10"/>
        <v>176436822.41705224</v>
      </c>
      <c r="AM18" s="107">
        <f t="shared" si="11"/>
        <v>173662221.9972091</v>
      </c>
      <c r="AN18" s="128">
        <f>VLOOKUP($B18,'2015 Historic Data for Final'!$A$2:$H$51,3,0)</f>
        <v>144389596.46399999</v>
      </c>
      <c r="AO18" s="129">
        <f>VLOOKUP($B18,'2015 Historic Data for Final'!$A$2:$H$51,5,0)</f>
        <v>139088330.92300001</v>
      </c>
      <c r="AP18" s="128">
        <f>VLOOKUP($B18,'2015 Historic Data for Final'!$A$2:$H$51,2,0)</f>
        <v>8136.34</v>
      </c>
      <c r="AQ18" s="107">
        <f>VLOOKUP($B18,'2015 Historic Data for Final'!$A$2:$H$51,8,0)</f>
        <v>7736.0010000000002</v>
      </c>
      <c r="AR18" s="129">
        <f t="shared" si="12"/>
        <v>8030.853884165711</v>
      </c>
      <c r="AS18" s="130">
        <f t="shared" si="13"/>
        <v>0.11269980939421211</v>
      </c>
      <c r="AT18" s="108">
        <f t="shared" si="14"/>
        <v>0.11123867758946203</v>
      </c>
      <c r="AU18" s="131">
        <f t="shared" si="15"/>
        <v>0.11123867758946203</v>
      </c>
      <c r="AV18" s="68">
        <f t="shared" si="17"/>
        <v>0.12315206040519294</v>
      </c>
      <c r="AW18" s="8">
        <f t="shared" si="18"/>
        <v>0.12313548336383268</v>
      </c>
      <c r="AX18" s="8">
        <f t="shared" si="19"/>
        <v>0.12309588584967496</v>
      </c>
      <c r="AY18" s="8">
        <f t="shared" si="20"/>
        <v>0.1223801695457727</v>
      </c>
      <c r="AZ18" s="8">
        <f t="shared" si="21"/>
        <v>0.12219340345905789</v>
      </c>
      <c r="BA18" s="8">
        <f t="shared" si="22"/>
        <v>0.11949331858532358</v>
      </c>
      <c r="BB18" s="40">
        <f t="shared" si="23"/>
        <v>8031</v>
      </c>
      <c r="BC18" s="40">
        <f t="shared" si="24"/>
        <v>8030</v>
      </c>
      <c r="BD18" s="40">
        <f t="shared" si="25"/>
        <v>8027</v>
      </c>
      <c r="BE18" s="40">
        <f t="shared" si="26"/>
        <v>7975</v>
      </c>
      <c r="BF18" s="40">
        <f t="shared" si="27"/>
        <v>7962</v>
      </c>
      <c r="BG18" s="40">
        <f t="shared" si="28"/>
        <v>7767</v>
      </c>
    </row>
    <row r="19" spans="1:64" s="126" customFormat="1" x14ac:dyDescent="0.25">
      <c r="A19" s="107" t="s">
        <v>13</v>
      </c>
      <c r="B19" s="133" t="s">
        <v>34</v>
      </c>
      <c r="C19" s="134" t="s">
        <v>104</v>
      </c>
      <c r="D19" s="107">
        <f>INDEX('IPM TBtu and NOx'!$AF$6:$AW$54,MATCH($B19,'IPM TBtu and NOx'!$AE$6:$AE$54,0),MATCH(D$4,'IPM TBtu and NOx'!$AF$5:$AW$5,0))</f>
        <v>20998.841798265501</v>
      </c>
      <c r="E19" s="107">
        <f>INDEX('IPM TBtu and NOx'!$AF$6:$AW$54,MATCH($B19,'IPM TBtu and NOx'!$AE$6:$AE$54,0),MATCH(E$4,'IPM TBtu and NOx'!$AF$5:$AW$5,0))</f>
        <v>19148.402302873608</v>
      </c>
      <c r="F19" s="107">
        <f>INDEX('IPM TBtu and NOx'!$AF$6:$AW$54,MATCH($B19,'IPM TBtu and NOx'!$AE$6:$AE$54,0),MATCH(F$4,'IPM TBtu and NOx'!$AF$5:$AW$5,0))</f>
        <v>16394.542843304895</v>
      </c>
      <c r="G19" s="107">
        <f>INDEX('IPM TBtu and NOx'!$AF$6:$AW$54,MATCH($B19,'IPM TBtu and NOx'!$AE$6:$AE$54,0),MATCH(G$4,'IPM TBtu and NOx'!$AF$5:$AW$5,0))</f>
        <v>16251.164979188732</v>
      </c>
      <c r="H19" s="107">
        <f>INDEX('IPM TBtu and NOx'!$AF$6:$AW$54,MATCH($B19,'IPM TBtu and NOx'!$AE$6:$AE$54,0),MATCH(H$4,'IPM TBtu and NOx'!$AF$5:$AW$5,0))</f>
        <v>15566.2429315071</v>
      </c>
      <c r="I19" s="107">
        <f>INDEX('IPM TBtu and NOx'!$AF$6:$AW$54,MATCH($B19,'IPM TBtu and NOx'!$AE$6:$AE$54,0),MATCH(I$4,'IPM TBtu and NOx'!$AF$5:$AW$5,0))</f>
        <v>14830.773312969812</v>
      </c>
      <c r="J19" s="127">
        <f>INDEX('IPM TBtu and NOx'!$J$6:$AA$54,MATCH($B19,'IPM TBtu and NOx'!$I$6:$I$54,0),MATCH(J$4,'IPM TBtu and NOx'!$J$5:$AA$5,0))*1000000</f>
        <v>310268411.59075093</v>
      </c>
      <c r="K19" s="127">
        <f>INDEX('IPM TBtu and NOx'!$J$6:$AA$54,MATCH($B19,'IPM TBtu and NOx'!$I$6:$I$54,0),MATCH(K$4,'IPM TBtu and NOx'!$J$5:$AA$5,0))*1000000</f>
        <v>310268601.37334418</v>
      </c>
      <c r="L19" s="127">
        <f>INDEX('IPM TBtu and NOx'!$J$6:$AA$54,MATCH($B19,'IPM TBtu and NOx'!$I$6:$I$54,0),MATCH(L$4,'IPM TBtu and NOx'!$J$5:$AA$5,0))*1000000</f>
        <v>310424249.86066091</v>
      </c>
      <c r="M19" s="127">
        <f>INDEX('IPM TBtu and NOx'!$J$6:$AA$54,MATCH($B19,'IPM TBtu and NOx'!$I$6:$I$54,0),MATCH(M$4,'IPM TBtu and NOx'!$J$5:$AA$5,0))*1000000</f>
        <v>309637224.25172472</v>
      </c>
      <c r="N19" s="127">
        <f>INDEX('IPM TBtu and NOx'!$J$6:$AA$54,MATCH($B19,'IPM TBtu and NOx'!$I$6:$I$54,0),MATCH(N$4,'IPM TBtu and NOx'!$J$5:$AA$5,0))*1000000</f>
        <v>309708664.72233599</v>
      </c>
      <c r="O19" s="127">
        <f>INDEX('IPM TBtu and NOx'!$J$6:$AA$54,MATCH($B19,'IPM TBtu and NOx'!$I$6:$I$54,0),MATCH(O$4,'IPM TBtu and NOx'!$J$5:$AA$5,0))*1000000</f>
        <v>309595545.7501716</v>
      </c>
      <c r="P19" s="107">
        <f>INDEX('IPM TBtu and NOx'!$BX$6:$CO$54,MATCH($B19,'IPM TBtu and NOx'!$BW$6:$BW$54,0),MATCH(P$4,'IPM TBtu and NOx'!$BX$5:$CO$5,0))</f>
        <v>2279.62616973068</v>
      </c>
      <c r="Q19" s="107">
        <f>INDEX('IPM TBtu and NOx'!$BX$6:$CO$54,MATCH($B19,'IPM TBtu and NOx'!$BW$6:$BW$54,0),MATCH(Q$4,'IPM TBtu and NOx'!$BX$5:$CO$5,0))</f>
        <v>1998.7654605464002</v>
      </c>
      <c r="R19" s="107">
        <f>INDEX('IPM TBtu and NOx'!$BX$6:$CO$54,MATCH($B19,'IPM TBtu and NOx'!$BW$6:$BW$54,0),MATCH(R$4,'IPM TBtu and NOx'!$BX$5:$CO$5,0))</f>
        <v>1998.7654605464002</v>
      </c>
      <c r="S19" s="107">
        <f>INDEX('IPM TBtu and NOx'!$BX$6:$CO$54,MATCH($B19,'IPM TBtu and NOx'!$BW$6:$BW$54,0),MATCH(S$4,'IPM TBtu and NOx'!$BX$5:$CO$5,0))</f>
        <v>1998.7654605464002</v>
      </c>
      <c r="T19" s="107">
        <f>INDEX('IPM TBtu and NOx'!$BX$6:$CO$54,MATCH($B19,'IPM TBtu and NOx'!$BW$6:$BW$54,0),MATCH(T$4,'IPM TBtu and NOx'!$BX$5:$CO$5,0))</f>
        <v>1998.7654605464002</v>
      </c>
      <c r="U19" s="107">
        <f>INDEX('IPM TBtu and NOx'!$BX$6:$CO$54,MATCH($B19,'IPM TBtu and NOx'!$BW$6:$BW$54,0),MATCH(U$4,'IPM TBtu and NOx'!$BX$5:$CO$5,0))</f>
        <v>1998.7654605464002</v>
      </c>
      <c r="V19" s="107">
        <f>INDEX('IPM TBtu and NOx'!$BB$6:$BS$54,MATCH($B19,'IPM TBtu and NOx'!$BA$6:$BA$54,0),MATCH(V$4,'IPM TBtu and NOx'!$BB$5:$BS$5,0))*1000000</f>
        <v>39975309.210928001</v>
      </c>
      <c r="W19" s="107">
        <f>INDEX('IPM TBtu and NOx'!$BB$6:$BS$54,MATCH($B19,'IPM TBtu and NOx'!$BA$6:$BA$54,0),MATCH(W$4,'IPM TBtu and NOx'!$BB$5:$BS$5,0))*1000000</f>
        <v>39975309.210928001</v>
      </c>
      <c r="X19" s="107">
        <f>INDEX('IPM TBtu and NOx'!$BB$6:$BS$54,MATCH($B19,'IPM TBtu and NOx'!$BA$6:$BA$54,0),MATCH(X$4,'IPM TBtu and NOx'!$BB$5:$BS$5,0))*1000000</f>
        <v>39975309.210928001</v>
      </c>
      <c r="Y19" s="107">
        <f>INDEX('IPM TBtu and NOx'!$BB$6:$BS$54,MATCH($B19,'IPM TBtu and NOx'!$BA$6:$BA$54,0),MATCH(Y$4,'IPM TBtu and NOx'!$BB$5:$BS$5,0))*1000000</f>
        <v>39975309.210928001</v>
      </c>
      <c r="Z19" s="107">
        <f>INDEX('IPM TBtu and NOx'!$BB$6:$BS$54,MATCH($B19,'IPM TBtu and NOx'!$BA$6:$BA$54,0),MATCH(Z$4,'IPM TBtu and NOx'!$BB$5:$BS$5,0))*1000000</f>
        <v>39975309.210928001</v>
      </c>
      <c r="AA19" s="107">
        <f>INDEX('IPM TBtu and NOx'!$BB$6:$BS$54,MATCH($B19,'IPM TBtu and NOx'!$BA$6:$BA$54,0),MATCH(AA$4,'IPM TBtu and NOx'!$BB$5:$BS$5,0))*1000000</f>
        <v>39975309.210928001</v>
      </c>
      <c r="AB19" s="128">
        <f t="shared" si="0"/>
        <v>23278.467967996181</v>
      </c>
      <c r="AC19" s="107">
        <f t="shared" si="1"/>
        <v>21147.16776342001</v>
      </c>
      <c r="AD19" s="107">
        <f t="shared" si="2"/>
        <v>18393.308303851296</v>
      </c>
      <c r="AE19" s="107">
        <f t="shared" si="3"/>
        <v>18249.930439735133</v>
      </c>
      <c r="AF19" s="107">
        <f t="shared" si="4"/>
        <v>17565.0083920535</v>
      </c>
      <c r="AG19" s="107">
        <f t="shared" si="5"/>
        <v>16829.538773516211</v>
      </c>
      <c r="AH19" s="128">
        <f t="shared" si="6"/>
        <v>350243720.80167896</v>
      </c>
      <c r="AI19" s="107">
        <f t="shared" si="7"/>
        <v>350243910.58427221</v>
      </c>
      <c r="AJ19" s="107">
        <f t="shared" si="8"/>
        <v>350399559.07158893</v>
      </c>
      <c r="AK19" s="107">
        <f t="shared" si="9"/>
        <v>349612533.46265274</v>
      </c>
      <c r="AL19" s="107">
        <f t="shared" si="10"/>
        <v>349683973.93326402</v>
      </c>
      <c r="AM19" s="107">
        <f t="shared" si="11"/>
        <v>349570854.96109962</v>
      </c>
      <c r="AN19" s="128">
        <f>VLOOKUP($B19,'2015 Historic Data for Final'!$A$2:$H$51,3,0)</f>
        <v>372396263.78299999</v>
      </c>
      <c r="AO19" s="129">
        <f>VLOOKUP($B19,'2015 Historic Data for Final'!$A$2:$H$51,5,0)</f>
        <v>365434079.42699999</v>
      </c>
      <c r="AP19" s="128">
        <f>VLOOKUP($B19,'2015 Historic Data for Final'!$A$2:$H$51,2,0)</f>
        <v>27731.019</v>
      </c>
      <c r="AQ19" s="107">
        <f>VLOOKUP($B19,'2015 Historic Data for Final'!$A$2:$H$51,8,0)</f>
        <v>25826.248</v>
      </c>
      <c r="AR19" s="129">
        <f t="shared" si="12"/>
        <v>26318.285031909323</v>
      </c>
      <c r="AS19" s="130">
        <f t="shared" si="13"/>
        <v>0.14893285296846703</v>
      </c>
      <c r="AT19" s="108">
        <f t="shared" si="14"/>
        <v>0.1413455911966148</v>
      </c>
      <c r="AU19" s="131">
        <f t="shared" si="15"/>
        <v>0.1413455911966148</v>
      </c>
      <c r="AV19" s="68">
        <f t="shared" si="17"/>
        <v>0.13292725371186492</v>
      </c>
      <c r="AW19" s="8">
        <f t="shared" si="18"/>
        <v>0.12075680475439293</v>
      </c>
      <c r="AX19" s="8">
        <f t="shared" si="19"/>
        <v>0.10498476854586122</v>
      </c>
      <c r="AY19" s="8">
        <f t="shared" si="20"/>
        <v>0.10440089352051034</v>
      </c>
      <c r="AZ19" s="8">
        <f t="shared" si="21"/>
        <v>0.100462187011211</v>
      </c>
      <c r="BA19" s="8">
        <f t="shared" si="22"/>
        <v>9.6286853063817401E-2</v>
      </c>
      <c r="BB19" s="40">
        <f t="shared" si="23"/>
        <v>26318</v>
      </c>
      <c r="BC19" s="40">
        <f t="shared" si="24"/>
        <v>24052</v>
      </c>
      <c r="BD19" s="40">
        <f t="shared" si="25"/>
        <v>21115</v>
      </c>
      <c r="BE19" s="40">
        <f t="shared" si="26"/>
        <v>21007</v>
      </c>
      <c r="BF19" s="40">
        <f t="shared" si="27"/>
        <v>20273</v>
      </c>
      <c r="BG19" s="40">
        <f t="shared" si="28"/>
        <v>19496</v>
      </c>
    </row>
    <row r="20" spans="1:64" s="126" customFormat="1" x14ac:dyDescent="0.25">
      <c r="A20" s="107" t="s">
        <v>13</v>
      </c>
      <c r="B20" s="133" t="s">
        <v>35</v>
      </c>
      <c r="C20" s="134" t="s">
        <v>103</v>
      </c>
      <c r="D20" s="107">
        <f>INDEX('IPM TBtu and NOx'!$AF$6:$AW$54,MATCH($B20,'IPM TBtu and NOx'!$AE$6:$AE$54,0),MATCH(D$4,'IPM TBtu and NOx'!$AF$5:$AW$5,0))</f>
        <v>10007.210206162828</v>
      </c>
      <c r="E20" s="107">
        <f>INDEX('IPM TBtu and NOx'!$AF$6:$AW$54,MATCH($B20,'IPM TBtu and NOx'!$AE$6:$AE$54,0),MATCH(E$4,'IPM TBtu and NOx'!$AF$5:$AW$5,0))</f>
        <v>10001.194378192393</v>
      </c>
      <c r="F20" s="107">
        <f>INDEX('IPM TBtu and NOx'!$AF$6:$AW$54,MATCH($B20,'IPM TBtu and NOx'!$AE$6:$AE$54,0),MATCH(F$4,'IPM TBtu and NOx'!$AF$5:$AW$5,0))</f>
        <v>9689.5544788985044</v>
      </c>
      <c r="G20" s="107">
        <f>INDEX('IPM TBtu and NOx'!$AF$6:$AW$54,MATCH($B20,'IPM TBtu and NOx'!$AE$6:$AE$54,0),MATCH(G$4,'IPM TBtu and NOx'!$AF$5:$AW$5,0))</f>
        <v>9554.4640739726474</v>
      </c>
      <c r="H20" s="107">
        <f>INDEX('IPM TBtu and NOx'!$AF$6:$AW$54,MATCH($B20,'IPM TBtu and NOx'!$AE$6:$AE$54,0),MATCH(H$4,'IPM TBtu and NOx'!$AF$5:$AW$5,0))</f>
        <v>9545.4448298965417</v>
      </c>
      <c r="I20" s="107">
        <f>INDEX('IPM TBtu and NOx'!$AF$6:$AW$54,MATCH($B20,'IPM TBtu and NOx'!$AE$6:$AE$54,0),MATCH(I$4,'IPM TBtu and NOx'!$AF$5:$AW$5,0))</f>
        <v>9544.0342435196435</v>
      </c>
      <c r="J20" s="127">
        <f>INDEX('IPM TBtu and NOx'!$J$6:$AA$54,MATCH($B20,'IPM TBtu and NOx'!$I$6:$I$54,0),MATCH(J$4,'IPM TBtu and NOx'!$J$5:$AA$5,0))*1000000</f>
        <v>208642504.74398446</v>
      </c>
      <c r="K20" s="127">
        <f>INDEX('IPM TBtu and NOx'!$J$6:$AA$54,MATCH($B20,'IPM TBtu and NOx'!$I$6:$I$54,0),MATCH(K$4,'IPM TBtu and NOx'!$J$5:$AA$5,0))*1000000</f>
        <v>208582407.28973904</v>
      </c>
      <c r="L20" s="127">
        <f>INDEX('IPM TBtu and NOx'!$J$6:$AA$54,MATCH($B20,'IPM TBtu and NOx'!$I$6:$I$54,0),MATCH(L$4,'IPM TBtu and NOx'!$J$5:$AA$5,0))*1000000</f>
        <v>208170476.01712129</v>
      </c>
      <c r="M20" s="127">
        <f>INDEX('IPM TBtu and NOx'!$J$6:$AA$54,MATCH($B20,'IPM TBtu and NOx'!$I$6:$I$54,0),MATCH(M$4,'IPM TBtu and NOx'!$J$5:$AA$5,0))*1000000</f>
        <v>207819541.18442336</v>
      </c>
      <c r="N20" s="127">
        <f>INDEX('IPM TBtu and NOx'!$J$6:$AA$54,MATCH($B20,'IPM TBtu and NOx'!$I$6:$I$54,0),MATCH(N$4,'IPM TBtu and NOx'!$J$5:$AA$5,0))*1000000</f>
        <v>207764164.5335198</v>
      </c>
      <c r="O20" s="127">
        <f>INDEX('IPM TBtu and NOx'!$J$6:$AA$54,MATCH($B20,'IPM TBtu and NOx'!$I$6:$I$54,0),MATCH(O$4,'IPM TBtu and NOx'!$J$5:$AA$5,0))*1000000</f>
        <v>207946542.44346324</v>
      </c>
      <c r="P20" s="107">
        <f>INDEX('IPM TBtu and NOx'!$BX$6:$CO$54,MATCH($B20,'IPM TBtu and NOx'!$BW$6:$BW$54,0),MATCH(P$4,'IPM TBtu and NOx'!$BX$5:$CO$5,0))</f>
        <v>0</v>
      </c>
      <c r="Q20" s="107">
        <f>INDEX('IPM TBtu and NOx'!$BX$6:$CO$54,MATCH($B20,'IPM TBtu and NOx'!$BW$6:$BW$54,0),MATCH(Q$4,'IPM TBtu and NOx'!$BX$5:$CO$5,0))</f>
        <v>0</v>
      </c>
      <c r="R20" s="107">
        <f>INDEX('IPM TBtu and NOx'!$BX$6:$CO$54,MATCH($B20,'IPM TBtu and NOx'!$BW$6:$BW$54,0),MATCH(R$4,'IPM TBtu and NOx'!$BX$5:$CO$5,0))</f>
        <v>0</v>
      </c>
      <c r="S20" s="107">
        <f>INDEX('IPM TBtu and NOx'!$BX$6:$CO$54,MATCH($B20,'IPM TBtu and NOx'!$BW$6:$BW$54,0),MATCH(S$4,'IPM TBtu and NOx'!$BX$5:$CO$5,0))</f>
        <v>0</v>
      </c>
      <c r="T20" s="107">
        <f>INDEX('IPM TBtu and NOx'!$BX$6:$CO$54,MATCH($B20,'IPM TBtu and NOx'!$BW$6:$BW$54,0),MATCH(T$4,'IPM TBtu and NOx'!$BX$5:$CO$5,0))</f>
        <v>0</v>
      </c>
      <c r="U20" s="107">
        <f>INDEX('IPM TBtu and NOx'!$BX$6:$CO$54,MATCH($B20,'IPM TBtu and NOx'!$BW$6:$BW$54,0),MATCH(U$4,'IPM TBtu and NOx'!$BX$5:$CO$5,0))</f>
        <v>0</v>
      </c>
      <c r="V20" s="107">
        <f>INDEX('IPM TBtu and NOx'!$BB$6:$BS$54,MATCH($B20,'IPM TBtu and NOx'!$BA$6:$BA$54,0),MATCH(V$4,'IPM TBtu and NOx'!$BB$5:$BS$5,0))*1000000</f>
        <v>0</v>
      </c>
      <c r="W20" s="107">
        <f>INDEX('IPM TBtu and NOx'!$BB$6:$BS$54,MATCH($B20,'IPM TBtu and NOx'!$BA$6:$BA$54,0),MATCH(W$4,'IPM TBtu and NOx'!$BB$5:$BS$5,0))*1000000</f>
        <v>0</v>
      </c>
      <c r="X20" s="107">
        <f>INDEX('IPM TBtu and NOx'!$BB$6:$BS$54,MATCH($B20,'IPM TBtu and NOx'!$BA$6:$BA$54,0),MATCH(X$4,'IPM TBtu and NOx'!$BB$5:$BS$5,0))*1000000</f>
        <v>0</v>
      </c>
      <c r="Y20" s="107">
        <f>INDEX('IPM TBtu and NOx'!$BB$6:$BS$54,MATCH($B20,'IPM TBtu and NOx'!$BA$6:$BA$54,0),MATCH(Y$4,'IPM TBtu and NOx'!$BB$5:$BS$5,0))*1000000</f>
        <v>0</v>
      </c>
      <c r="Z20" s="107">
        <f>INDEX('IPM TBtu and NOx'!$BB$6:$BS$54,MATCH($B20,'IPM TBtu and NOx'!$BA$6:$BA$54,0),MATCH(Z$4,'IPM TBtu and NOx'!$BB$5:$BS$5,0))*1000000</f>
        <v>0</v>
      </c>
      <c r="AA20" s="107">
        <f>INDEX('IPM TBtu and NOx'!$BB$6:$BS$54,MATCH($B20,'IPM TBtu and NOx'!$BA$6:$BA$54,0),MATCH(AA$4,'IPM TBtu and NOx'!$BB$5:$BS$5,0))*1000000</f>
        <v>0</v>
      </c>
      <c r="AB20" s="128">
        <f t="shared" si="0"/>
        <v>10007.210206162828</v>
      </c>
      <c r="AC20" s="107">
        <f t="shared" si="1"/>
        <v>10001.194378192393</v>
      </c>
      <c r="AD20" s="107">
        <f t="shared" si="2"/>
        <v>9689.5544788985044</v>
      </c>
      <c r="AE20" s="107">
        <f t="shared" si="3"/>
        <v>9554.4640739726474</v>
      </c>
      <c r="AF20" s="107">
        <f t="shared" si="4"/>
        <v>9545.4448298965417</v>
      </c>
      <c r="AG20" s="107">
        <f t="shared" si="5"/>
        <v>9544.0342435196435</v>
      </c>
      <c r="AH20" s="128">
        <f t="shared" si="6"/>
        <v>208642504.74398446</v>
      </c>
      <c r="AI20" s="107">
        <f t="shared" si="7"/>
        <v>208582407.28973904</v>
      </c>
      <c r="AJ20" s="107">
        <f t="shared" si="8"/>
        <v>208170476.01712129</v>
      </c>
      <c r="AK20" s="107">
        <f t="shared" si="9"/>
        <v>207819541.18442336</v>
      </c>
      <c r="AL20" s="107">
        <f t="shared" si="10"/>
        <v>207764164.5335198</v>
      </c>
      <c r="AM20" s="107">
        <f t="shared" si="11"/>
        <v>207946542.44346324</v>
      </c>
      <c r="AN20" s="128">
        <f>VLOOKUP($B20,'2015 Historic Data for Final'!$A$2:$H$51,3,0)</f>
        <v>326367340.759</v>
      </c>
      <c r="AO20" s="129">
        <f>VLOOKUP($B20,'2015 Historic Data for Final'!$A$2:$H$51,5,0)</f>
        <v>326315787.21499997</v>
      </c>
      <c r="AP20" s="128">
        <f>VLOOKUP($B20,'2015 Historic Data for Final'!$A$2:$H$51,2,0)</f>
        <v>19257.035</v>
      </c>
      <c r="AQ20" s="107">
        <f>VLOOKUP($B20,'2015 Historic Data for Final'!$A$2:$H$51,8,0)</f>
        <v>19098.018</v>
      </c>
      <c r="AR20" s="129">
        <f t="shared" si="12"/>
        <v>19101.035232232862</v>
      </c>
      <c r="AS20" s="130">
        <f t="shared" si="13"/>
        <v>0.11800834578126496</v>
      </c>
      <c r="AT20" s="108">
        <f t="shared" si="14"/>
        <v>0.11705236919730685</v>
      </c>
      <c r="AU20" s="131">
        <f t="shared" si="15"/>
        <v>0.11705236919730685</v>
      </c>
      <c r="AV20" s="68">
        <f t="shared" si="17"/>
        <v>9.5926860334064834E-2</v>
      </c>
      <c r="AW20" s="8">
        <f t="shared" si="18"/>
        <v>9.5896816113545641E-2</v>
      </c>
      <c r="AX20" s="8">
        <f t="shared" si="19"/>
        <v>9.3092494807972409E-2</v>
      </c>
      <c r="AY20" s="8">
        <f t="shared" si="20"/>
        <v>9.1949621479472124E-2</v>
      </c>
      <c r="AZ20" s="8">
        <f t="shared" si="21"/>
        <v>9.1887307431754134E-2</v>
      </c>
      <c r="BA20" s="8">
        <f t="shared" si="22"/>
        <v>9.179315156071409E-2</v>
      </c>
      <c r="BB20" s="40">
        <f t="shared" si="23"/>
        <v>19101</v>
      </c>
      <c r="BC20" s="40">
        <f t="shared" si="24"/>
        <v>19096</v>
      </c>
      <c r="BD20" s="40">
        <f t="shared" si="25"/>
        <v>18639</v>
      </c>
      <c r="BE20" s="40">
        <f t="shared" si="26"/>
        <v>18452</v>
      </c>
      <c r="BF20" s="40">
        <f t="shared" si="27"/>
        <v>18442</v>
      </c>
      <c r="BG20" s="40">
        <f t="shared" si="28"/>
        <v>18426</v>
      </c>
    </row>
    <row r="21" spans="1:64" s="126" customFormat="1" x14ac:dyDescent="0.25">
      <c r="A21" s="107"/>
      <c r="B21" s="133" t="s">
        <v>38</v>
      </c>
      <c r="C21" s="134" t="s">
        <v>102</v>
      </c>
      <c r="D21" s="107">
        <f>INDEX('IPM TBtu and NOx'!$AF$6:$AW$54,MATCH($B21,'IPM TBtu and NOx'!$AE$6:$AE$54,0),MATCH(D$4,'IPM TBtu and NOx'!$AF$5:$AW$5,0))</f>
        <v>707.57496547937581</v>
      </c>
      <c r="E21" s="107">
        <f>INDEX('IPM TBtu and NOx'!$AF$6:$AW$54,MATCH($B21,'IPM TBtu and NOx'!$AE$6:$AE$54,0),MATCH(E$4,'IPM TBtu and NOx'!$AF$5:$AW$5,0))</f>
        <v>708.46073795875293</v>
      </c>
      <c r="F21" s="107">
        <f>INDEX('IPM TBtu and NOx'!$AF$6:$AW$54,MATCH($B21,'IPM TBtu and NOx'!$AE$6:$AE$54,0),MATCH(F$4,'IPM TBtu and NOx'!$AF$5:$AW$5,0))</f>
        <v>699.35606184953122</v>
      </c>
      <c r="G21" s="107">
        <f>INDEX('IPM TBtu and NOx'!$AF$6:$AW$54,MATCH($B21,'IPM TBtu and NOx'!$AE$6:$AE$54,0),MATCH(G$4,'IPM TBtu and NOx'!$AF$5:$AW$5,0))</f>
        <v>682.36721430993168</v>
      </c>
      <c r="H21" s="107">
        <f>INDEX('IPM TBtu and NOx'!$AF$6:$AW$54,MATCH($B21,'IPM TBtu and NOx'!$AE$6:$AE$54,0),MATCH(H$4,'IPM TBtu and NOx'!$AF$5:$AW$5,0))</f>
        <v>622.06059997386956</v>
      </c>
      <c r="I21" s="107">
        <f>INDEX('IPM TBtu and NOx'!$AF$6:$AW$54,MATCH($B21,'IPM TBtu and NOx'!$AE$6:$AE$54,0),MATCH(I$4,'IPM TBtu and NOx'!$AF$5:$AW$5,0))</f>
        <v>622.06059997386956</v>
      </c>
      <c r="J21" s="127">
        <f>INDEX('IPM TBtu and NOx'!$J$6:$AA$54,MATCH($B21,'IPM TBtu and NOx'!$I$6:$I$54,0),MATCH(J$4,'IPM TBtu and NOx'!$J$5:$AA$5,0))*1000000</f>
        <v>109170036.48795398</v>
      </c>
      <c r="K21" s="127">
        <f>INDEX('IPM TBtu and NOx'!$J$6:$AA$54,MATCH($B21,'IPM TBtu and NOx'!$I$6:$I$54,0),MATCH(K$4,'IPM TBtu and NOx'!$J$5:$AA$5,0))*1000000</f>
        <v>109186210.50242512</v>
      </c>
      <c r="L21" s="127">
        <f>INDEX('IPM TBtu and NOx'!$J$6:$AA$54,MATCH($B21,'IPM TBtu and NOx'!$I$6:$I$54,0),MATCH(L$4,'IPM TBtu and NOx'!$J$5:$AA$5,0))*1000000</f>
        <v>109213025.82305324</v>
      </c>
      <c r="M21" s="127">
        <f>INDEX('IPM TBtu and NOx'!$J$6:$AA$54,MATCH($B21,'IPM TBtu and NOx'!$I$6:$I$54,0),MATCH(M$4,'IPM TBtu and NOx'!$J$5:$AA$5,0))*1000000</f>
        <v>109241379.04198198</v>
      </c>
      <c r="N21" s="127">
        <f>INDEX('IPM TBtu and NOx'!$J$6:$AA$54,MATCH($B21,'IPM TBtu and NOx'!$I$6:$I$54,0),MATCH(N$4,'IPM TBtu and NOx'!$J$5:$AA$5,0))*1000000</f>
        <v>109308978.02357191</v>
      </c>
      <c r="O21" s="127">
        <f>INDEX('IPM TBtu and NOx'!$J$6:$AA$54,MATCH($B21,'IPM TBtu and NOx'!$I$6:$I$54,0),MATCH(O$4,'IPM TBtu and NOx'!$J$5:$AA$5,0))*1000000</f>
        <v>109308978.02357191</v>
      </c>
      <c r="P21" s="107">
        <f>INDEX('IPM TBtu and NOx'!$BX$6:$CO$54,MATCH($B21,'IPM TBtu and NOx'!$BW$6:$BW$54,0),MATCH(P$4,'IPM TBtu and NOx'!$BX$5:$CO$5,0))</f>
        <v>249.96804910929538</v>
      </c>
      <c r="Q21" s="107">
        <f>INDEX('IPM TBtu and NOx'!$BX$6:$CO$54,MATCH($B21,'IPM TBtu and NOx'!$BW$6:$BW$54,0),MATCH(Q$4,'IPM TBtu and NOx'!$BX$5:$CO$5,0))</f>
        <v>249.96804423187137</v>
      </c>
      <c r="R21" s="107">
        <f>INDEX('IPM TBtu and NOx'!$BX$6:$CO$54,MATCH($B21,'IPM TBtu and NOx'!$BW$6:$BW$54,0),MATCH(R$4,'IPM TBtu and NOx'!$BX$5:$CO$5,0))</f>
        <v>249.96808487706636</v>
      </c>
      <c r="S21" s="107">
        <f>INDEX('IPM TBtu and NOx'!$BX$6:$CO$54,MATCH($B21,'IPM TBtu and NOx'!$BW$6:$BW$54,0),MATCH(S$4,'IPM TBtu and NOx'!$BX$5:$CO$5,0))</f>
        <v>249.99558120563137</v>
      </c>
      <c r="T21" s="107">
        <f>INDEX('IPM TBtu and NOx'!$BX$6:$CO$54,MATCH($B21,'IPM TBtu and NOx'!$BW$6:$BW$54,0),MATCH(T$4,'IPM TBtu and NOx'!$BX$5:$CO$5,0))</f>
        <v>286.14372157393035</v>
      </c>
      <c r="U21" s="107">
        <f>INDEX('IPM TBtu and NOx'!$BX$6:$CO$54,MATCH($B21,'IPM TBtu and NOx'!$BW$6:$BW$54,0),MATCH(U$4,'IPM TBtu and NOx'!$BX$5:$CO$5,0))</f>
        <v>286.61525603953237</v>
      </c>
      <c r="V21" s="107">
        <f>INDEX('IPM TBtu and NOx'!$BB$6:$BS$54,MATCH($B21,'IPM TBtu and NOx'!$BA$6:$BA$54,0),MATCH(V$4,'IPM TBtu and NOx'!$BB$5:$BS$5,0))*1000000</f>
        <v>6215438.162866584</v>
      </c>
      <c r="W21" s="107">
        <f>INDEX('IPM TBtu and NOx'!$BB$6:$BS$54,MATCH($B21,'IPM TBtu and NOx'!$BA$6:$BA$54,0),MATCH(W$4,'IPM TBtu and NOx'!$BB$5:$BS$5,0))*1000000</f>
        <v>6215434.7257757448</v>
      </c>
      <c r="X21" s="107">
        <f>INDEX('IPM TBtu and NOx'!$BB$6:$BS$54,MATCH($B21,'IPM TBtu and NOx'!$BA$6:$BA$54,0),MATCH(X$4,'IPM TBtu and NOx'!$BB$5:$BS$5,0))*1000000</f>
        <v>6215439.0591818746</v>
      </c>
      <c r="Y21" s="107">
        <f>INDEX('IPM TBtu and NOx'!$BB$6:$BS$54,MATCH($B21,'IPM TBtu and NOx'!$BA$6:$BA$54,0),MATCH(Y$4,'IPM TBtu and NOx'!$BB$5:$BS$5,0))*1000000</f>
        <v>6216128.1833017142</v>
      </c>
      <c r="Z21" s="107">
        <f>INDEX('IPM TBtu and NOx'!$BB$6:$BS$54,MATCH($B21,'IPM TBtu and NOx'!$BA$6:$BA$54,0),MATCH(Z$4,'IPM TBtu and NOx'!$BB$5:$BS$5,0))*1000000</f>
        <v>7122088.7193556838</v>
      </c>
      <c r="AA21" s="107">
        <f>INDEX('IPM TBtu and NOx'!$BB$6:$BS$54,MATCH($B21,'IPM TBtu and NOx'!$BA$6:$BA$54,0),MATCH(AA$4,'IPM TBtu and NOx'!$BB$5:$BS$5,0))*1000000</f>
        <v>7133906.5737877442</v>
      </c>
      <c r="AB21" s="128">
        <f t="shared" si="0"/>
        <v>957.54301458867121</v>
      </c>
      <c r="AC21" s="107">
        <f t="shared" si="1"/>
        <v>958.42878219062436</v>
      </c>
      <c r="AD21" s="107">
        <f t="shared" si="2"/>
        <v>949.32414672659752</v>
      </c>
      <c r="AE21" s="107">
        <f t="shared" si="3"/>
        <v>932.36279551556299</v>
      </c>
      <c r="AF21" s="107">
        <f t="shared" si="4"/>
        <v>908.20432154779996</v>
      </c>
      <c r="AG21" s="107">
        <f t="shared" si="5"/>
        <v>908.67585601340193</v>
      </c>
      <c r="AH21" s="128">
        <f t="shared" si="6"/>
        <v>115385474.65082055</v>
      </c>
      <c r="AI21" s="107">
        <f t="shared" si="7"/>
        <v>115401645.22820087</v>
      </c>
      <c r="AJ21" s="107">
        <f t="shared" si="8"/>
        <v>115428464.88223511</v>
      </c>
      <c r="AK21" s="107">
        <f t="shared" si="9"/>
        <v>115457507.2252837</v>
      </c>
      <c r="AL21" s="107">
        <f t="shared" si="10"/>
        <v>116431066.7429276</v>
      </c>
      <c r="AM21" s="107">
        <f t="shared" si="11"/>
        <v>116442884.59735966</v>
      </c>
      <c r="AN21" s="128">
        <f>VLOOKUP($B21,'2015 Historic Data for Final'!$A$2:$H$51,3,0)</f>
        <v>94879935.077000007</v>
      </c>
      <c r="AO21" s="129">
        <f>VLOOKUP($B21,'2015 Historic Data for Final'!$A$2:$H$51,5,0)</f>
        <v>94879935.077000007</v>
      </c>
      <c r="AP21" s="128">
        <f>VLOOKUP($B21,'2015 Historic Data for Final'!$A$2:$H$51,2,0)</f>
        <v>1118.761</v>
      </c>
      <c r="AQ21" s="107">
        <f>VLOOKUP($B21,'2015 Historic Data for Final'!$A$2:$H$51,8,0)</f>
        <v>1118.761</v>
      </c>
      <c r="AR21" s="129">
        <f t="shared" si="12"/>
        <v>1118.761</v>
      </c>
      <c r="AS21" s="130">
        <f t="shared" si="13"/>
        <v>2.3582667907436218E-2</v>
      </c>
      <c r="AT21" s="108">
        <f t="shared" si="14"/>
        <v>2.3582667907436218E-2</v>
      </c>
      <c r="AU21" s="131">
        <f t="shared" si="15"/>
        <v>2.3582667907436218E-2</v>
      </c>
      <c r="AV21" s="68">
        <f t="shared" si="17"/>
        <v>1.6597288653296911E-2</v>
      </c>
      <c r="AW21" s="8">
        <f t="shared" si="18"/>
        <v>1.6610314008875356E-2</v>
      </c>
      <c r="AX21" s="8">
        <f t="shared" si="19"/>
        <v>1.6448700893581792E-2</v>
      </c>
      <c r="AY21" s="8">
        <f t="shared" si="20"/>
        <v>1.6150752219105381E-2</v>
      </c>
      <c r="AZ21" s="8">
        <f t="shared" si="21"/>
        <v>1.5600721473299863E-2</v>
      </c>
      <c r="BA21" s="8">
        <f t="shared" si="22"/>
        <v>1.5607237130125271E-2</v>
      </c>
      <c r="BB21" s="40">
        <f t="shared" si="23"/>
        <v>1119</v>
      </c>
      <c r="BC21" s="40">
        <f t="shared" si="24"/>
        <v>1119</v>
      </c>
      <c r="BD21" s="40">
        <f t="shared" si="25"/>
        <v>1112</v>
      </c>
      <c r="BE21" s="40">
        <f t="shared" si="26"/>
        <v>1098</v>
      </c>
      <c r="BF21" s="40">
        <f t="shared" si="27"/>
        <v>1071</v>
      </c>
      <c r="BG21" s="40">
        <f t="shared" si="28"/>
        <v>1072</v>
      </c>
    </row>
    <row r="22" spans="1:64" s="126" customFormat="1" x14ac:dyDescent="0.25">
      <c r="A22" s="107" t="s">
        <v>13</v>
      </c>
      <c r="B22" s="133" t="s">
        <v>37</v>
      </c>
      <c r="C22" s="134" t="s">
        <v>101</v>
      </c>
      <c r="D22" s="107">
        <f>INDEX('IPM TBtu and NOx'!$AF$6:$AW$54,MATCH($B22,'IPM TBtu and NOx'!$AE$6:$AE$54,0),MATCH(D$4,'IPM TBtu and NOx'!$AF$5:$AW$5,0))</f>
        <v>2208.0082426043164</v>
      </c>
      <c r="E22" s="107">
        <f>INDEX('IPM TBtu and NOx'!$AF$6:$AW$54,MATCH($B22,'IPM TBtu and NOx'!$AE$6:$AE$54,0),MATCH(E$4,'IPM TBtu and NOx'!$AF$5:$AW$5,0))</f>
        <v>2208.3456515634984</v>
      </c>
      <c r="F22" s="107">
        <f>INDEX('IPM TBtu and NOx'!$AF$6:$AW$54,MATCH($B22,'IPM TBtu and NOx'!$AE$6:$AE$54,0),MATCH(F$4,'IPM TBtu and NOx'!$AF$5:$AW$5,0))</f>
        <v>2162.9247327316934</v>
      </c>
      <c r="G22" s="107">
        <f>INDEX('IPM TBtu and NOx'!$AF$6:$AW$54,MATCH($B22,'IPM TBtu and NOx'!$AE$6:$AE$54,0),MATCH(G$4,'IPM TBtu and NOx'!$AF$5:$AW$5,0))</f>
        <v>1600.5828486560849</v>
      </c>
      <c r="H22" s="107">
        <f>INDEX('IPM TBtu and NOx'!$AF$6:$AW$54,MATCH($B22,'IPM TBtu and NOx'!$AE$6:$AE$54,0),MATCH(H$4,'IPM TBtu and NOx'!$AF$5:$AW$5,0))</f>
        <v>1215.7638815235775</v>
      </c>
      <c r="I22" s="107">
        <f>INDEX('IPM TBtu and NOx'!$AF$6:$AW$54,MATCH($B22,'IPM TBtu and NOx'!$AE$6:$AE$54,0),MATCH(I$4,'IPM TBtu and NOx'!$AF$5:$AW$5,0))</f>
        <v>1204.5218009475059</v>
      </c>
      <c r="J22" s="127">
        <f>INDEX('IPM TBtu and NOx'!$J$6:$AA$54,MATCH($B22,'IPM TBtu and NOx'!$I$6:$I$54,0),MATCH(J$4,'IPM TBtu and NOx'!$J$5:$AA$5,0))*1000000</f>
        <v>85114642.942359641</v>
      </c>
      <c r="K22" s="127">
        <f>INDEX('IPM TBtu and NOx'!$J$6:$AA$54,MATCH($B22,'IPM TBtu and NOx'!$I$6:$I$54,0),MATCH(K$4,'IPM TBtu and NOx'!$J$5:$AA$5,0))*1000000</f>
        <v>85133723.84383671</v>
      </c>
      <c r="L22" s="127">
        <f>INDEX('IPM TBtu and NOx'!$J$6:$AA$54,MATCH($B22,'IPM TBtu and NOx'!$I$6:$I$54,0),MATCH(L$4,'IPM TBtu and NOx'!$J$5:$AA$5,0))*1000000</f>
        <v>85077239.6093373</v>
      </c>
      <c r="M22" s="127">
        <f>INDEX('IPM TBtu and NOx'!$J$6:$AA$54,MATCH($B22,'IPM TBtu and NOx'!$I$6:$I$54,0),MATCH(M$4,'IPM TBtu and NOx'!$J$5:$AA$5,0))*1000000</f>
        <v>83851323.083185151</v>
      </c>
      <c r="N22" s="127">
        <f>INDEX('IPM TBtu and NOx'!$J$6:$AA$54,MATCH($B22,'IPM TBtu and NOx'!$I$6:$I$54,0),MATCH(N$4,'IPM TBtu and NOx'!$J$5:$AA$5,0))*1000000</f>
        <v>83280850.369311079</v>
      </c>
      <c r="O22" s="127">
        <f>INDEX('IPM TBtu and NOx'!$J$6:$AA$54,MATCH($B22,'IPM TBtu and NOx'!$I$6:$I$54,0),MATCH(O$4,'IPM TBtu and NOx'!$J$5:$AA$5,0))*1000000</f>
        <v>83321230.220902577</v>
      </c>
      <c r="P22" s="107">
        <f>INDEX('IPM TBtu and NOx'!$BX$6:$CO$54,MATCH($B22,'IPM TBtu and NOx'!$BW$6:$BW$54,0),MATCH(P$4,'IPM TBtu and NOx'!$BX$5:$CO$5,0))</f>
        <v>1372.0785429983275</v>
      </c>
      <c r="Q22" s="107">
        <f>INDEX('IPM TBtu and NOx'!$BX$6:$CO$54,MATCH($B22,'IPM TBtu and NOx'!$BW$6:$BW$54,0),MATCH(Q$4,'IPM TBtu and NOx'!$BX$5:$CO$5,0))</f>
        <v>1372.0785429983275</v>
      </c>
      <c r="R22" s="107">
        <f>INDEX('IPM TBtu and NOx'!$BX$6:$CO$54,MATCH($B22,'IPM TBtu and NOx'!$BW$6:$BW$54,0),MATCH(R$4,'IPM TBtu and NOx'!$BX$5:$CO$5,0))</f>
        <v>1372.0785429983275</v>
      </c>
      <c r="S22" s="107">
        <f>INDEX('IPM TBtu and NOx'!$BX$6:$CO$54,MATCH($B22,'IPM TBtu and NOx'!$BW$6:$BW$54,0),MATCH(S$4,'IPM TBtu and NOx'!$BX$5:$CO$5,0))</f>
        <v>1372.0785429983275</v>
      </c>
      <c r="T22" s="107">
        <f>INDEX('IPM TBtu and NOx'!$BX$6:$CO$54,MATCH($B22,'IPM TBtu and NOx'!$BW$6:$BW$54,0),MATCH(T$4,'IPM TBtu and NOx'!$BX$5:$CO$5,0))</f>
        <v>1372.0785429983275</v>
      </c>
      <c r="U22" s="107">
        <f>INDEX('IPM TBtu and NOx'!$BX$6:$CO$54,MATCH($B22,'IPM TBtu and NOx'!$BW$6:$BW$54,0),MATCH(U$4,'IPM TBtu and NOx'!$BX$5:$CO$5,0))</f>
        <v>1372.0785429983275</v>
      </c>
      <c r="V22" s="107">
        <f>INDEX('IPM TBtu and NOx'!$BB$6:$BS$54,MATCH($B22,'IPM TBtu and NOx'!$BA$6:$BA$54,0),MATCH(V$4,'IPM TBtu and NOx'!$BB$5:$BS$5,0))*1000000</f>
        <v>14160481.525214408</v>
      </c>
      <c r="W22" s="107">
        <f>INDEX('IPM TBtu and NOx'!$BB$6:$BS$54,MATCH($B22,'IPM TBtu and NOx'!$BA$6:$BA$54,0),MATCH(W$4,'IPM TBtu and NOx'!$BB$5:$BS$5,0))*1000000</f>
        <v>14160337.899541151</v>
      </c>
      <c r="X22" s="107">
        <f>INDEX('IPM TBtu and NOx'!$BB$6:$BS$54,MATCH($B22,'IPM TBtu and NOx'!$BA$6:$BA$54,0),MATCH(X$4,'IPM TBtu and NOx'!$BB$5:$BS$5,0))*1000000</f>
        <v>14161880.833606262</v>
      </c>
      <c r="Y22" s="107">
        <f>INDEX('IPM TBtu and NOx'!$BB$6:$BS$54,MATCH($B22,'IPM TBtu and NOx'!$BA$6:$BA$54,0),MATCH(Y$4,'IPM TBtu and NOx'!$BB$5:$BS$5,0))*1000000</f>
        <v>14161880.833606262</v>
      </c>
      <c r="Z22" s="107">
        <f>INDEX('IPM TBtu and NOx'!$BB$6:$BS$54,MATCH($B22,'IPM TBtu and NOx'!$BA$6:$BA$54,0),MATCH(Z$4,'IPM TBtu and NOx'!$BB$5:$BS$5,0))*1000000</f>
        <v>14161880.833606262</v>
      </c>
      <c r="AA22" s="107">
        <f>INDEX('IPM TBtu and NOx'!$BB$6:$BS$54,MATCH($B22,'IPM TBtu and NOx'!$BA$6:$BA$54,0),MATCH(AA$4,'IPM TBtu and NOx'!$BB$5:$BS$5,0))*1000000</f>
        <v>14161880.833606262</v>
      </c>
      <c r="AB22" s="128">
        <f t="shared" si="0"/>
        <v>3580.0867856026439</v>
      </c>
      <c r="AC22" s="107">
        <f t="shared" si="1"/>
        <v>3580.424194561826</v>
      </c>
      <c r="AD22" s="107">
        <f t="shared" si="2"/>
        <v>3535.003275730021</v>
      </c>
      <c r="AE22" s="107">
        <f t="shared" si="3"/>
        <v>2972.6613916544125</v>
      </c>
      <c r="AF22" s="107">
        <f t="shared" si="4"/>
        <v>2587.8424245219048</v>
      </c>
      <c r="AG22" s="107">
        <f t="shared" si="5"/>
        <v>2576.6003439458336</v>
      </c>
      <c r="AH22" s="128">
        <f t="shared" si="6"/>
        <v>99275124.467574045</v>
      </c>
      <c r="AI22" s="107">
        <f t="shared" si="7"/>
        <v>99294061.743377864</v>
      </c>
      <c r="AJ22" s="107">
        <f t="shared" si="8"/>
        <v>99239120.442943558</v>
      </c>
      <c r="AK22" s="107">
        <f t="shared" si="9"/>
        <v>98013203.916791409</v>
      </c>
      <c r="AL22" s="107">
        <f t="shared" si="10"/>
        <v>97442731.202917337</v>
      </c>
      <c r="AM22" s="107">
        <f t="shared" si="11"/>
        <v>97483111.054508835</v>
      </c>
      <c r="AN22" s="128">
        <f>VLOOKUP($B22,'2015 Historic Data for Final'!$A$2:$H$51,3,0)</f>
        <v>98120362.005999997</v>
      </c>
      <c r="AO22" s="129">
        <f>VLOOKUP($B22,'2015 Historic Data for Final'!$A$2:$H$51,5,0)</f>
        <v>97707264.084999993</v>
      </c>
      <c r="AP22" s="128">
        <f>VLOOKUP($B22,'2015 Historic Data for Final'!$A$2:$H$51,2,0)</f>
        <v>3900.2640000000001</v>
      </c>
      <c r="AQ22" s="107">
        <f>VLOOKUP($B22,'2015 Historic Data for Final'!$A$2:$H$51,8,0)</f>
        <v>3854.5340000000001</v>
      </c>
      <c r="AR22" s="129">
        <f t="shared" si="12"/>
        <v>3870.8306387068073</v>
      </c>
      <c r="AS22" s="130">
        <f t="shared" si="13"/>
        <v>7.9499584393329117E-2</v>
      </c>
      <c r="AT22" s="108">
        <f t="shared" si="14"/>
        <v>7.8899640392074949E-2</v>
      </c>
      <c r="AU22" s="131">
        <f t="shared" si="15"/>
        <v>7.8899640392074963E-2</v>
      </c>
      <c r="AV22" s="68">
        <f t="shared" si="17"/>
        <v>7.2124548920046896E-2</v>
      </c>
      <c r="AW22" s="8">
        <f t="shared" si="18"/>
        <v>7.2117589545592581E-2</v>
      </c>
      <c r="AX22" s="8">
        <f t="shared" si="19"/>
        <v>7.1242132335552738E-2</v>
      </c>
      <c r="AY22" s="8">
        <f t="shared" si="20"/>
        <v>6.0658386275752429E-2</v>
      </c>
      <c r="AZ22" s="8">
        <f t="shared" si="21"/>
        <v>5.311514553369636E-2</v>
      </c>
      <c r="BA22" s="8">
        <f t="shared" si="22"/>
        <v>5.2862497227957717E-2</v>
      </c>
      <c r="BB22" s="40">
        <f t="shared" si="23"/>
        <v>3871</v>
      </c>
      <c r="BC22" s="40">
        <f t="shared" si="24"/>
        <v>3870</v>
      </c>
      <c r="BD22" s="40">
        <f t="shared" si="25"/>
        <v>3828</v>
      </c>
      <c r="BE22" s="40">
        <f t="shared" si="26"/>
        <v>3308</v>
      </c>
      <c r="BF22" s="40">
        <f t="shared" si="27"/>
        <v>2938</v>
      </c>
      <c r="BG22" s="40">
        <f t="shared" si="28"/>
        <v>2926</v>
      </c>
    </row>
    <row r="23" spans="1:64" s="126" customFormat="1" x14ac:dyDescent="0.25">
      <c r="A23" s="107"/>
      <c r="B23" s="133" t="s">
        <v>36</v>
      </c>
      <c r="C23" s="134" t="s">
        <v>100</v>
      </c>
      <c r="D23" s="107">
        <f>INDEX('IPM TBtu and NOx'!$AF$6:$AW$54,MATCH($B23,'IPM TBtu and NOx'!$AE$6:$AE$54,0),MATCH(D$4,'IPM TBtu and NOx'!$AF$5:$AW$5,0))</f>
        <v>187.84227195707797</v>
      </c>
      <c r="E23" s="107">
        <f>INDEX('IPM TBtu and NOx'!$AF$6:$AW$54,MATCH($B23,'IPM TBtu and NOx'!$AE$6:$AE$54,0),MATCH(E$4,'IPM TBtu and NOx'!$AF$5:$AW$5,0))</f>
        <v>187.84226969623001</v>
      </c>
      <c r="F23" s="107">
        <f>INDEX('IPM TBtu and NOx'!$AF$6:$AW$54,MATCH($B23,'IPM TBtu and NOx'!$AE$6:$AE$54,0),MATCH(F$4,'IPM TBtu and NOx'!$AF$5:$AW$5,0))</f>
        <v>187.84226969623001</v>
      </c>
      <c r="G23" s="107">
        <f>INDEX('IPM TBtu and NOx'!$AF$6:$AW$54,MATCH($B23,'IPM TBtu and NOx'!$AE$6:$AE$54,0),MATCH(G$4,'IPM TBtu and NOx'!$AF$5:$AW$5,0))</f>
        <v>187.84227034129776</v>
      </c>
      <c r="H23" s="107">
        <f>INDEX('IPM TBtu and NOx'!$AF$6:$AW$54,MATCH($B23,'IPM TBtu and NOx'!$AE$6:$AE$54,0),MATCH(H$4,'IPM TBtu and NOx'!$AF$5:$AW$5,0))</f>
        <v>187.84227034129776</v>
      </c>
      <c r="I23" s="107">
        <f>INDEX('IPM TBtu and NOx'!$AF$6:$AW$54,MATCH($B23,'IPM TBtu and NOx'!$AE$6:$AE$54,0),MATCH(I$4,'IPM TBtu and NOx'!$AF$5:$AW$5,0))</f>
        <v>187.84227034129776</v>
      </c>
      <c r="J23" s="127">
        <f>INDEX('IPM TBtu and NOx'!$J$6:$AA$54,MATCH($B23,'IPM TBtu and NOx'!$I$6:$I$54,0),MATCH(J$4,'IPM TBtu and NOx'!$J$5:$AA$5,0))*1000000</f>
        <v>27627410.4814745</v>
      </c>
      <c r="K23" s="127">
        <f>INDEX('IPM TBtu and NOx'!$J$6:$AA$54,MATCH($B23,'IPM TBtu and NOx'!$I$6:$I$54,0),MATCH(K$4,'IPM TBtu and NOx'!$J$5:$AA$5,0))*1000000</f>
        <v>27627410.192639962</v>
      </c>
      <c r="L23" s="127">
        <f>INDEX('IPM TBtu and NOx'!$J$6:$AA$54,MATCH($B23,'IPM TBtu and NOx'!$I$6:$I$54,0),MATCH(L$4,'IPM TBtu and NOx'!$J$5:$AA$5,0))*1000000</f>
        <v>27627410.192639962</v>
      </c>
      <c r="M23" s="127">
        <f>INDEX('IPM TBtu and NOx'!$J$6:$AA$54,MATCH($B23,'IPM TBtu and NOx'!$I$6:$I$54,0),MATCH(M$4,'IPM TBtu and NOx'!$J$5:$AA$5,0))*1000000</f>
        <v>27627410.225072097</v>
      </c>
      <c r="N23" s="127">
        <f>INDEX('IPM TBtu and NOx'!$J$6:$AA$54,MATCH($B23,'IPM TBtu and NOx'!$I$6:$I$54,0),MATCH(N$4,'IPM TBtu and NOx'!$J$5:$AA$5,0))*1000000</f>
        <v>27627410.225072097</v>
      </c>
      <c r="O23" s="127">
        <f>INDEX('IPM TBtu and NOx'!$J$6:$AA$54,MATCH($B23,'IPM TBtu and NOx'!$I$6:$I$54,0),MATCH(O$4,'IPM TBtu and NOx'!$J$5:$AA$5,0))*1000000</f>
        <v>27627410.225072097</v>
      </c>
      <c r="P23" s="107">
        <f>INDEX('IPM TBtu and NOx'!$BX$6:$CO$54,MATCH($B23,'IPM TBtu and NOx'!$BW$6:$BW$54,0),MATCH(P$4,'IPM TBtu and NOx'!$BX$5:$CO$5,0))</f>
        <v>0</v>
      </c>
      <c r="Q23" s="107">
        <f>INDEX('IPM TBtu and NOx'!$BX$6:$CO$54,MATCH($B23,'IPM TBtu and NOx'!$BW$6:$BW$54,0),MATCH(Q$4,'IPM TBtu and NOx'!$BX$5:$CO$5,0))</f>
        <v>0</v>
      </c>
      <c r="R23" s="107">
        <f>INDEX('IPM TBtu and NOx'!$BX$6:$CO$54,MATCH($B23,'IPM TBtu and NOx'!$BW$6:$BW$54,0),MATCH(R$4,'IPM TBtu and NOx'!$BX$5:$CO$5,0))</f>
        <v>0</v>
      </c>
      <c r="S23" s="107">
        <f>INDEX('IPM TBtu and NOx'!$BX$6:$CO$54,MATCH($B23,'IPM TBtu and NOx'!$BW$6:$BW$54,0),MATCH(S$4,'IPM TBtu and NOx'!$BX$5:$CO$5,0))</f>
        <v>0</v>
      </c>
      <c r="T23" s="107">
        <f>INDEX('IPM TBtu and NOx'!$BX$6:$CO$54,MATCH($B23,'IPM TBtu and NOx'!$BW$6:$BW$54,0),MATCH(T$4,'IPM TBtu and NOx'!$BX$5:$CO$5,0))</f>
        <v>0</v>
      </c>
      <c r="U23" s="107">
        <f>INDEX('IPM TBtu and NOx'!$BX$6:$CO$54,MATCH($B23,'IPM TBtu and NOx'!$BW$6:$BW$54,0),MATCH(U$4,'IPM TBtu and NOx'!$BX$5:$CO$5,0))</f>
        <v>0</v>
      </c>
      <c r="V23" s="107">
        <f>INDEX('IPM TBtu and NOx'!$BB$6:$BS$54,MATCH($B23,'IPM TBtu and NOx'!$BA$6:$BA$54,0),MATCH(V$4,'IPM TBtu and NOx'!$BB$5:$BS$5,0))*1000000</f>
        <v>0</v>
      </c>
      <c r="W23" s="107">
        <f>INDEX('IPM TBtu and NOx'!$BB$6:$BS$54,MATCH($B23,'IPM TBtu and NOx'!$BA$6:$BA$54,0),MATCH(W$4,'IPM TBtu and NOx'!$BB$5:$BS$5,0))*1000000</f>
        <v>0</v>
      </c>
      <c r="X23" s="107">
        <f>INDEX('IPM TBtu and NOx'!$BB$6:$BS$54,MATCH($B23,'IPM TBtu and NOx'!$BA$6:$BA$54,0),MATCH(X$4,'IPM TBtu and NOx'!$BB$5:$BS$5,0))*1000000</f>
        <v>0</v>
      </c>
      <c r="Y23" s="107">
        <f>INDEX('IPM TBtu and NOx'!$BB$6:$BS$54,MATCH($B23,'IPM TBtu and NOx'!$BA$6:$BA$54,0),MATCH(Y$4,'IPM TBtu and NOx'!$BB$5:$BS$5,0))*1000000</f>
        <v>0</v>
      </c>
      <c r="Z23" s="107">
        <f>INDEX('IPM TBtu and NOx'!$BB$6:$BS$54,MATCH($B23,'IPM TBtu and NOx'!$BA$6:$BA$54,0),MATCH(Z$4,'IPM TBtu and NOx'!$BB$5:$BS$5,0))*1000000</f>
        <v>0</v>
      </c>
      <c r="AA23" s="107">
        <f>INDEX('IPM TBtu and NOx'!$BB$6:$BS$54,MATCH($B23,'IPM TBtu and NOx'!$BA$6:$BA$54,0),MATCH(AA$4,'IPM TBtu and NOx'!$BB$5:$BS$5,0))*1000000</f>
        <v>0</v>
      </c>
      <c r="AB23" s="128">
        <f t="shared" si="0"/>
        <v>187.84227195707797</v>
      </c>
      <c r="AC23" s="107">
        <f t="shared" si="1"/>
        <v>187.84226969623001</v>
      </c>
      <c r="AD23" s="107">
        <f t="shared" si="2"/>
        <v>187.84226969623001</v>
      </c>
      <c r="AE23" s="107">
        <f t="shared" si="3"/>
        <v>187.84227034129776</v>
      </c>
      <c r="AF23" s="107">
        <f t="shared" si="4"/>
        <v>187.84227034129776</v>
      </c>
      <c r="AG23" s="107">
        <f t="shared" si="5"/>
        <v>187.84227034129776</v>
      </c>
      <c r="AH23" s="128">
        <f t="shared" si="6"/>
        <v>27627410.4814745</v>
      </c>
      <c r="AI23" s="107">
        <f t="shared" si="7"/>
        <v>27627410.192639962</v>
      </c>
      <c r="AJ23" s="107">
        <f t="shared" si="8"/>
        <v>27627410.192639962</v>
      </c>
      <c r="AK23" s="107">
        <f t="shared" si="9"/>
        <v>27627410.225072097</v>
      </c>
      <c r="AL23" s="107">
        <f t="shared" si="10"/>
        <v>27627410.225072097</v>
      </c>
      <c r="AM23" s="107">
        <f t="shared" si="11"/>
        <v>27627410.225072097</v>
      </c>
      <c r="AN23" s="128">
        <f>VLOOKUP($B23,'2015 Historic Data for Final'!$A$2:$H$51,3,0)</f>
        <v>8230844.3229999999</v>
      </c>
      <c r="AO23" s="129">
        <f>VLOOKUP($B23,'2015 Historic Data for Final'!$A$2:$H$51,5,0)</f>
        <v>8230844.3229999999</v>
      </c>
      <c r="AP23" s="128">
        <f>VLOOKUP($B23,'2015 Historic Data for Final'!$A$2:$H$51,2,0)</f>
        <v>109.40900000000001</v>
      </c>
      <c r="AQ23" s="107">
        <f>VLOOKUP($B23,'2015 Historic Data for Final'!$A$2:$H$51,8,0)</f>
        <v>109.40900000000001</v>
      </c>
      <c r="AR23" s="129">
        <f t="shared" si="12"/>
        <v>109.40900000000001</v>
      </c>
      <c r="AS23" s="130">
        <f t="shared" si="13"/>
        <v>2.6585121940472401E-2</v>
      </c>
      <c r="AT23" s="108">
        <f t="shared" si="14"/>
        <v>2.6585121940472401E-2</v>
      </c>
      <c r="AU23" s="131">
        <f t="shared" si="15"/>
        <v>2.6585121940472401E-2</v>
      </c>
      <c r="AV23" s="68">
        <f t="shared" si="17"/>
        <v>1.3598253957462657E-2</v>
      </c>
      <c r="AW23" s="8">
        <f t="shared" si="18"/>
        <v>1.3598253935960442E-2</v>
      </c>
      <c r="AX23" s="8">
        <f t="shared" si="19"/>
        <v>1.3598253935960442E-2</v>
      </c>
      <c r="AY23" s="8">
        <f t="shared" si="20"/>
        <v>1.359825396669496E-2</v>
      </c>
      <c r="AZ23" s="8">
        <f t="shared" si="21"/>
        <v>1.359825396669496E-2</v>
      </c>
      <c r="BA23" s="8">
        <f t="shared" si="22"/>
        <v>1.359825396669496E-2</v>
      </c>
      <c r="BB23" s="40">
        <f t="shared" si="23"/>
        <v>109</v>
      </c>
      <c r="BC23" s="40">
        <f t="shared" si="24"/>
        <v>109</v>
      </c>
      <c r="BD23" s="40">
        <f t="shared" si="25"/>
        <v>109</v>
      </c>
      <c r="BE23" s="40">
        <f t="shared" si="26"/>
        <v>109</v>
      </c>
      <c r="BF23" s="40">
        <f t="shared" si="27"/>
        <v>109</v>
      </c>
      <c r="BG23" s="40">
        <f t="shared" si="28"/>
        <v>109</v>
      </c>
    </row>
    <row r="24" spans="1:64" s="126" customFormat="1" x14ac:dyDescent="0.25">
      <c r="A24" s="107" t="s">
        <v>13</v>
      </c>
      <c r="B24" s="133" t="s">
        <v>39</v>
      </c>
      <c r="C24" s="134" t="s">
        <v>99</v>
      </c>
      <c r="D24" s="145">
        <f>INDEX('IPM TBtu and NOx'!$AF$6:$AW$54,MATCH($B24,'IPM TBtu and NOx'!$AE$6:$AE$54,0),MATCH(D$4,'IPM TBtu and NOx'!$AF$5:$AW$5,0))+217.087+1056.056</f>
        <v>20499.25921212956</v>
      </c>
      <c r="E24" s="145">
        <f>INDEX('IPM TBtu and NOx'!$AF$6:$AW$54,MATCH($B24,'IPM TBtu and NOx'!$AE$6:$AE$54,0),MATCH(E$4,'IPM TBtu and NOx'!$AF$5:$AW$5,0))+217.087+1056.056</f>
        <v>20252.687132561714</v>
      </c>
      <c r="F24" s="145">
        <f>INDEX('IPM TBtu and NOx'!$AF$6:$AW$54,MATCH($B24,'IPM TBtu and NOx'!$AE$6:$AE$54,0),MATCH(F$4,'IPM TBtu and NOx'!$AF$5:$AW$5,0))+217.087+689.356601720653</f>
        <v>18178.033927027347</v>
      </c>
      <c r="G24" s="145">
        <f>INDEX('IPM TBtu and NOx'!$AF$6:$AW$54,MATCH($B24,'IPM TBtu and NOx'!$AE$6:$AE$54,0),MATCH(G$4,'IPM TBtu and NOx'!$AF$5:$AW$5,0))+217.087+689.356601720653</f>
        <v>16974.625486231216</v>
      </c>
      <c r="H24" s="145">
        <f>INDEX('IPM TBtu and NOx'!$AF$6:$AW$54,MATCH($B24,'IPM TBtu and NOx'!$AE$6:$AE$54,0),MATCH(H$4,'IPM TBtu and NOx'!$AF$5:$AW$5,0))+217.087+689.356601720653</f>
        <v>14552.92608292642</v>
      </c>
      <c r="I24" s="145">
        <f>INDEX('IPM TBtu and NOx'!$AF$6:$AW$54,MATCH($B24,'IPM TBtu and NOx'!$AE$6:$AE$54,0),MATCH(I$4,'IPM TBtu and NOx'!$AF$5:$AW$5,0))+217.087+689.356601720653</f>
        <v>14067.495264143226</v>
      </c>
      <c r="J24" s="146">
        <f>INDEX('IPM TBtu and NOx'!$J$6:$AA$54,MATCH($B24,'IPM TBtu and NOx'!$I$6:$I$54,0),MATCH(J$4,'IPM TBtu and NOx'!$J$5:$AA$5,0))*1000000+2598990+6107553</f>
        <v>265992284.74791434</v>
      </c>
      <c r="K24" s="146">
        <f>INDEX('IPM TBtu and NOx'!$J$6:$AA$54,MATCH($B24,'IPM TBtu and NOx'!$I$6:$I$54,0),MATCH(K$4,'IPM TBtu and NOx'!$J$5:$AA$5,0))*1000000+2598990+6107553</f>
        <v>265425146.59780532</v>
      </c>
      <c r="L24" s="146">
        <f>INDEX('IPM TBtu and NOx'!$J$6:$AA$54,MATCH($B24,'IPM TBtu and NOx'!$I$6:$I$54,0),MATCH(L$4,'IPM TBtu and NOx'!$J$5:$AA$5,0))*1000000+2598990+6107553</f>
        <v>264911405.26971939</v>
      </c>
      <c r="M24" s="146">
        <f>INDEX('IPM TBtu and NOx'!$J$6:$AA$54,MATCH($B24,'IPM TBtu and NOx'!$I$6:$I$54,0),MATCH(M$4,'IPM TBtu and NOx'!$J$5:$AA$5,0))*1000000+2598990+6107553</f>
        <v>261719972.48258144</v>
      </c>
      <c r="N24" s="146">
        <f>INDEX('IPM TBtu and NOx'!$J$6:$AA$54,MATCH($B24,'IPM TBtu and NOx'!$I$6:$I$54,0),MATCH(N$4,'IPM TBtu and NOx'!$J$5:$AA$5,0))*1000000+2598990+6107553</f>
        <v>256388825.02766502</v>
      </c>
      <c r="O24" s="146">
        <f>INDEX('IPM TBtu and NOx'!$J$6:$AA$54,MATCH($B24,'IPM TBtu and NOx'!$I$6:$I$54,0),MATCH(O$4,'IPM TBtu and NOx'!$J$5:$AA$5,0))*1000000+2598990+6107553</f>
        <v>254600744.19194975</v>
      </c>
      <c r="P24" s="107">
        <f>INDEX('IPM TBtu and NOx'!$BX$6:$CO$54,MATCH($B24,'IPM TBtu and NOx'!$BW$6:$BW$54,0),MATCH(P$4,'IPM TBtu and NOx'!$BX$5:$CO$5,0))</f>
        <v>0</v>
      </c>
      <c r="Q24" s="107">
        <f>INDEX('IPM TBtu and NOx'!$BX$6:$CO$54,MATCH($B24,'IPM TBtu and NOx'!$BW$6:$BW$54,0),MATCH(Q$4,'IPM TBtu and NOx'!$BX$5:$CO$5,0))</f>
        <v>0</v>
      </c>
      <c r="R24" s="107">
        <f>INDEX('IPM TBtu and NOx'!$BX$6:$CO$54,MATCH($B24,'IPM TBtu and NOx'!$BW$6:$BW$54,0),MATCH(R$4,'IPM TBtu and NOx'!$BX$5:$CO$5,0))</f>
        <v>0</v>
      </c>
      <c r="S24" s="107">
        <f>INDEX('IPM TBtu and NOx'!$BX$6:$CO$54,MATCH($B24,'IPM TBtu and NOx'!$BW$6:$BW$54,0),MATCH(S$4,'IPM TBtu and NOx'!$BX$5:$CO$5,0))</f>
        <v>0</v>
      </c>
      <c r="T24" s="107">
        <f>INDEX('IPM TBtu and NOx'!$BX$6:$CO$54,MATCH($B24,'IPM TBtu and NOx'!$BW$6:$BW$54,0),MATCH(T$4,'IPM TBtu and NOx'!$BX$5:$CO$5,0))</f>
        <v>0</v>
      </c>
      <c r="U24" s="107">
        <f>INDEX('IPM TBtu and NOx'!$BX$6:$CO$54,MATCH($B24,'IPM TBtu and NOx'!$BW$6:$BW$54,0),MATCH(U$4,'IPM TBtu and NOx'!$BX$5:$CO$5,0))</f>
        <v>0</v>
      </c>
      <c r="V24" s="107">
        <f>INDEX('IPM TBtu and NOx'!$BB$6:$BS$54,MATCH($B24,'IPM TBtu and NOx'!$BA$6:$BA$54,0),MATCH(V$4,'IPM TBtu and NOx'!$BB$5:$BS$5,0))*1000000</f>
        <v>0</v>
      </c>
      <c r="W24" s="107">
        <f>INDEX('IPM TBtu and NOx'!$BB$6:$BS$54,MATCH($B24,'IPM TBtu and NOx'!$BA$6:$BA$54,0),MATCH(W$4,'IPM TBtu and NOx'!$BB$5:$BS$5,0))*1000000</f>
        <v>0</v>
      </c>
      <c r="X24" s="107">
        <f>INDEX('IPM TBtu and NOx'!$BB$6:$BS$54,MATCH($B24,'IPM TBtu and NOx'!$BA$6:$BA$54,0),MATCH(X$4,'IPM TBtu and NOx'!$BB$5:$BS$5,0))*1000000</f>
        <v>0</v>
      </c>
      <c r="Y24" s="107">
        <f>INDEX('IPM TBtu and NOx'!$BB$6:$BS$54,MATCH($B24,'IPM TBtu and NOx'!$BA$6:$BA$54,0),MATCH(Y$4,'IPM TBtu and NOx'!$BB$5:$BS$5,0))*1000000</f>
        <v>0</v>
      </c>
      <c r="Z24" s="107">
        <f>INDEX('IPM TBtu and NOx'!$BB$6:$BS$54,MATCH($B24,'IPM TBtu and NOx'!$BA$6:$BA$54,0),MATCH(Z$4,'IPM TBtu and NOx'!$BB$5:$BS$5,0))*1000000</f>
        <v>0</v>
      </c>
      <c r="AA24" s="107">
        <f>INDEX('IPM TBtu and NOx'!$BB$6:$BS$54,MATCH($B24,'IPM TBtu and NOx'!$BA$6:$BA$54,0),MATCH(AA$4,'IPM TBtu and NOx'!$BB$5:$BS$5,0))*1000000</f>
        <v>0</v>
      </c>
      <c r="AB24" s="128">
        <f t="shared" si="0"/>
        <v>20499.25921212956</v>
      </c>
      <c r="AC24" s="107">
        <f t="shared" si="1"/>
        <v>20252.687132561714</v>
      </c>
      <c r="AD24" s="107">
        <f t="shared" si="2"/>
        <v>18178.033927027347</v>
      </c>
      <c r="AE24" s="107">
        <f t="shared" si="3"/>
        <v>16974.625486231216</v>
      </c>
      <c r="AF24" s="107">
        <f t="shared" si="4"/>
        <v>14552.92608292642</v>
      </c>
      <c r="AG24" s="107">
        <f t="shared" si="5"/>
        <v>14067.495264143226</v>
      </c>
      <c r="AH24" s="128">
        <f t="shared" si="6"/>
        <v>265992284.74791434</v>
      </c>
      <c r="AI24" s="107">
        <f t="shared" si="7"/>
        <v>265425146.59780532</v>
      </c>
      <c r="AJ24" s="107">
        <f t="shared" si="8"/>
        <v>264911405.26971939</v>
      </c>
      <c r="AK24" s="107">
        <f t="shared" si="9"/>
        <v>261719972.48258144</v>
      </c>
      <c r="AL24" s="107">
        <f t="shared" si="10"/>
        <v>256388825.02766502</v>
      </c>
      <c r="AM24" s="107">
        <f t="shared" si="11"/>
        <v>254600744.19194975</v>
      </c>
      <c r="AN24" s="128">
        <f>VLOOKUP($B24,'2015 Historic Data for Final'!$A$2:$H$51,3,0)</f>
        <v>329981922.26700002</v>
      </c>
      <c r="AO24" s="129">
        <f>VLOOKUP($B24,'2015 Historic Data for Final'!$A$2:$H$51,5,0)</f>
        <v>301932220.81</v>
      </c>
      <c r="AP24" s="128">
        <f>VLOOKUP($B24,'2015 Historic Data for Final'!$A$2:$H$51,2,0)</f>
        <v>21529.817999999999</v>
      </c>
      <c r="AQ24" s="107">
        <f>VLOOKUP($B24,'2015 Historic Data for Final'!$A$2:$H$51,8,0)</f>
        <v>18126.685000000001</v>
      </c>
      <c r="AR24" s="129">
        <f t="shared" si="12"/>
        <v>19810.665932180924</v>
      </c>
      <c r="AS24" s="130">
        <f t="shared" si="13"/>
        <v>0.13049089387738921</v>
      </c>
      <c r="AT24" s="108">
        <f t="shared" si="14"/>
        <v>0.12007121963579213</v>
      </c>
      <c r="AU24" s="131">
        <f t="shared" si="15"/>
        <v>0.12007121963579213</v>
      </c>
      <c r="AV24" s="68">
        <f t="shared" si="17"/>
        <v>0.1541342391307107</v>
      </c>
      <c r="AW24" s="8">
        <f t="shared" si="18"/>
        <v>0.15260563960995227</v>
      </c>
      <c r="AX24" s="8">
        <f t="shared" si="19"/>
        <v>0.13723859045267903</v>
      </c>
      <c r="AY24" s="8">
        <f t="shared" si="20"/>
        <v>0.1297159351288022</v>
      </c>
      <c r="AZ24" s="8">
        <f t="shared" si="21"/>
        <v>0.11352231191321324</v>
      </c>
      <c r="BA24" s="8">
        <f t="shared" si="22"/>
        <v>0.1105063169299882</v>
      </c>
      <c r="BB24" s="40">
        <f t="shared" si="23"/>
        <v>19811</v>
      </c>
      <c r="BC24" s="40">
        <f t="shared" si="24"/>
        <v>19558</v>
      </c>
      <c r="BD24" s="40">
        <f t="shared" si="25"/>
        <v>17023</v>
      </c>
      <c r="BE24" s="40">
        <f t="shared" si="26"/>
        <v>15782</v>
      </c>
      <c r="BF24" s="40">
        <f t="shared" si="27"/>
        <v>13110</v>
      </c>
      <c r="BG24" s="40">
        <f t="shared" si="28"/>
        <v>12612</v>
      </c>
      <c r="BL24" s="144"/>
    </row>
    <row r="25" spans="1:64" s="126" customFormat="1" x14ac:dyDescent="0.25">
      <c r="A25" s="107"/>
      <c r="B25" s="133" t="s">
        <v>40</v>
      </c>
      <c r="C25" s="134" t="s">
        <v>98</v>
      </c>
      <c r="D25" s="107">
        <f>INDEX('IPM TBtu and NOx'!$AF$6:$AW$54,MATCH($B25,'IPM TBtu and NOx'!$AE$6:$AE$54,0),MATCH(D$4,'IPM TBtu and NOx'!$AF$5:$AW$5,0))</f>
        <v>8586.0696856006743</v>
      </c>
      <c r="E25" s="107">
        <f>INDEX('IPM TBtu and NOx'!$AF$6:$AW$54,MATCH($B25,'IPM TBtu and NOx'!$AE$6:$AE$54,0),MATCH(E$4,'IPM TBtu and NOx'!$AF$5:$AW$5,0))</f>
        <v>8584.5214531607962</v>
      </c>
      <c r="F25" s="107">
        <f>INDEX('IPM TBtu and NOx'!$AF$6:$AW$54,MATCH($B25,'IPM TBtu and NOx'!$AE$6:$AE$54,0),MATCH(F$4,'IPM TBtu and NOx'!$AF$5:$AW$5,0))</f>
        <v>8373.1852910497237</v>
      </c>
      <c r="G25" s="107">
        <f>INDEX('IPM TBtu and NOx'!$AF$6:$AW$54,MATCH($B25,'IPM TBtu and NOx'!$AE$6:$AE$54,0),MATCH(G$4,'IPM TBtu and NOx'!$AF$5:$AW$5,0))</f>
        <v>8223.1208586783487</v>
      </c>
      <c r="H25" s="107">
        <f>INDEX('IPM TBtu and NOx'!$AF$6:$AW$54,MATCH($B25,'IPM TBtu and NOx'!$AE$6:$AE$54,0),MATCH(H$4,'IPM TBtu and NOx'!$AF$5:$AW$5,0))</f>
        <v>8080.7740448813856</v>
      </c>
      <c r="I25" s="107">
        <f>INDEX('IPM TBtu and NOx'!$AF$6:$AW$54,MATCH($B25,'IPM TBtu and NOx'!$AE$6:$AE$54,0),MATCH(I$4,'IPM TBtu and NOx'!$AF$5:$AW$5,0))</f>
        <v>7806.3452581385163</v>
      </c>
      <c r="J25" s="127">
        <f>INDEX('IPM TBtu and NOx'!$J$6:$AA$54,MATCH($B25,'IPM TBtu and NOx'!$I$6:$I$54,0),MATCH(J$4,'IPM TBtu and NOx'!$J$5:$AA$5,0))*1000000</f>
        <v>134874730.06585652</v>
      </c>
      <c r="K25" s="127">
        <f>INDEX('IPM TBtu and NOx'!$J$6:$AA$54,MATCH($B25,'IPM TBtu and NOx'!$I$6:$I$54,0),MATCH(K$4,'IPM TBtu and NOx'!$J$5:$AA$5,0))*1000000</f>
        <v>134856195.74854392</v>
      </c>
      <c r="L25" s="127">
        <f>INDEX('IPM TBtu and NOx'!$J$6:$AA$54,MATCH($B25,'IPM TBtu and NOx'!$I$6:$I$54,0),MATCH(L$4,'IPM TBtu and NOx'!$J$5:$AA$5,0))*1000000</f>
        <v>134639386.29560694</v>
      </c>
      <c r="M25" s="127">
        <f>INDEX('IPM TBtu and NOx'!$J$6:$AA$54,MATCH($B25,'IPM TBtu and NOx'!$I$6:$I$54,0),MATCH(M$4,'IPM TBtu and NOx'!$J$5:$AA$5,0))*1000000</f>
        <v>133833495.43374732</v>
      </c>
      <c r="N25" s="127">
        <f>INDEX('IPM TBtu and NOx'!$J$6:$AA$54,MATCH($B25,'IPM TBtu and NOx'!$I$6:$I$54,0),MATCH(N$4,'IPM TBtu and NOx'!$J$5:$AA$5,0))*1000000</f>
        <v>133229990.86909254</v>
      </c>
      <c r="O25" s="127">
        <f>INDEX('IPM TBtu and NOx'!$J$6:$AA$54,MATCH($B25,'IPM TBtu and NOx'!$I$6:$I$54,0),MATCH(O$4,'IPM TBtu and NOx'!$J$5:$AA$5,0))*1000000</f>
        <v>131847035.28093533</v>
      </c>
      <c r="P25" s="107">
        <f>INDEX('IPM TBtu and NOx'!$BX$6:$CO$54,MATCH($B25,'IPM TBtu and NOx'!$BW$6:$BW$54,0),MATCH(P$4,'IPM TBtu and NOx'!$BX$5:$CO$5,0))</f>
        <v>9.9797666331022103</v>
      </c>
      <c r="Q25" s="107">
        <f>INDEX('IPM TBtu and NOx'!$BX$6:$CO$54,MATCH($B25,'IPM TBtu and NOx'!$BW$6:$BW$54,0),MATCH(Q$4,'IPM TBtu and NOx'!$BX$5:$CO$5,0))</f>
        <v>9.9797666331022103</v>
      </c>
      <c r="R25" s="107">
        <f>INDEX('IPM TBtu and NOx'!$BX$6:$CO$54,MATCH($B25,'IPM TBtu and NOx'!$BW$6:$BW$54,0),MATCH(R$4,'IPM TBtu and NOx'!$BX$5:$CO$5,0))</f>
        <v>9.9797666331022103</v>
      </c>
      <c r="S25" s="107">
        <f>INDEX('IPM TBtu and NOx'!$BX$6:$CO$54,MATCH($B25,'IPM TBtu and NOx'!$BW$6:$BW$54,0),MATCH(S$4,'IPM TBtu and NOx'!$BX$5:$CO$5,0))</f>
        <v>9.9797666331022103</v>
      </c>
      <c r="T25" s="107">
        <f>INDEX('IPM TBtu and NOx'!$BX$6:$CO$54,MATCH($B25,'IPM TBtu and NOx'!$BW$6:$BW$54,0),MATCH(T$4,'IPM TBtu and NOx'!$BX$5:$CO$5,0))</f>
        <v>9.9797666331022103</v>
      </c>
      <c r="U25" s="107">
        <f>INDEX('IPM TBtu and NOx'!$BX$6:$CO$54,MATCH($B25,'IPM TBtu and NOx'!$BW$6:$BW$54,0),MATCH(U$4,'IPM TBtu and NOx'!$BX$5:$CO$5,0))</f>
        <v>9.9797666331022103</v>
      </c>
      <c r="V25" s="107">
        <f>INDEX('IPM TBtu and NOx'!$BB$6:$BS$54,MATCH($B25,'IPM TBtu and NOx'!$BA$6:$BA$54,0),MATCH(V$4,'IPM TBtu and NOx'!$BB$5:$BS$5,0))*1000000</f>
        <v>91389.804332437809</v>
      </c>
      <c r="W25" s="107">
        <f>INDEX('IPM TBtu and NOx'!$BB$6:$BS$54,MATCH($B25,'IPM TBtu and NOx'!$BA$6:$BA$54,0),MATCH(W$4,'IPM TBtu and NOx'!$BB$5:$BS$5,0))*1000000</f>
        <v>91389.804332437809</v>
      </c>
      <c r="X25" s="107">
        <f>INDEX('IPM TBtu and NOx'!$BB$6:$BS$54,MATCH($B25,'IPM TBtu and NOx'!$BA$6:$BA$54,0),MATCH(X$4,'IPM TBtu and NOx'!$BB$5:$BS$5,0))*1000000</f>
        <v>91389.804332437809</v>
      </c>
      <c r="Y25" s="107">
        <f>INDEX('IPM TBtu and NOx'!$BB$6:$BS$54,MATCH($B25,'IPM TBtu and NOx'!$BA$6:$BA$54,0),MATCH(Y$4,'IPM TBtu and NOx'!$BB$5:$BS$5,0))*1000000</f>
        <v>91389.804332437809</v>
      </c>
      <c r="Z25" s="107">
        <f>INDEX('IPM TBtu and NOx'!$BB$6:$BS$54,MATCH($B25,'IPM TBtu and NOx'!$BA$6:$BA$54,0),MATCH(Z$4,'IPM TBtu and NOx'!$BB$5:$BS$5,0))*1000000</f>
        <v>91389.804332437809</v>
      </c>
      <c r="AA25" s="107">
        <f>INDEX('IPM TBtu and NOx'!$BB$6:$BS$54,MATCH($B25,'IPM TBtu and NOx'!$BA$6:$BA$54,0),MATCH(AA$4,'IPM TBtu and NOx'!$BB$5:$BS$5,0))*1000000</f>
        <v>91389.804332437809</v>
      </c>
      <c r="AB25" s="128">
        <f t="shared" si="0"/>
        <v>8596.0494522337758</v>
      </c>
      <c r="AC25" s="107">
        <f t="shared" si="1"/>
        <v>8594.5012197938977</v>
      </c>
      <c r="AD25" s="107">
        <f t="shared" si="2"/>
        <v>8383.1650576828251</v>
      </c>
      <c r="AE25" s="107">
        <f t="shared" si="3"/>
        <v>8233.1006253114501</v>
      </c>
      <c r="AF25" s="107">
        <f t="shared" si="4"/>
        <v>8090.753811514488</v>
      </c>
      <c r="AG25" s="107">
        <f t="shared" si="5"/>
        <v>7816.3250247716187</v>
      </c>
      <c r="AH25" s="128">
        <f t="shared" si="6"/>
        <v>134966119.87018895</v>
      </c>
      <c r="AI25" s="107">
        <f t="shared" si="7"/>
        <v>134947585.55287635</v>
      </c>
      <c r="AJ25" s="107">
        <f t="shared" si="8"/>
        <v>134730776.09993938</v>
      </c>
      <c r="AK25" s="107">
        <f t="shared" si="9"/>
        <v>133924885.23807976</v>
      </c>
      <c r="AL25" s="107">
        <f t="shared" si="10"/>
        <v>133321380.67342497</v>
      </c>
      <c r="AM25" s="107">
        <f t="shared" si="11"/>
        <v>131938425.08526777</v>
      </c>
      <c r="AN25" s="128">
        <f>VLOOKUP($B25,'2015 Historic Data for Final'!$A$2:$H$51,3,0)</f>
        <v>138829863.037</v>
      </c>
      <c r="AO25" s="129">
        <f>VLOOKUP($B25,'2015 Historic Data for Final'!$A$2:$H$51,5,0)</f>
        <v>138379493.71700001</v>
      </c>
      <c r="AP25" s="128">
        <f>VLOOKUP($B25,'2015 Historic Data for Final'!$A$2:$H$51,2,0)</f>
        <v>7131.1880000000001</v>
      </c>
      <c r="AQ25" s="107">
        <f>VLOOKUP($B25,'2015 Historic Data for Final'!$A$2:$H$51,8,0)</f>
        <v>7045.4426818800002</v>
      </c>
      <c r="AR25" s="129">
        <f t="shared" si="12"/>
        <v>7068.3727500895748</v>
      </c>
      <c r="AS25" s="130">
        <f t="shared" si="13"/>
        <v>0.10273276720152701</v>
      </c>
      <c r="AT25" s="108">
        <f t="shared" si="14"/>
        <v>0.10182784302258888</v>
      </c>
      <c r="AU25" s="131">
        <f t="shared" si="15"/>
        <v>0.10182784302258888</v>
      </c>
      <c r="AV25" s="68">
        <f t="shared" si="17"/>
        <v>0.12738084877155093</v>
      </c>
      <c r="AW25" s="8">
        <f t="shared" si="18"/>
        <v>0.12737539815303067</v>
      </c>
      <c r="AX25" s="8">
        <f t="shared" si="19"/>
        <v>0.12444320889927089</v>
      </c>
      <c r="AY25" s="8">
        <f t="shared" si="20"/>
        <v>0.12295102005389627</v>
      </c>
      <c r="AZ25" s="8">
        <f t="shared" si="21"/>
        <v>0.12137218757632058</v>
      </c>
      <c r="BA25" s="8">
        <f t="shared" si="22"/>
        <v>0.11848443726261196</v>
      </c>
      <c r="BB25" s="40">
        <f t="shared" si="23"/>
        <v>7068</v>
      </c>
      <c r="BC25" s="40">
        <f t="shared" si="24"/>
        <v>7068</v>
      </c>
      <c r="BD25" s="40">
        <f t="shared" si="25"/>
        <v>6864</v>
      </c>
      <c r="BE25" s="40">
        <f t="shared" si="26"/>
        <v>6761</v>
      </c>
      <c r="BF25" s="40">
        <f t="shared" si="27"/>
        <v>6651</v>
      </c>
      <c r="BG25" s="40">
        <f t="shared" si="28"/>
        <v>6451</v>
      </c>
    </row>
    <row r="26" spans="1:64" s="126" customFormat="1" x14ac:dyDescent="0.25">
      <c r="A26" s="107" t="s">
        <v>13</v>
      </c>
      <c r="B26" s="133" t="s">
        <v>42</v>
      </c>
      <c r="C26" s="134" t="s">
        <v>97</v>
      </c>
      <c r="D26" s="107">
        <f>INDEX('IPM TBtu and NOx'!$AF$6:$AW$54,MATCH($B26,'IPM TBtu and NOx'!$AE$6:$AE$54,0),MATCH(D$4,'IPM TBtu and NOx'!$AF$5:$AW$5,0))</f>
        <v>20600.931131048594</v>
      </c>
      <c r="E26" s="107">
        <f>INDEX('IPM TBtu and NOx'!$AF$6:$AW$54,MATCH($B26,'IPM TBtu and NOx'!$AE$6:$AE$54,0),MATCH(E$4,'IPM TBtu and NOx'!$AF$5:$AW$5,0))</f>
        <v>19299.534465456192</v>
      </c>
      <c r="F26" s="107">
        <f>INDEX('IPM TBtu and NOx'!$AF$6:$AW$54,MATCH($B26,'IPM TBtu and NOx'!$AE$6:$AE$54,0),MATCH(F$4,'IPM TBtu and NOx'!$AF$5:$AW$5,0))</f>
        <v>17691.123004998171</v>
      </c>
      <c r="G26" s="107">
        <f>INDEX('IPM TBtu and NOx'!$AF$6:$AW$54,MATCH($B26,'IPM TBtu and NOx'!$AE$6:$AE$54,0),MATCH(G$4,'IPM TBtu and NOx'!$AF$5:$AW$5,0))</f>
        <v>17061.358475820685</v>
      </c>
      <c r="H26" s="107">
        <f>INDEX('IPM TBtu and NOx'!$AF$6:$AW$54,MATCH($B26,'IPM TBtu and NOx'!$AE$6:$AE$54,0),MATCH(H$4,'IPM TBtu and NOx'!$AF$5:$AW$5,0))</f>
        <v>16292.368078433527</v>
      </c>
      <c r="I26" s="107">
        <f>INDEX('IPM TBtu and NOx'!$AF$6:$AW$54,MATCH($B26,'IPM TBtu and NOx'!$AE$6:$AE$54,0),MATCH(I$4,'IPM TBtu and NOx'!$AF$5:$AW$5,0))</f>
        <v>16110.967828373901</v>
      </c>
      <c r="J26" s="127">
        <f>INDEX('IPM TBtu and NOx'!$J$6:$AA$54,MATCH($B26,'IPM TBtu and NOx'!$I$6:$I$54,0),MATCH(J$4,'IPM TBtu and NOx'!$J$5:$AA$5,0))*1000000</f>
        <v>337830243.09712601</v>
      </c>
      <c r="K26" s="127">
        <f>INDEX('IPM TBtu and NOx'!$J$6:$AA$54,MATCH($B26,'IPM TBtu and NOx'!$I$6:$I$54,0),MATCH(K$4,'IPM TBtu and NOx'!$J$5:$AA$5,0))*1000000</f>
        <v>337717215.21125942</v>
      </c>
      <c r="L26" s="127">
        <f>INDEX('IPM TBtu and NOx'!$J$6:$AA$54,MATCH($B26,'IPM TBtu and NOx'!$I$6:$I$54,0),MATCH(L$4,'IPM TBtu and NOx'!$J$5:$AA$5,0))*1000000</f>
        <v>337464589.80246156</v>
      </c>
      <c r="M26" s="127">
        <f>INDEX('IPM TBtu and NOx'!$J$6:$AA$54,MATCH($B26,'IPM TBtu and NOx'!$I$6:$I$54,0),MATCH(M$4,'IPM TBtu and NOx'!$J$5:$AA$5,0))*1000000</f>
        <v>335334485.79271102</v>
      </c>
      <c r="N26" s="127">
        <f>INDEX('IPM TBtu and NOx'!$J$6:$AA$54,MATCH($B26,'IPM TBtu and NOx'!$I$6:$I$54,0),MATCH(N$4,'IPM TBtu and NOx'!$J$5:$AA$5,0))*1000000</f>
        <v>333404612.84067321</v>
      </c>
      <c r="O26" s="127">
        <f>INDEX('IPM TBtu and NOx'!$J$6:$AA$54,MATCH($B26,'IPM TBtu and NOx'!$I$6:$I$54,0),MATCH(O$4,'IPM TBtu and NOx'!$J$5:$AA$5,0))*1000000</f>
        <v>332266722.76952481</v>
      </c>
      <c r="P26" s="107">
        <f>INDEX('IPM TBtu and NOx'!$BX$6:$CO$54,MATCH($B26,'IPM TBtu and NOx'!$BW$6:$BW$54,0),MATCH(P$4,'IPM TBtu and NOx'!$BX$5:$CO$5,0))</f>
        <v>0</v>
      </c>
      <c r="Q26" s="107">
        <f>INDEX('IPM TBtu and NOx'!$BX$6:$CO$54,MATCH($B26,'IPM TBtu and NOx'!$BW$6:$BW$54,0),MATCH(Q$4,'IPM TBtu and NOx'!$BX$5:$CO$5,0))</f>
        <v>0</v>
      </c>
      <c r="R26" s="107">
        <f>INDEX('IPM TBtu and NOx'!$BX$6:$CO$54,MATCH($B26,'IPM TBtu and NOx'!$BW$6:$BW$54,0),MATCH(R$4,'IPM TBtu and NOx'!$BX$5:$CO$5,0))</f>
        <v>0</v>
      </c>
      <c r="S26" s="107">
        <f>INDEX('IPM TBtu and NOx'!$BX$6:$CO$54,MATCH($B26,'IPM TBtu and NOx'!$BW$6:$BW$54,0),MATCH(S$4,'IPM TBtu and NOx'!$BX$5:$CO$5,0))</f>
        <v>0</v>
      </c>
      <c r="T26" s="107">
        <f>INDEX('IPM TBtu and NOx'!$BX$6:$CO$54,MATCH($B26,'IPM TBtu and NOx'!$BW$6:$BW$54,0),MATCH(T$4,'IPM TBtu and NOx'!$BX$5:$CO$5,0))</f>
        <v>0</v>
      </c>
      <c r="U26" s="107">
        <f>INDEX('IPM TBtu and NOx'!$BX$6:$CO$54,MATCH($B26,'IPM TBtu and NOx'!$BW$6:$BW$54,0),MATCH(U$4,'IPM TBtu and NOx'!$BX$5:$CO$5,0))</f>
        <v>0</v>
      </c>
      <c r="V26" s="107">
        <f>INDEX('IPM TBtu and NOx'!$BB$6:$BS$54,MATCH($B26,'IPM TBtu and NOx'!$BA$6:$BA$54,0),MATCH(V$4,'IPM TBtu and NOx'!$BB$5:$BS$5,0))*1000000</f>
        <v>0</v>
      </c>
      <c r="W26" s="107">
        <f>INDEX('IPM TBtu and NOx'!$BB$6:$BS$54,MATCH($B26,'IPM TBtu and NOx'!$BA$6:$BA$54,0),MATCH(W$4,'IPM TBtu and NOx'!$BB$5:$BS$5,0))*1000000</f>
        <v>0</v>
      </c>
      <c r="X26" s="107">
        <f>INDEX('IPM TBtu and NOx'!$BB$6:$BS$54,MATCH($B26,'IPM TBtu and NOx'!$BA$6:$BA$54,0),MATCH(X$4,'IPM TBtu and NOx'!$BB$5:$BS$5,0))*1000000</f>
        <v>0</v>
      </c>
      <c r="Y26" s="107">
        <f>INDEX('IPM TBtu and NOx'!$BB$6:$BS$54,MATCH($B26,'IPM TBtu and NOx'!$BA$6:$BA$54,0),MATCH(Y$4,'IPM TBtu and NOx'!$BB$5:$BS$5,0))*1000000</f>
        <v>0</v>
      </c>
      <c r="Z26" s="107">
        <f>INDEX('IPM TBtu and NOx'!$BB$6:$BS$54,MATCH($B26,'IPM TBtu and NOx'!$BA$6:$BA$54,0),MATCH(Z$4,'IPM TBtu and NOx'!$BB$5:$BS$5,0))*1000000</f>
        <v>0</v>
      </c>
      <c r="AA26" s="107">
        <f>INDEX('IPM TBtu and NOx'!$BB$6:$BS$54,MATCH($B26,'IPM TBtu and NOx'!$BA$6:$BA$54,0),MATCH(AA$4,'IPM TBtu and NOx'!$BB$5:$BS$5,0))*1000000</f>
        <v>0</v>
      </c>
      <c r="AB26" s="128">
        <f t="shared" si="0"/>
        <v>20600.931131048594</v>
      </c>
      <c r="AC26" s="107">
        <f t="shared" si="1"/>
        <v>19299.534465456192</v>
      </c>
      <c r="AD26" s="107">
        <f t="shared" si="2"/>
        <v>17691.123004998171</v>
      </c>
      <c r="AE26" s="107">
        <f t="shared" si="3"/>
        <v>17061.358475820685</v>
      </c>
      <c r="AF26" s="107">
        <f t="shared" si="4"/>
        <v>16292.368078433527</v>
      </c>
      <c r="AG26" s="107">
        <f t="shared" si="5"/>
        <v>16110.967828373901</v>
      </c>
      <c r="AH26" s="128">
        <f t="shared" si="6"/>
        <v>337830243.09712601</v>
      </c>
      <c r="AI26" s="107">
        <f t="shared" si="7"/>
        <v>337717215.21125942</v>
      </c>
      <c r="AJ26" s="107">
        <f t="shared" si="8"/>
        <v>337464589.80246156</v>
      </c>
      <c r="AK26" s="107">
        <f t="shared" si="9"/>
        <v>335334485.79271102</v>
      </c>
      <c r="AL26" s="107">
        <f t="shared" si="10"/>
        <v>333404612.84067321</v>
      </c>
      <c r="AM26" s="107">
        <f t="shared" si="11"/>
        <v>332266722.76952481</v>
      </c>
      <c r="AN26" s="128">
        <f>VLOOKUP($B26,'2015 Historic Data for Final'!$A$2:$H$51,3,0)</f>
        <v>311255550.10299999</v>
      </c>
      <c r="AO26" s="129">
        <f>VLOOKUP($B26,'2015 Historic Data for Final'!$A$2:$H$51,5,0)</f>
        <v>309266191.741</v>
      </c>
      <c r="AP26" s="128">
        <f>VLOOKUP($B26,'2015 Historic Data for Final'!$A$2:$H$51,2,0)</f>
        <v>18854.8</v>
      </c>
      <c r="AQ26" s="107">
        <f>VLOOKUP($B26,'2015 Historic Data for Final'!$A$2:$H$51,8,0)</f>
        <v>18325.314999999999</v>
      </c>
      <c r="AR26" s="129">
        <f t="shared" si="12"/>
        <v>18443.192801082325</v>
      </c>
      <c r="AS26" s="130">
        <f t="shared" si="13"/>
        <v>0.12115318100358764</v>
      </c>
      <c r="AT26" s="108">
        <f t="shared" si="14"/>
        <v>0.11850836262986569</v>
      </c>
      <c r="AU26" s="131">
        <f t="shared" si="15"/>
        <v>0.11850836262986568</v>
      </c>
      <c r="AV26" s="68">
        <f t="shared" si="17"/>
        <v>0.1219602540150666</v>
      </c>
      <c r="AW26" s="8">
        <f t="shared" si="18"/>
        <v>0.11429405192378685</v>
      </c>
      <c r="AX26" s="8">
        <f t="shared" si="19"/>
        <v>0.10484728495723865</v>
      </c>
      <c r="AY26" s="8">
        <f t="shared" si="20"/>
        <v>0.10175725550856267</v>
      </c>
      <c r="AZ26" s="8">
        <f t="shared" si="21"/>
        <v>9.7733309324183185E-2</v>
      </c>
      <c r="BA26" s="8">
        <f t="shared" si="22"/>
        <v>9.6976114213816078E-2</v>
      </c>
      <c r="BB26" s="40">
        <f t="shared" si="23"/>
        <v>18443</v>
      </c>
      <c r="BC26" s="40">
        <f t="shared" si="24"/>
        <v>17250</v>
      </c>
      <c r="BD26" s="40">
        <f t="shared" si="25"/>
        <v>15780</v>
      </c>
      <c r="BE26" s="40">
        <f t="shared" si="26"/>
        <v>15299</v>
      </c>
      <c r="BF26" s="40">
        <f t="shared" si="27"/>
        <v>14673</v>
      </c>
      <c r="BG26" s="40">
        <f t="shared" si="28"/>
        <v>14555</v>
      </c>
    </row>
    <row r="27" spans="1:64" s="126" customFormat="1" x14ac:dyDescent="0.25">
      <c r="A27" s="107" t="s">
        <v>13</v>
      </c>
      <c r="B27" s="133" t="s">
        <v>41</v>
      </c>
      <c r="C27" s="134" t="s">
        <v>96</v>
      </c>
      <c r="D27" s="107">
        <f>INDEX('IPM TBtu and NOx'!$AF$6:$AW$54,MATCH($B27,'IPM TBtu and NOx'!$AE$6:$AE$54,0),MATCH(D$4,'IPM TBtu and NOx'!$AF$5:$AW$5,0))</f>
        <v>7624.2718350051073</v>
      </c>
      <c r="E27" s="107">
        <f>INDEX('IPM TBtu and NOx'!$AF$6:$AW$54,MATCH($B27,'IPM TBtu and NOx'!$AE$6:$AE$54,0),MATCH(E$4,'IPM TBtu and NOx'!$AF$5:$AW$5,0))</f>
        <v>7625.7636146420937</v>
      </c>
      <c r="F27" s="107">
        <f>INDEX('IPM TBtu and NOx'!$AF$6:$AW$54,MATCH($B27,'IPM TBtu and NOx'!$AE$6:$AE$54,0),MATCH(F$4,'IPM TBtu and NOx'!$AF$5:$AW$5,0))</f>
        <v>7498.8016727762088</v>
      </c>
      <c r="G27" s="107">
        <f>INDEX('IPM TBtu and NOx'!$AF$6:$AW$54,MATCH($B27,'IPM TBtu and NOx'!$AE$6:$AE$54,0),MATCH(G$4,'IPM TBtu and NOx'!$AF$5:$AW$5,0))</f>
        <v>7404.2712474989685</v>
      </c>
      <c r="H27" s="107">
        <f>INDEX('IPM TBtu and NOx'!$AF$6:$AW$54,MATCH($B27,'IPM TBtu and NOx'!$AE$6:$AE$54,0),MATCH(H$4,'IPM TBtu and NOx'!$AF$5:$AW$5,0))</f>
        <v>7361.1669635215394</v>
      </c>
      <c r="I27" s="107">
        <f>INDEX('IPM TBtu and NOx'!$AF$6:$AW$54,MATCH($B27,'IPM TBtu and NOx'!$AE$6:$AE$54,0),MATCH(I$4,'IPM TBtu and NOx'!$AF$5:$AW$5,0))</f>
        <v>7365.5068317797559</v>
      </c>
      <c r="J27" s="127">
        <f>INDEX('IPM TBtu and NOx'!$J$6:$AA$54,MATCH($B27,'IPM TBtu and NOx'!$I$6:$I$54,0),MATCH(J$4,'IPM TBtu and NOx'!$J$5:$AA$5,0))*1000000</f>
        <v>194358147.97429922</v>
      </c>
      <c r="K27" s="127">
        <f>INDEX('IPM TBtu and NOx'!$J$6:$AA$54,MATCH($B27,'IPM TBtu and NOx'!$I$6:$I$54,0),MATCH(K$4,'IPM TBtu and NOx'!$J$5:$AA$5,0))*1000000</f>
        <v>194197786.57375857</v>
      </c>
      <c r="L27" s="127">
        <f>INDEX('IPM TBtu and NOx'!$J$6:$AA$54,MATCH($B27,'IPM TBtu and NOx'!$I$6:$I$54,0),MATCH(L$4,'IPM TBtu and NOx'!$J$5:$AA$5,0))*1000000</f>
        <v>194236599.38801423</v>
      </c>
      <c r="M27" s="127">
        <f>INDEX('IPM TBtu and NOx'!$J$6:$AA$54,MATCH($B27,'IPM TBtu and NOx'!$I$6:$I$54,0),MATCH(M$4,'IPM TBtu and NOx'!$J$5:$AA$5,0))*1000000</f>
        <v>193616298.1442191</v>
      </c>
      <c r="N27" s="127">
        <f>INDEX('IPM TBtu and NOx'!$J$6:$AA$54,MATCH($B27,'IPM TBtu and NOx'!$I$6:$I$54,0),MATCH(N$4,'IPM TBtu and NOx'!$J$5:$AA$5,0))*1000000</f>
        <v>193517867.63471726</v>
      </c>
      <c r="O27" s="127">
        <f>INDEX('IPM TBtu and NOx'!$J$6:$AA$54,MATCH($B27,'IPM TBtu and NOx'!$I$6:$I$54,0),MATCH(O$4,'IPM TBtu and NOx'!$J$5:$AA$5,0))*1000000</f>
        <v>193568021.5849241</v>
      </c>
      <c r="P27" s="107">
        <f>INDEX('IPM TBtu and NOx'!$BX$6:$CO$54,MATCH($B27,'IPM TBtu and NOx'!$BW$6:$BW$54,0),MATCH(P$4,'IPM TBtu and NOx'!$BX$5:$CO$5,0))</f>
        <v>0</v>
      </c>
      <c r="Q27" s="107">
        <f>INDEX('IPM TBtu and NOx'!$BX$6:$CO$54,MATCH($B27,'IPM TBtu and NOx'!$BW$6:$BW$54,0),MATCH(Q$4,'IPM TBtu and NOx'!$BX$5:$CO$5,0))</f>
        <v>0</v>
      </c>
      <c r="R27" s="107">
        <f>INDEX('IPM TBtu and NOx'!$BX$6:$CO$54,MATCH($B27,'IPM TBtu and NOx'!$BW$6:$BW$54,0),MATCH(R$4,'IPM TBtu and NOx'!$BX$5:$CO$5,0))</f>
        <v>0</v>
      </c>
      <c r="S27" s="107">
        <f>INDEX('IPM TBtu and NOx'!$BX$6:$CO$54,MATCH($B27,'IPM TBtu and NOx'!$BW$6:$BW$54,0),MATCH(S$4,'IPM TBtu and NOx'!$BX$5:$CO$5,0))</f>
        <v>0</v>
      </c>
      <c r="T27" s="107">
        <f>INDEX('IPM TBtu and NOx'!$BX$6:$CO$54,MATCH($B27,'IPM TBtu and NOx'!$BW$6:$BW$54,0),MATCH(T$4,'IPM TBtu and NOx'!$BX$5:$CO$5,0))</f>
        <v>0</v>
      </c>
      <c r="U27" s="107">
        <f>INDEX('IPM TBtu and NOx'!$BX$6:$CO$54,MATCH($B27,'IPM TBtu and NOx'!$BW$6:$BW$54,0),MATCH(U$4,'IPM TBtu and NOx'!$BX$5:$CO$5,0))</f>
        <v>0</v>
      </c>
      <c r="V27" s="107">
        <f>INDEX('IPM TBtu and NOx'!$BB$6:$BS$54,MATCH($B27,'IPM TBtu and NOx'!$BA$6:$BA$54,0),MATCH(V$4,'IPM TBtu and NOx'!$BB$5:$BS$5,0))*1000000</f>
        <v>0</v>
      </c>
      <c r="W27" s="107">
        <f>INDEX('IPM TBtu and NOx'!$BB$6:$BS$54,MATCH($B27,'IPM TBtu and NOx'!$BA$6:$BA$54,0),MATCH(W$4,'IPM TBtu and NOx'!$BB$5:$BS$5,0))*1000000</f>
        <v>0</v>
      </c>
      <c r="X27" s="107">
        <f>INDEX('IPM TBtu and NOx'!$BB$6:$BS$54,MATCH($B27,'IPM TBtu and NOx'!$BA$6:$BA$54,0),MATCH(X$4,'IPM TBtu and NOx'!$BB$5:$BS$5,0))*1000000</f>
        <v>0</v>
      </c>
      <c r="Y27" s="107">
        <f>INDEX('IPM TBtu and NOx'!$BB$6:$BS$54,MATCH($B27,'IPM TBtu and NOx'!$BA$6:$BA$54,0),MATCH(Y$4,'IPM TBtu and NOx'!$BB$5:$BS$5,0))*1000000</f>
        <v>0</v>
      </c>
      <c r="Z27" s="107">
        <f>INDEX('IPM TBtu and NOx'!$BB$6:$BS$54,MATCH($B27,'IPM TBtu and NOx'!$BA$6:$BA$54,0),MATCH(Z$4,'IPM TBtu and NOx'!$BB$5:$BS$5,0))*1000000</f>
        <v>0</v>
      </c>
      <c r="AA27" s="107">
        <f>INDEX('IPM TBtu and NOx'!$BB$6:$BS$54,MATCH($B27,'IPM TBtu and NOx'!$BA$6:$BA$54,0),MATCH(AA$4,'IPM TBtu and NOx'!$BB$5:$BS$5,0))*1000000</f>
        <v>0</v>
      </c>
      <c r="AB27" s="128">
        <f t="shared" si="0"/>
        <v>7624.2718350051073</v>
      </c>
      <c r="AC27" s="107">
        <f t="shared" si="1"/>
        <v>7625.7636146420937</v>
      </c>
      <c r="AD27" s="107">
        <f t="shared" si="2"/>
        <v>7498.8016727762088</v>
      </c>
      <c r="AE27" s="107">
        <f t="shared" si="3"/>
        <v>7404.2712474989685</v>
      </c>
      <c r="AF27" s="107">
        <f t="shared" si="4"/>
        <v>7361.1669635215394</v>
      </c>
      <c r="AG27" s="107">
        <f t="shared" si="5"/>
        <v>7365.5068317797559</v>
      </c>
      <c r="AH27" s="128">
        <f t="shared" si="6"/>
        <v>194358147.97429922</v>
      </c>
      <c r="AI27" s="107">
        <f t="shared" si="7"/>
        <v>194197786.57375857</v>
      </c>
      <c r="AJ27" s="107">
        <f t="shared" si="8"/>
        <v>194236599.38801423</v>
      </c>
      <c r="AK27" s="107">
        <f t="shared" si="9"/>
        <v>193616298.1442191</v>
      </c>
      <c r="AL27" s="107">
        <f t="shared" si="10"/>
        <v>193517867.63471726</v>
      </c>
      <c r="AM27" s="107">
        <f t="shared" si="11"/>
        <v>193568021.5849241</v>
      </c>
      <c r="AN27" s="128">
        <f>VLOOKUP($B27,'2015 Historic Data for Final'!$A$2:$H$51,3,0)</f>
        <v>197851901.84400001</v>
      </c>
      <c r="AO27" s="129">
        <f>VLOOKUP($B27,'2015 Historic Data for Final'!$A$2:$H$51,5,0)</f>
        <v>197851901.84400001</v>
      </c>
      <c r="AP27" s="128">
        <f>VLOOKUP($B27,'2015 Historic Data for Final'!$A$2:$H$51,2,0)</f>
        <v>6438.277</v>
      </c>
      <c r="AQ27" s="107">
        <f>VLOOKUP($B27,'2015 Historic Data for Final'!$A$2:$H$51,8,0)</f>
        <v>6438.277</v>
      </c>
      <c r="AR27" s="129">
        <f t="shared" si="12"/>
        <v>6438.277</v>
      </c>
      <c r="AS27" s="130">
        <f t="shared" si="13"/>
        <v>6.508178026083751E-2</v>
      </c>
      <c r="AT27" s="108">
        <f t="shared" si="14"/>
        <v>6.508178026083751E-2</v>
      </c>
      <c r="AU27" s="131">
        <f t="shared" si="15"/>
        <v>6.508178026083751E-2</v>
      </c>
      <c r="AV27" s="68">
        <f t="shared" si="17"/>
        <v>7.8455901277813128E-2</v>
      </c>
      <c r="AW27" s="8">
        <f t="shared" si="18"/>
        <v>7.8536050788053036E-2</v>
      </c>
      <c r="AX27" s="8">
        <f t="shared" si="19"/>
        <v>7.7213065883596166E-2</v>
      </c>
      <c r="AY27" s="8">
        <f t="shared" si="20"/>
        <v>7.6483966674992868E-2</v>
      </c>
      <c r="AZ27" s="8">
        <f t="shared" si="21"/>
        <v>7.6077388134685509E-2</v>
      </c>
      <c r="BA27" s="8">
        <f t="shared" si="22"/>
        <v>7.6102517052882998E-2</v>
      </c>
      <c r="BB27" s="40">
        <f t="shared" si="23"/>
        <v>6438</v>
      </c>
      <c r="BC27" s="40">
        <f t="shared" si="24"/>
        <v>6438</v>
      </c>
      <c r="BD27" s="40">
        <f t="shared" si="25"/>
        <v>6315</v>
      </c>
      <c r="BE27" s="40">
        <f t="shared" si="26"/>
        <v>6243</v>
      </c>
      <c r="BF27" s="40">
        <f t="shared" si="27"/>
        <v>6203</v>
      </c>
      <c r="BG27" s="40">
        <f t="shared" si="28"/>
        <v>6205</v>
      </c>
    </row>
    <row r="28" spans="1:64" s="126" customFormat="1" x14ac:dyDescent="0.25">
      <c r="A28" s="107"/>
      <c r="B28" s="133" t="s">
        <v>43</v>
      </c>
      <c r="C28" s="134" t="s">
        <v>95</v>
      </c>
      <c r="D28" s="107">
        <f>INDEX('IPM TBtu and NOx'!$AF$6:$AW$54,MATCH($B28,'IPM TBtu and NOx'!$AE$6:$AE$54,0),MATCH(D$4,'IPM TBtu and NOx'!$AF$5:$AW$5,0))</f>
        <v>6007.0088307512633</v>
      </c>
      <c r="E28" s="107">
        <f>INDEX('IPM TBtu and NOx'!$AF$6:$AW$54,MATCH($B28,'IPM TBtu and NOx'!$AE$6:$AE$54,0),MATCH(E$4,'IPM TBtu and NOx'!$AF$5:$AW$5,0))</f>
        <v>6007.0088176628715</v>
      </c>
      <c r="F28" s="107">
        <f>INDEX('IPM TBtu and NOx'!$AF$6:$AW$54,MATCH($B28,'IPM TBtu and NOx'!$AE$6:$AE$54,0),MATCH(F$4,'IPM TBtu and NOx'!$AF$5:$AW$5,0))</f>
        <v>6007.0088176628715</v>
      </c>
      <c r="G28" s="107">
        <f>INDEX('IPM TBtu and NOx'!$AF$6:$AW$54,MATCH($B28,'IPM TBtu and NOx'!$AE$6:$AE$54,0),MATCH(G$4,'IPM TBtu and NOx'!$AF$5:$AW$5,0))</f>
        <v>6004.3830320934176</v>
      </c>
      <c r="H28" s="107">
        <f>INDEX('IPM TBtu and NOx'!$AF$6:$AW$54,MATCH($B28,'IPM TBtu and NOx'!$AE$6:$AE$54,0),MATCH(H$4,'IPM TBtu and NOx'!$AF$5:$AW$5,0))</f>
        <v>6004.4760681981352</v>
      </c>
      <c r="I28" s="107">
        <f>INDEX('IPM TBtu and NOx'!$AF$6:$AW$54,MATCH($B28,'IPM TBtu and NOx'!$AE$6:$AE$54,0),MATCH(I$4,'IPM TBtu and NOx'!$AF$5:$AW$5,0))</f>
        <v>6004.4760681981352</v>
      </c>
      <c r="J28" s="127">
        <f>INDEX('IPM TBtu and NOx'!$J$6:$AA$54,MATCH($B28,'IPM TBtu and NOx'!$I$6:$I$54,0),MATCH(J$4,'IPM TBtu and NOx'!$J$5:$AA$5,0))*1000000</f>
        <v>73718973.907319233</v>
      </c>
      <c r="K28" s="127">
        <f>INDEX('IPM TBtu and NOx'!$J$6:$AA$54,MATCH($B28,'IPM TBtu and NOx'!$I$6:$I$54,0),MATCH(K$4,'IPM TBtu and NOx'!$J$5:$AA$5,0))*1000000</f>
        <v>73718973.587078646</v>
      </c>
      <c r="L28" s="127">
        <f>INDEX('IPM TBtu and NOx'!$J$6:$AA$54,MATCH($B28,'IPM TBtu and NOx'!$I$6:$I$54,0),MATCH(L$4,'IPM TBtu and NOx'!$J$5:$AA$5,0))*1000000</f>
        <v>73718973.587078646</v>
      </c>
      <c r="M28" s="127">
        <f>INDEX('IPM TBtu and NOx'!$J$6:$AA$54,MATCH($B28,'IPM TBtu and NOx'!$I$6:$I$54,0),MATCH(M$4,'IPM TBtu and NOx'!$J$5:$AA$5,0))*1000000</f>
        <v>73726230.301304653</v>
      </c>
      <c r="N28" s="127">
        <f>INDEX('IPM TBtu and NOx'!$J$6:$AA$54,MATCH($B28,'IPM TBtu and NOx'!$I$6:$I$54,0),MATCH(N$4,'IPM TBtu and NOx'!$J$5:$AA$5,0))*1000000</f>
        <v>73728506.66481775</v>
      </c>
      <c r="O28" s="127">
        <f>INDEX('IPM TBtu and NOx'!$J$6:$AA$54,MATCH($B28,'IPM TBtu and NOx'!$I$6:$I$54,0),MATCH(O$4,'IPM TBtu and NOx'!$J$5:$AA$5,0))*1000000</f>
        <v>73728506.66481775</v>
      </c>
      <c r="P28" s="107">
        <f>INDEX('IPM TBtu and NOx'!$BX$6:$CO$54,MATCH($B28,'IPM TBtu and NOx'!$BW$6:$BW$54,0),MATCH(P$4,'IPM TBtu and NOx'!$BX$5:$CO$5,0))</f>
        <v>1167.6399111925768</v>
      </c>
      <c r="Q28" s="107">
        <f>INDEX('IPM TBtu and NOx'!$BX$6:$CO$54,MATCH($B28,'IPM TBtu and NOx'!$BW$6:$BW$54,0),MATCH(Q$4,'IPM TBtu and NOx'!$BX$5:$CO$5,0))</f>
        <v>1167.6399111925768</v>
      </c>
      <c r="R28" s="107">
        <f>INDEX('IPM TBtu and NOx'!$BX$6:$CO$54,MATCH($B28,'IPM TBtu and NOx'!$BW$6:$BW$54,0),MATCH(R$4,'IPM TBtu and NOx'!$BX$5:$CO$5,0))</f>
        <v>1167.6399111925768</v>
      </c>
      <c r="S28" s="107">
        <f>INDEX('IPM TBtu and NOx'!$BX$6:$CO$54,MATCH($B28,'IPM TBtu and NOx'!$BW$6:$BW$54,0),MATCH(S$4,'IPM TBtu and NOx'!$BX$5:$CO$5,0))</f>
        <v>1166.3109148626454</v>
      </c>
      <c r="T28" s="107">
        <f>INDEX('IPM TBtu and NOx'!$BX$6:$CO$54,MATCH($B28,'IPM TBtu and NOx'!$BW$6:$BW$54,0),MATCH(T$4,'IPM TBtu and NOx'!$BX$5:$CO$5,0))</f>
        <v>1166.3109148626454</v>
      </c>
      <c r="U28" s="107">
        <f>INDEX('IPM TBtu and NOx'!$BX$6:$CO$54,MATCH($B28,'IPM TBtu and NOx'!$BW$6:$BW$54,0),MATCH(U$4,'IPM TBtu and NOx'!$BX$5:$CO$5,0))</f>
        <v>1166.3109148626454</v>
      </c>
      <c r="V28" s="107">
        <f>INDEX('IPM TBtu and NOx'!$BB$6:$BS$54,MATCH($B28,'IPM TBtu and NOx'!$BA$6:$BA$54,0),MATCH(V$4,'IPM TBtu and NOx'!$BB$5:$BS$5,0))*1000000</f>
        <v>0</v>
      </c>
      <c r="W28" s="107">
        <f>INDEX('IPM TBtu and NOx'!$BB$6:$BS$54,MATCH($B28,'IPM TBtu and NOx'!$BA$6:$BA$54,0),MATCH(W$4,'IPM TBtu and NOx'!$BB$5:$BS$5,0))*1000000</f>
        <v>0</v>
      </c>
      <c r="X28" s="107">
        <f>INDEX('IPM TBtu and NOx'!$BB$6:$BS$54,MATCH($B28,'IPM TBtu and NOx'!$BA$6:$BA$54,0),MATCH(X$4,'IPM TBtu and NOx'!$BB$5:$BS$5,0))*1000000</f>
        <v>0</v>
      </c>
      <c r="Y28" s="107">
        <f>INDEX('IPM TBtu and NOx'!$BB$6:$BS$54,MATCH($B28,'IPM TBtu and NOx'!$BA$6:$BA$54,0),MATCH(Y$4,'IPM TBtu and NOx'!$BB$5:$BS$5,0))*1000000</f>
        <v>0</v>
      </c>
      <c r="Z28" s="107">
        <f>INDEX('IPM TBtu and NOx'!$BB$6:$BS$54,MATCH($B28,'IPM TBtu and NOx'!$BA$6:$BA$54,0),MATCH(Z$4,'IPM TBtu and NOx'!$BB$5:$BS$5,0))*1000000</f>
        <v>0</v>
      </c>
      <c r="AA28" s="107">
        <f>INDEX('IPM TBtu and NOx'!$BB$6:$BS$54,MATCH($B28,'IPM TBtu and NOx'!$BA$6:$BA$54,0),MATCH(AA$4,'IPM TBtu and NOx'!$BB$5:$BS$5,0))*1000000</f>
        <v>0</v>
      </c>
      <c r="AB28" s="128">
        <f t="shared" si="0"/>
        <v>7174.6487419438399</v>
      </c>
      <c r="AC28" s="107">
        <f t="shared" si="1"/>
        <v>7174.6487288554481</v>
      </c>
      <c r="AD28" s="107">
        <f t="shared" si="2"/>
        <v>7174.6487288554481</v>
      </c>
      <c r="AE28" s="107">
        <f t="shared" si="3"/>
        <v>7170.693946956063</v>
      </c>
      <c r="AF28" s="107">
        <f t="shared" si="4"/>
        <v>7170.7869830607806</v>
      </c>
      <c r="AG28" s="107">
        <f t="shared" si="5"/>
        <v>7170.7869830607806</v>
      </c>
      <c r="AH28" s="128">
        <f t="shared" si="6"/>
        <v>73718973.907319233</v>
      </c>
      <c r="AI28" s="107">
        <f t="shared" si="7"/>
        <v>73718973.587078646</v>
      </c>
      <c r="AJ28" s="107">
        <f t="shared" si="8"/>
        <v>73718973.587078646</v>
      </c>
      <c r="AK28" s="107">
        <f t="shared" si="9"/>
        <v>73726230.301304653</v>
      </c>
      <c r="AL28" s="107">
        <f t="shared" si="10"/>
        <v>73728506.66481775</v>
      </c>
      <c r="AM28" s="107">
        <f t="shared" si="11"/>
        <v>73728506.66481775</v>
      </c>
      <c r="AN28" s="128">
        <f>VLOOKUP($B28,'2015 Historic Data for Final'!$A$2:$H$51,3,0)</f>
        <v>78750352.343999997</v>
      </c>
      <c r="AO28" s="129">
        <f>VLOOKUP($B28,'2015 Historic Data for Final'!$A$2:$H$51,5,0)</f>
        <v>78750352.343999997</v>
      </c>
      <c r="AP28" s="128">
        <f>VLOOKUP($B28,'2015 Historic Data for Final'!$A$2:$H$51,2,0)</f>
        <v>7167.1930000000002</v>
      </c>
      <c r="AQ28" s="107">
        <f>VLOOKUP($B28,'2015 Historic Data for Final'!$A$2:$H$51,8,0)</f>
        <v>6539.9411723078001</v>
      </c>
      <c r="AR28" s="129">
        <f t="shared" si="12"/>
        <v>6539.9411723078001</v>
      </c>
      <c r="AS28" s="130">
        <f t="shared" si="13"/>
        <v>0.18202313479670595</v>
      </c>
      <c r="AT28" s="108">
        <f t="shared" si="14"/>
        <v>0.16609300092372425</v>
      </c>
      <c r="AU28" s="131">
        <f t="shared" si="15"/>
        <v>0.16609300092372425</v>
      </c>
      <c r="AV28" s="68">
        <f t="shared" si="17"/>
        <v>0.19464863281911471</v>
      </c>
      <c r="AW28" s="8">
        <f t="shared" si="18"/>
        <v>0.19464863330959373</v>
      </c>
      <c r="AX28" s="8">
        <f t="shared" si="19"/>
        <v>0.19464863330959373</v>
      </c>
      <c r="AY28" s="8">
        <f t="shared" si="20"/>
        <v>0.19452219156332398</v>
      </c>
      <c r="AZ28" s="8">
        <f t="shared" si="21"/>
        <v>0.19451870945007446</v>
      </c>
      <c r="BA28" s="8">
        <f t="shared" si="22"/>
        <v>0.19451870945007446</v>
      </c>
      <c r="BB28" s="40">
        <f t="shared" si="23"/>
        <v>6540</v>
      </c>
      <c r="BC28" s="40">
        <f t="shared" si="24"/>
        <v>6540</v>
      </c>
      <c r="BD28" s="40">
        <f t="shared" si="25"/>
        <v>6540</v>
      </c>
      <c r="BE28" s="40">
        <f t="shared" si="26"/>
        <v>6535</v>
      </c>
      <c r="BF28" s="40">
        <f t="shared" si="27"/>
        <v>6535</v>
      </c>
      <c r="BG28" s="40">
        <f t="shared" si="28"/>
        <v>6535</v>
      </c>
    </row>
    <row r="29" spans="1:64" s="126" customFormat="1" x14ac:dyDescent="0.25">
      <c r="A29" s="107"/>
      <c r="B29" s="133" t="s">
        <v>50</v>
      </c>
      <c r="C29" s="134" t="s">
        <v>94</v>
      </c>
      <c r="D29" s="107">
        <f>INDEX('IPM TBtu and NOx'!$AF$6:$AW$54,MATCH($B29,'IPM TBtu and NOx'!$AE$6:$AE$54,0),MATCH(D$4,'IPM TBtu and NOx'!$AF$5:$AW$5,0))</f>
        <v>20408.210752892253</v>
      </c>
      <c r="E29" s="107">
        <f>INDEX('IPM TBtu and NOx'!$AF$6:$AW$54,MATCH($B29,'IPM TBtu and NOx'!$AE$6:$AE$54,0),MATCH(E$4,'IPM TBtu and NOx'!$AF$5:$AW$5,0))</f>
        <v>17204.52023679977</v>
      </c>
      <c r="F29" s="107">
        <f>INDEX('IPM TBtu and NOx'!$AF$6:$AW$54,MATCH($B29,'IPM TBtu and NOx'!$AE$6:$AE$54,0),MATCH(F$4,'IPM TBtu and NOx'!$AF$5:$AW$5,0))</f>
        <v>17069.134038901007</v>
      </c>
      <c r="G29" s="107">
        <f>INDEX('IPM TBtu and NOx'!$AF$6:$AW$54,MATCH($B29,'IPM TBtu and NOx'!$AE$6:$AE$54,0),MATCH(G$4,'IPM TBtu and NOx'!$AF$5:$AW$5,0))</f>
        <v>15748.156903879049</v>
      </c>
      <c r="H29" s="107">
        <f>INDEX('IPM TBtu and NOx'!$AF$6:$AW$54,MATCH($B29,'IPM TBtu and NOx'!$AE$6:$AE$54,0),MATCH(H$4,'IPM TBtu and NOx'!$AF$5:$AW$5,0))</f>
        <v>14860.048620151712</v>
      </c>
      <c r="I29" s="107">
        <f>INDEX('IPM TBtu and NOx'!$AF$6:$AW$54,MATCH($B29,'IPM TBtu and NOx'!$AE$6:$AE$54,0),MATCH(I$4,'IPM TBtu and NOx'!$AF$5:$AW$5,0))</f>
        <v>14574.614402931942</v>
      </c>
      <c r="J29" s="127">
        <f>INDEX('IPM TBtu and NOx'!$J$6:$AA$54,MATCH($B29,'IPM TBtu and NOx'!$I$6:$I$54,0),MATCH(J$4,'IPM TBtu and NOx'!$J$5:$AA$5,0))*1000000</f>
        <v>357890995.92846185</v>
      </c>
      <c r="K29" s="127">
        <f>INDEX('IPM TBtu and NOx'!$J$6:$AA$54,MATCH($B29,'IPM TBtu and NOx'!$I$6:$I$54,0),MATCH(K$4,'IPM TBtu and NOx'!$J$5:$AA$5,0))*1000000</f>
        <v>358349095.98118716</v>
      </c>
      <c r="L29" s="127">
        <f>INDEX('IPM TBtu and NOx'!$J$6:$AA$54,MATCH($B29,'IPM TBtu and NOx'!$I$6:$I$54,0),MATCH(L$4,'IPM TBtu and NOx'!$J$5:$AA$5,0))*1000000</f>
        <v>357735010.27108014</v>
      </c>
      <c r="M29" s="127">
        <f>INDEX('IPM TBtu and NOx'!$J$6:$AA$54,MATCH($B29,'IPM TBtu and NOx'!$I$6:$I$54,0),MATCH(M$4,'IPM TBtu and NOx'!$J$5:$AA$5,0))*1000000</f>
        <v>355543274.84339249</v>
      </c>
      <c r="N29" s="127">
        <f>INDEX('IPM TBtu and NOx'!$J$6:$AA$54,MATCH($B29,'IPM TBtu and NOx'!$I$6:$I$54,0),MATCH(N$4,'IPM TBtu and NOx'!$J$5:$AA$5,0))*1000000</f>
        <v>352988209.00924456</v>
      </c>
      <c r="O29" s="127">
        <f>INDEX('IPM TBtu and NOx'!$J$6:$AA$54,MATCH($B29,'IPM TBtu and NOx'!$I$6:$I$54,0),MATCH(O$4,'IPM TBtu and NOx'!$J$5:$AA$5,0))*1000000</f>
        <v>352587603.29218239</v>
      </c>
      <c r="P29" s="107">
        <f>INDEX('IPM TBtu and NOx'!$BX$6:$CO$54,MATCH($B29,'IPM TBtu and NOx'!$BW$6:$BW$54,0),MATCH(P$4,'IPM TBtu and NOx'!$BX$5:$CO$5,0))</f>
        <v>0</v>
      </c>
      <c r="Q29" s="107">
        <f>INDEX('IPM TBtu and NOx'!$BX$6:$CO$54,MATCH($B29,'IPM TBtu and NOx'!$BW$6:$BW$54,0),MATCH(Q$4,'IPM TBtu and NOx'!$BX$5:$CO$5,0))</f>
        <v>0</v>
      </c>
      <c r="R29" s="107">
        <f>INDEX('IPM TBtu and NOx'!$BX$6:$CO$54,MATCH($B29,'IPM TBtu and NOx'!$BW$6:$BW$54,0),MATCH(R$4,'IPM TBtu and NOx'!$BX$5:$CO$5,0))</f>
        <v>0</v>
      </c>
      <c r="S29" s="107">
        <f>INDEX('IPM TBtu and NOx'!$BX$6:$CO$54,MATCH($B29,'IPM TBtu and NOx'!$BW$6:$BW$54,0),MATCH(S$4,'IPM TBtu and NOx'!$BX$5:$CO$5,0))</f>
        <v>0</v>
      </c>
      <c r="T29" s="107">
        <f>INDEX('IPM TBtu and NOx'!$BX$6:$CO$54,MATCH($B29,'IPM TBtu and NOx'!$BW$6:$BW$54,0),MATCH(T$4,'IPM TBtu and NOx'!$BX$5:$CO$5,0))</f>
        <v>0</v>
      </c>
      <c r="U29" s="107">
        <f>INDEX('IPM TBtu and NOx'!$BX$6:$CO$54,MATCH($B29,'IPM TBtu and NOx'!$BW$6:$BW$54,0),MATCH(U$4,'IPM TBtu and NOx'!$BX$5:$CO$5,0))</f>
        <v>0</v>
      </c>
      <c r="V29" s="107">
        <f>INDEX('IPM TBtu and NOx'!$BB$6:$BS$54,MATCH($B29,'IPM TBtu and NOx'!$BA$6:$BA$54,0),MATCH(V$4,'IPM TBtu and NOx'!$BB$5:$BS$5,0))*1000000</f>
        <v>0</v>
      </c>
      <c r="W29" s="107">
        <f>INDEX('IPM TBtu and NOx'!$BB$6:$BS$54,MATCH($B29,'IPM TBtu and NOx'!$BA$6:$BA$54,0),MATCH(W$4,'IPM TBtu and NOx'!$BB$5:$BS$5,0))*1000000</f>
        <v>0</v>
      </c>
      <c r="X29" s="107">
        <f>INDEX('IPM TBtu and NOx'!$BB$6:$BS$54,MATCH($B29,'IPM TBtu and NOx'!$BA$6:$BA$54,0),MATCH(X$4,'IPM TBtu and NOx'!$BB$5:$BS$5,0))*1000000</f>
        <v>0</v>
      </c>
      <c r="Y29" s="107">
        <f>INDEX('IPM TBtu and NOx'!$BB$6:$BS$54,MATCH($B29,'IPM TBtu and NOx'!$BA$6:$BA$54,0),MATCH(Y$4,'IPM TBtu and NOx'!$BB$5:$BS$5,0))*1000000</f>
        <v>0</v>
      </c>
      <c r="Z29" s="107">
        <f>INDEX('IPM TBtu and NOx'!$BB$6:$BS$54,MATCH($B29,'IPM TBtu and NOx'!$BA$6:$BA$54,0),MATCH(Z$4,'IPM TBtu and NOx'!$BB$5:$BS$5,0))*1000000</f>
        <v>0</v>
      </c>
      <c r="AA29" s="107">
        <f>INDEX('IPM TBtu and NOx'!$BB$6:$BS$54,MATCH($B29,'IPM TBtu and NOx'!$BA$6:$BA$54,0),MATCH(AA$4,'IPM TBtu and NOx'!$BB$5:$BS$5,0))*1000000</f>
        <v>0</v>
      </c>
      <c r="AB29" s="128">
        <f t="shared" si="0"/>
        <v>20408.210752892253</v>
      </c>
      <c r="AC29" s="107">
        <f t="shared" si="1"/>
        <v>17204.52023679977</v>
      </c>
      <c r="AD29" s="107">
        <f t="shared" si="2"/>
        <v>17069.134038901007</v>
      </c>
      <c r="AE29" s="107">
        <f t="shared" si="3"/>
        <v>15748.156903879049</v>
      </c>
      <c r="AF29" s="107">
        <f t="shared" si="4"/>
        <v>14860.048620151712</v>
      </c>
      <c r="AG29" s="107">
        <f t="shared" si="5"/>
        <v>14574.614402931942</v>
      </c>
      <c r="AH29" s="128">
        <f t="shared" si="6"/>
        <v>357890995.92846185</v>
      </c>
      <c r="AI29" s="107">
        <f t="shared" si="7"/>
        <v>358349095.98118716</v>
      </c>
      <c r="AJ29" s="107">
        <f t="shared" si="8"/>
        <v>357735010.27108014</v>
      </c>
      <c r="AK29" s="107">
        <f t="shared" si="9"/>
        <v>355543274.84339249</v>
      </c>
      <c r="AL29" s="107">
        <f t="shared" si="10"/>
        <v>352988209.00924456</v>
      </c>
      <c r="AM29" s="107">
        <f t="shared" si="11"/>
        <v>352587603.29218239</v>
      </c>
      <c r="AN29" s="128">
        <f>VLOOKUP($B29,'2015 Historic Data for Final'!$A$2:$H$51,3,0)</f>
        <v>332255012.21899998</v>
      </c>
      <c r="AO29" s="129">
        <f>VLOOKUP($B29,'2015 Historic Data for Final'!$A$2:$H$51,5,0)</f>
        <v>332255012.21899998</v>
      </c>
      <c r="AP29" s="128">
        <f>VLOOKUP($B29,'2015 Historic Data for Final'!$A$2:$H$51,2,0)</f>
        <v>17419.045999999998</v>
      </c>
      <c r="AQ29" s="107">
        <f>VLOOKUP($B29,'2015 Historic Data for Final'!$A$2:$H$51,8,0)</f>
        <v>17419.045999999998</v>
      </c>
      <c r="AR29" s="129">
        <f t="shared" si="12"/>
        <v>17419.045999999998</v>
      </c>
      <c r="AS29" s="130">
        <f t="shared" si="13"/>
        <v>0.10485347314200061</v>
      </c>
      <c r="AT29" s="108">
        <f t="shared" si="14"/>
        <v>0.10485347314200061</v>
      </c>
      <c r="AU29" s="131">
        <f t="shared" si="15"/>
        <v>0.10485347314200061</v>
      </c>
      <c r="AV29" s="68">
        <f t="shared" si="17"/>
        <v>0.11404707570218732</v>
      </c>
      <c r="AW29" s="8">
        <f t="shared" si="18"/>
        <v>9.6021005381316679E-2</v>
      </c>
      <c r="AX29" s="8">
        <f t="shared" si="19"/>
        <v>9.5428926712912809E-2</v>
      </c>
      <c r="AY29" s="8">
        <f t="shared" si="20"/>
        <v>8.8586442316006125E-2</v>
      </c>
      <c r="AZ29" s="8">
        <f t="shared" si="21"/>
        <v>8.419572235492169E-2</v>
      </c>
      <c r="BA29" s="8">
        <f t="shared" si="22"/>
        <v>8.2672301957560576E-2</v>
      </c>
      <c r="BB29" s="40">
        <f t="shared" si="23"/>
        <v>17419</v>
      </c>
      <c r="BC29" s="40">
        <f t="shared" si="24"/>
        <v>14424</v>
      </c>
      <c r="BD29" s="40">
        <f t="shared" si="25"/>
        <v>14326</v>
      </c>
      <c r="BE29" s="40">
        <f t="shared" si="26"/>
        <v>13189</v>
      </c>
      <c r="BF29" s="40">
        <f t="shared" si="27"/>
        <v>12460</v>
      </c>
      <c r="BG29" s="40">
        <f t="shared" si="28"/>
        <v>12207</v>
      </c>
    </row>
    <row r="30" spans="1:64" s="126" customFormat="1" x14ac:dyDescent="0.25">
      <c r="A30" s="107"/>
      <c r="B30" s="133" t="s">
        <v>51</v>
      </c>
      <c r="C30" s="134" t="s">
        <v>93</v>
      </c>
      <c r="D30" s="107">
        <f>INDEX('IPM TBtu and NOx'!$AF$6:$AW$54,MATCH($B30,'IPM TBtu and NOx'!$AE$6:$AE$54,0),MATCH(D$4,'IPM TBtu and NOx'!$AF$5:$AW$5,0))</f>
        <v>10770.645394260258</v>
      </c>
      <c r="E30" s="107">
        <f>INDEX('IPM TBtu and NOx'!$AF$6:$AW$54,MATCH($B30,'IPM TBtu and NOx'!$AE$6:$AE$54,0),MATCH(E$4,'IPM TBtu and NOx'!$AF$5:$AW$5,0))</f>
        <v>10431.017847967885</v>
      </c>
      <c r="F30" s="107">
        <f>INDEX('IPM TBtu and NOx'!$AF$6:$AW$54,MATCH($B30,'IPM TBtu and NOx'!$AE$6:$AE$54,0),MATCH(F$4,'IPM TBtu and NOx'!$AF$5:$AW$5,0))</f>
        <v>10097.885532214224</v>
      </c>
      <c r="G30" s="107">
        <f>INDEX('IPM TBtu and NOx'!$AF$6:$AW$54,MATCH($B30,'IPM TBtu and NOx'!$AE$6:$AE$54,0),MATCH(G$4,'IPM TBtu and NOx'!$AF$5:$AW$5,0))</f>
        <v>9757.6570634277268</v>
      </c>
      <c r="H30" s="107">
        <f>INDEX('IPM TBtu and NOx'!$AF$6:$AW$54,MATCH($B30,'IPM TBtu and NOx'!$AE$6:$AE$54,0),MATCH(H$4,'IPM TBtu and NOx'!$AF$5:$AW$5,0))</f>
        <v>9599.2898177888073</v>
      </c>
      <c r="I30" s="107">
        <f>INDEX('IPM TBtu and NOx'!$AF$6:$AW$54,MATCH($B30,'IPM TBtu and NOx'!$AE$6:$AE$54,0),MATCH(I$4,'IPM TBtu and NOx'!$AF$5:$AW$5,0))</f>
        <v>9543.0525604460581</v>
      </c>
      <c r="J30" s="127">
        <f>INDEX('IPM TBtu and NOx'!$J$6:$AA$54,MATCH($B30,'IPM TBtu and NOx'!$I$6:$I$54,0),MATCH(J$4,'IPM TBtu and NOx'!$J$5:$AA$5,0))*1000000</f>
        <v>102583139.11983515</v>
      </c>
      <c r="K30" s="127">
        <f>INDEX('IPM TBtu and NOx'!$J$6:$AA$54,MATCH($B30,'IPM TBtu and NOx'!$I$6:$I$54,0),MATCH(K$4,'IPM TBtu and NOx'!$J$5:$AA$5,0))*1000000</f>
        <v>102598105.67423998</v>
      </c>
      <c r="L30" s="127">
        <f>INDEX('IPM TBtu and NOx'!$J$6:$AA$54,MATCH($B30,'IPM TBtu and NOx'!$I$6:$I$54,0),MATCH(L$4,'IPM TBtu and NOx'!$J$5:$AA$5,0))*1000000</f>
        <v>102607101.1249276</v>
      </c>
      <c r="M30" s="127">
        <f>INDEX('IPM TBtu and NOx'!$J$6:$AA$54,MATCH($B30,'IPM TBtu and NOx'!$I$6:$I$54,0),MATCH(M$4,'IPM TBtu and NOx'!$J$5:$AA$5,0))*1000000</f>
        <v>102637235.95751528</v>
      </c>
      <c r="N30" s="127">
        <f>INDEX('IPM TBtu and NOx'!$J$6:$AA$54,MATCH($B30,'IPM TBtu and NOx'!$I$6:$I$54,0),MATCH(N$4,'IPM TBtu and NOx'!$J$5:$AA$5,0))*1000000</f>
        <v>102483951.72613798</v>
      </c>
      <c r="O30" s="127">
        <f>INDEX('IPM TBtu and NOx'!$J$6:$AA$54,MATCH($B30,'IPM TBtu and NOx'!$I$6:$I$54,0),MATCH(O$4,'IPM TBtu and NOx'!$J$5:$AA$5,0))*1000000</f>
        <v>102407283.17566654</v>
      </c>
      <c r="P30" s="107">
        <f>INDEX('IPM TBtu and NOx'!$BX$6:$CO$54,MATCH($B30,'IPM TBtu and NOx'!$BW$6:$BW$54,0),MATCH(P$4,'IPM TBtu and NOx'!$BX$5:$CO$5,0))</f>
        <v>846.22542597014512</v>
      </c>
      <c r="Q30" s="107">
        <f>INDEX('IPM TBtu and NOx'!$BX$6:$CO$54,MATCH($B30,'IPM TBtu and NOx'!$BW$6:$BW$54,0),MATCH(Q$4,'IPM TBtu and NOx'!$BX$5:$CO$5,0))</f>
        <v>923.89906083288008</v>
      </c>
      <c r="R30" s="107">
        <f>INDEX('IPM TBtu and NOx'!$BX$6:$CO$54,MATCH($B30,'IPM TBtu and NOx'!$BW$6:$BW$54,0),MATCH(R$4,'IPM TBtu and NOx'!$BX$5:$CO$5,0))</f>
        <v>961.22236161940009</v>
      </c>
      <c r="S30" s="107">
        <f>INDEX('IPM TBtu and NOx'!$BX$6:$CO$54,MATCH($B30,'IPM TBtu and NOx'!$BW$6:$BW$54,0),MATCH(S$4,'IPM TBtu and NOx'!$BX$5:$CO$5,0))</f>
        <v>1024.1003264522146</v>
      </c>
      <c r="T30" s="107">
        <f>INDEX('IPM TBtu and NOx'!$BX$6:$CO$54,MATCH($B30,'IPM TBtu and NOx'!$BW$6:$BW$54,0),MATCH(T$4,'IPM TBtu and NOx'!$BX$5:$CO$5,0))</f>
        <v>1043.9827844115084</v>
      </c>
      <c r="U30" s="107">
        <f>INDEX('IPM TBtu and NOx'!$BX$6:$CO$54,MATCH($B30,'IPM TBtu and NOx'!$BW$6:$BW$54,0),MATCH(U$4,'IPM TBtu and NOx'!$BX$5:$CO$5,0))</f>
        <v>1043.9828950956944</v>
      </c>
      <c r="V30" s="107">
        <f>INDEX('IPM TBtu and NOx'!$BB$6:$BS$54,MATCH($B30,'IPM TBtu and NOx'!$BA$6:$BA$54,0),MATCH(V$4,'IPM TBtu and NOx'!$BB$5:$BS$5,0))*1000000</f>
        <v>0</v>
      </c>
      <c r="W30" s="107">
        <f>INDEX('IPM TBtu and NOx'!$BB$6:$BS$54,MATCH($B30,'IPM TBtu and NOx'!$BA$6:$BA$54,0),MATCH(W$4,'IPM TBtu and NOx'!$BB$5:$BS$5,0))*1000000</f>
        <v>0</v>
      </c>
      <c r="X30" s="107">
        <f>INDEX('IPM TBtu and NOx'!$BB$6:$BS$54,MATCH($B30,'IPM TBtu and NOx'!$BA$6:$BA$54,0),MATCH(X$4,'IPM TBtu and NOx'!$BB$5:$BS$5,0))*1000000</f>
        <v>0</v>
      </c>
      <c r="Y30" s="107">
        <f>INDEX('IPM TBtu and NOx'!$BB$6:$BS$54,MATCH($B30,'IPM TBtu and NOx'!$BA$6:$BA$54,0),MATCH(Y$4,'IPM TBtu and NOx'!$BB$5:$BS$5,0))*1000000</f>
        <v>0</v>
      </c>
      <c r="Z30" s="107">
        <f>INDEX('IPM TBtu and NOx'!$BB$6:$BS$54,MATCH($B30,'IPM TBtu and NOx'!$BA$6:$BA$54,0),MATCH(Z$4,'IPM TBtu and NOx'!$BB$5:$BS$5,0))*1000000</f>
        <v>0</v>
      </c>
      <c r="AA30" s="107">
        <f>INDEX('IPM TBtu and NOx'!$BB$6:$BS$54,MATCH($B30,'IPM TBtu and NOx'!$BA$6:$BA$54,0),MATCH(AA$4,'IPM TBtu and NOx'!$BB$5:$BS$5,0))*1000000</f>
        <v>0</v>
      </c>
      <c r="AB30" s="128">
        <f t="shared" si="0"/>
        <v>11616.870820230404</v>
      </c>
      <c r="AC30" s="107">
        <f t="shared" si="1"/>
        <v>11354.916908800766</v>
      </c>
      <c r="AD30" s="107">
        <f t="shared" si="2"/>
        <v>11059.107893833625</v>
      </c>
      <c r="AE30" s="107">
        <f t="shared" si="3"/>
        <v>10781.757389879942</v>
      </c>
      <c r="AF30" s="107">
        <f t="shared" si="4"/>
        <v>10643.272602200315</v>
      </c>
      <c r="AG30" s="107">
        <f t="shared" si="5"/>
        <v>10587.035455541753</v>
      </c>
      <c r="AH30" s="128">
        <f t="shared" si="6"/>
        <v>102583139.11983515</v>
      </c>
      <c r="AI30" s="107">
        <f t="shared" si="7"/>
        <v>102598105.67423998</v>
      </c>
      <c r="AJ30" s="107">
        <f t="shared" si="8"/>
        <v>102607101.1249276</v>
      </c>
      <c r="AK30" s="107">
        <f t="shared" si="9"/>
        <v>102637235.95751528</v>
      </c>
      <c r="AL30" s="107">
        <f t="shared" si="10"/>
        <v>102483951.72613798</v>
      </c>
      <c r="AM30" s="107">
        <f t="shared" si="11"/>
        <v>102407283.17566654</v>
      </c>
      <c r="AN30" s="128">
        <f>VLOOKUP($B30,'2015 Historic Data for Final'!$A$2:$H$51,3,0)</f>
        <v>132092869.219</v>
      </c>
      <c r="AO30" s="129">
        <f>VLOOKUP($B30,'2015 Historic Data for Final'!$A$2:$H$51,5,0)</f>
        <v>132092869.219</v>
      </c>
      <c r="AP30" s="128">
        <f>VLOOKUP($B30,'2015 Historic Data for Final'!$A$2:$H$51,2,0)</f>
        <v>18790.094000000001</v>
      </c>
      <c r="AQ30" s="107">
        <f>VLOOKUP($B30,'2015 Historic Data for Final'!$A$2:$H$51,8,0)</f>
        <v>18737.830915687198</v>
      </c>
      <c r="AR30" s="129">
        <f t="shared" si="12"/>
        <v>18737.830915687198</v>
      </c>
      <c r="AS30" s="130">
        <f t="shared" si="13"/>
        <v>0.28449823387282841</v>
      </c>
      <c r="AT30" s="108">
        <f t="shared" si="14"/>
        <v>0.2837069256875826</v>
      </c>
      <c r="AU30" s="131">
        <f t="shared" si="15"/>
        <v>0.2837069256875826</v>
      </c>
      <c r="AV30" s="68">
        <f t="shared" si="17"/>
        <v>0.22648694356408522</v>
      </c>
      <c r="AW30" s="8">
        <f t="shared" si="18"/>
        <v>0.22134749631448067</v>
      </c>
      <c r="AX30" s="8">
        <f t="shared" si="19"/>
        <v>0.21556223248854459</v>
      </c>
      <c r="AY30" s="8">
        <f t="shared" si="20"/>
        <v>0.21009446112408647</v>
      </c>
      <c r="AZ30" s="8">
        <f t="shared" si="21"/>
        <v>0.20770613199307</v>
      </c>
      <c r="BA30" s="8">
        <f t="shared" si="22"/>
        <v>0.20676333024831942</v>
      </c>
      <c r="BB30" s="40">
        <f t="shared" si="23"/>
        <v>18738</v>
      </c>
      <c r="BC30" s="40">
        <f t="shared" si="24"/>
        <v>18398</v>
      </c>
      <c r="BD30" s="40">
        <f t="shared" si="25"/>
        <v>18016</v>
      </c>
      <c r="BE30" s="40">
        <f t="shared" si="26"/>
        <v>17655</v>
      </c>
      <c r="BF30" s="40">
        <f t="shared" si="27"/>
        <v>17497</v>
      </c>
      <c r="BG30" s="40">
        <f t="shared" si="28"/>
        <v>17435</v>
      </c>
    </row>
    <row r="31" spans="1:64" s="126" customFormat="1" x14ac:dyDescent="0.25">
      <c r="A31" s="107"/>
      <c r="B31" s="133" t="s">
        <v>44</v>
      </c>
      <c r="C31" s="134" t="s">
        <v>92</v>
      </c>
      <c r="D31" s="107">
        <f>INDEX('IPM TBtu and NOx'!$AF$6:$AW$54,MATCH($B31,'IPM TBtu and NOx'!$AE$6:$AE$54,0),MATCH(D$4,'IPM TBtu and NOx'!$AF$5:$AW$5,0))</f>
        <v>12195.583638357042</v>
      </c>
      <c r="E31" s="107">
        <f>INDEX('IPM TBtu and NOx'!$AF$6:$AW$54,MATCH($B31,'IPM TBtu and NOx'!$AE$6:$AE$54,0),MATCH(E$4,'IPM TBtu and NOx'!$AF$5:$AW$5,0))</f>
        <v>12132.754146229239</v>
      </c>
      <c r="F31" s="107">
        <f>INDEX('IPM TBtu and NOx'!$AF$6:$AW$54,MATCH($B31,'IPM TBtu and NOx'!$AE$6:$AE$54,0),MATCH(F$4,'IPM TBtu and NOx'!$AF$5:$AW$5,0))</f>
        <v>11392.938155060647</v>
      </c>
      <c r="G31" s="107">
        <f>INDEX('IPM TBtu and NOx'!$AF$6:$AW$54,MATCH($B31,'IPM TBtu and NOx'!$AE$6:$AE$54,0),MATCH(G$4,'IPM TBtu and NOx'!$AF$5:$AW$5,0))</f>
        <v>9502.328765221795</v>
      </c>
      <c r="H31" s="107">
        <f>INDEX('IPM TBtu and NOx'!$AF$6:$AW$54,MATCH($B31,'IPM TBtu and NOx'!$AE$6:$AE$54,0),MATCH(H$4,'IPM TBtu and NOx'!$AF$5:$AW$5,0))</f>
        <v>8720.6955600505516</v>
      </c>
      <c r="I31" s="107">
        <f>INDEX('IPM TBtu and NOx'!$AF$6:$AW$54,MATCH($B31,'IPM TBtu and NOx'!$AE$6:$AE$54,0),MATCH(I$4,'IPM TBtu and NOx'!$AF$5:$AW$5,0))</f>
        <v>8700.9740615863338</v>
      </c>
      <c r="J31" s="127">
        <f>INDEX('IPM TBtu and NOx'!$J$6:$AA$54,MATCH($B31,'IPM TBtu and NOx'!$I$6:$I$54,0),MATCH(J$4,'IPM TBtu and NOx'!$J$5:$AA$5,0))*1000000</f>
        <v>116829761.14313397</v>
      </c>
      <c r="K31" s="127">
        <f>INDEX('IPM TBtu and NOx'!$J$6:$AA$54,MATCH($B31,'IPM TBtu and NOx'!$I$6:$I$54,0),MATCH(K$4,'IPM TBtu and NOx'!$J$5:$AA$5,0))*1000000</f>
        <v>116799449.89620651</v>
      </c>
      <c r="L31" s="127">
        <f>INDEX('IPM TBtu and NOx'!$J$6:$AA$54,MATCH($B31,'IPM TBtu and NOx'!$I$6:$I$54,0),MATCH(L$4,'IPM TBtu and NOx'!$J$5:$AA$5,0))*1000000</f>
        <v>116489396.02926409</v>
      </c>
      <c r="M31" s="127">
        <f>INDEX('IPM TBtu and NOx'!$J$6:$AA$54,MATCH($B31,'IPM TBtu and NOx'!$I$6:$I$54,0),MATCH(M$4,'IPM TBtu and NOx'!$J$5:$AA$5,0))*1000000</f>
        <v>115058147.64029126</v>
      </c>
      <c r="N31" s="127">
        <f>INDEX('IPM TBtu and NOx'!$J$6:$AA$54,MATCH($B31,'IPM TBtu and NOx'!$I$6:$I$54,0),MATCH(N$4,'IPM TBtu and NOx'!$J$5:$AA$5,0))*1000000</f>
        <v>114249802.86181824</v>
      </c>
      <c r="O31" s="127">
        <f>INDEX('IPM TBtu and NOx'!$J$6:$AA$54,MATCH($B31,'IPM TBtu and NOx'!$I$6:$I$54,0),MATCH(O$4,'IPM TBtu and NOx'!$J$5:$AA$5,0))*1000000</f>
        <v>114236913.2865417</v>
      </c>
      <c r="P31" s="107">
        <f>INDEX('IPM TBtu and NOx'!$BX$6:$CO$54,MATCH($B31,'IPM TBtu and NOx'!$BW$6:$BW$54,0),MATCH(P$4,'IPM TBtu and NOx'!$BX$5:$CO$5,0))</f>
        <v>0</v>
      </c>
      <c r="Q31" s="107">
        <f>INDEX('IPM TBtu and NOx'!$BX$6:$CO$54,MATCH($B31,'IPM TBtu and NOx'!$BW$6:$BW$54,0),MATCH(Q$4,'IPM TBtu and NOx'!$BX$5:$CO$5,0))</f>
        <v>0</v>
      </c>
      <c r="R31" s="107">
        <f>INDEX('IPM TBtu and NOx'!$BX$6:$CO$54,MATCH($B31,'IPM TBtu and NOx'!$BW$6:$BW$54,0),MATCH(R$4,'IPM TBtu and NOx'!$BX$5:$CO$5,0))</f>
        <v>0</v>
      </c>
      <c r="S31" s="107">
        <f>INDEX('IPM TBtu and NOx'!$BX$6:$CO$54,MATCH($B31,'IPM TBtu and NOx'!$BW$6:$BW$54,0),MATCH(S$4,'IPM TBtu and NOx'!$BX$5:$CO$5,0))</f>
        <v>0</v>
      </c>
      <c r="T31" s="107">
        <f>INDEX('IPM TBtu and NOx'!$BX$6:$CO$54,MATCH($B31,'IPM TBtu and NOx'!$BW$6:$BW$54,0),MATCH(T$4,'IPM TBtu and NOx'!$BX$5:$CO$5,0))</f>
        <v>0</v>
      </c>
      <c r="U31" s="107">
        <f>INDEX('IPM TBtu and NOx'!$BX$6:$CO$54,MATCH($B31,'IPM TBtu and NOx'!$BW$6:$BW$54,0),MATCH(U$4,'IPM TBtu and NOx'!$BX$5:$CO$5,0))</f>
        <v>0</v>
      </c>
      <c r="V31" s="107">
        <f>INDEX('IPM TBtu and NOx'!$BB$6:$BS$54,MATCH($B31,'IPM TBtu and NOx'!$BA$6:$BA$54,0),MATCH(V$4,'IPM TBtu and NOx'!$BB$5:$BS$5,0))*1000000</f>
        <v>0</v>
      </c>
      <c r="W31" s="107">
        <f>INDEX('IPM TBtu and NOx'!$BB$6:$BS$54,MATCH($B31,'IPM TBtu and NOx'!$BA$6:$BA$54,0),MATCH(W$4,'IPM TBtu and NOx'!$BB$5:$BS$5,0))*1000000</f>
        <v>0</v>
      </c>
      <c r="X31" s="107">
        <f>INDEX('IPM TBtu and NOx'!$BB$6:$BS$54,MATCH($B31,'IPM TBtu and NOx'!$BA$6:$BA$54,0),MATCH(X$4,'IPM TBtu and NOx'!$BB$5:$BS$5,0))*1000000</f>
        <v>0</v>
      </c>
      <c r="Y31" s="107">
        <f>INDEX('IPM TBtu and NOx'!$BB$6:$BS$54,MATCH($B31,'IPM TBtu and NOx'!$BA$6:$BA$54,0),MATCH(Y$4,'IPM TBtu and NOx'!$BB$5:$BS$5,0))*1000000</f>
        <v>0</v>
      </c>
      <c r="Z31" s="107">
        <f>INDEX('IPM TBtu and NOx'!$BB$6:$BS$54,MATCH($B31,'IPM TBtu and NOx'!$BA$6:$BA$54,0),MATCH(Z$4,'IPM TBtu and NOx'!$BB$5:$BS$5,0))*1000000</f>
        <v>0</v>
      </c>
      <c r="AA31" s="107">
        <f>INDEX('IPM TBtu and NOx'!$BB$6:$BS$54,MATCH($B31,'IPM TBtu and NOx'!$BA$6:$BA$54,0),MATCH(AA$4,'IPM TBtu and NOx'!$BB$5:$BS$5,0))*1000000</f>
        <v>0</v>
      </c>
      <c r="AB31" s="128">
        <f t="shared" si="0"/>
        <v>12195.583638357042</v>
      </c>
      <c r="AC31" s="107">
        <f t="shared" si="1"/>
        <v>12132.754146229239</v>
      </c>
      <c r="AD31" s="107">
        <f t="shared" si="2"/>
        <v>11392.938155060647</v>
      </c>
      <c r="AE31" s="107">
        <f t="shared" si="3"/>
        <v>9502.328765221795</v>
      </c>
      <c r="AF31" s="107">
        <f t="shared" si="4"/>
        <v>8720.6955600505516</v>
      </c>
      <c r="AG31" s="107">
        <f t="shared" si="5"/>
        <v>8700.9740615863338</v>
      </c>
      <c r="AH31" s="128">
        <f t="shared" si="6"/>
        <v>116829761.14313397</v>
      </c>
      <c r="AI31" s="107">
        <f t="shared" si="7"/>
        <v>116799449.89620651</v>
      </c>
      <c r="AJ31" s="107">
        <f t="shared" si="8"/>
        <v>116489396.02926409</v>
      </c>
      <c r="AK31" s="107">
        <f t="shared" si="9"/>
        <v>115058147.64029126</v>
      </c>
      <c r="AL31" s="107">
        <f t="shared" si="10"/>
        <v>114249802.86181824</v>
      </c>
      <c r="AM31" s="107">
        <f t="shared" si="11"/>
        <v>114236913.2865417</v>
      </c>
      <c r="AN31" s="128">
        <f>VLOOKUP($B31,'2015 Historic Data for Final'!$A$2:$H$51,3,0)</f>
        <v>116536973.058</v>
      </c>
      <c r="AO31" s="129">
        <f>VLOOKUP($B31,'2015 Historic Data for Final'!$A$2:$H$51,5,0)</f>
        <v>108919611.221</v>
      </c>
      <c r="AP31" s="128">
        <f>VLOOKUP($B31,'2015 Historic Data for Final'!$A$2:$H$51,2,0)</f>
        <v>10386.929</v>
      </c>
      <c r="AQ31" s="107">
        <f>VLOOKUP($B31,'2015 Historic Data for Final'!$A$2:$H$51,8,0)</f>
        <v>9100.74</v>
      </c>
      <c r="AR31" s="129">
        <f t="shared" si="12"/>
        <v>9737.2060026540148</v>
      </c>
      <c r="AS31" s="130">
        <f t="shared" si="13"/>
        <v>0.17825980420532231</v>
      </c>
      <c r="AT31" s="108">
        <f t="shared" si="14"/>
        <v>0.16710930011555811</v>
      </c>
      <c r="AU31" s="131">
        <f t="shared" si="15"/>
        <v>0.16710930011555808</v>
      </c>
      <c r="AV31" s="68">
        <f t="shared" si="17"/>
        <v>0.20877529011491555</v>
      </c>
      <c r="AW31" s="8">
        <f t="shared" si="18"/>
        <v>0.20775361796671091</v>
      </c>
      <c r="AX31" s="8">
        <f t="shared" si="19"/>
        <v>0.19560472529531442</v>
      </c>
      <c r="AY31" s="8">
        <f t="shared" si="20"/>
        <v>0.16517437417694447</v>
      </c>
      <c r="AZ31" s="8">
        <f t="shared" si="21"/>
        <v>0.15266014192773661</v>
      </c>
      <c r="BA31" s="8">
        <f t="shared" si="22"/>
        <v>0.15233209321336588</v>
      </c>
      <c r="BB31" s="40">
        <f t="shared" si="23"/>
        <v>9737</v>
      </c>
      <c r="BC31" s="40">
        <f t="shared" si="24"/>
        <v>9678</v>
      </c>
      <c r="BD31" s="40">
        <f t="shared" si="25"/>
        <v>8970</v>
      </c>
      <c r="BE31" s="40">
        <f t="shared" si="26"/>
        <v>7197</v>
      </c>
      <c r="BF31" s="40">
        <f t="shared" si="27"/>
        <v>6467</v>
      </c>
      <c r="BG31" s="40">
        <f t="shared" si="28"/>
        <v>6448</v>
      </c>
    </row>
    <row r="32" spans="1:64" s="126" customFormat="1" x14ac:dyDescent="0.25">
      <c r="A32" s="107"/>
      <c r="B32" s="133" t="s">
        <v>46</v>
      </c>
      <c r="C32" s="134" t="s">
        <v>91</v>
      </c>
      <c r="D32" s="107">
        <f>INDEX('IPM TBtu and NOx'!$AF$6:$AW$54,MATCH($B32,'IPM TBtu and NOx'!$AE$6:$AE$54,0),MATCH(D$4,'IPM TBtu and NOx'!$AF$5:$AW$5,0))</f>
        <v>140.0072812352397</v>
      </c>
      <c r="E32" s="107">
        <f>INDEX('IPM TBtu and NOx'!$AF$6:$AW$54,MATCH($B32,'IPM TBtu and NOx'!$AE$6:$AE$54,0),MATCH(E$4,'IPM TBtu and NOx'!$AF$5:$AW$5,0))</f>
        <v>140.00728108827781</v>
      </c>
      <c r="F32" s="107">
        <f>INDEX('IPM TBtu and NOx'!$AF$6:$AW$54,MATCH($B32,'IPM TBtu and NOx'!$AE$6:$AE$54,0),MATCH(F$4,'IPM TBtu and NOx'!$AF$5:$AW$5,0))</f>
        <v>140.0072812352397</v>
      </c>
      <c r="G32" s="107">
        <f>INDEX('IPM TBtu and NOx'!$AF$6:$AW$54,MATCH($B32,'IPM TBtu and NOx'!$AE$6:$AE$54,0),MATCH(G$4,'IPM TBtu and NOx'!$AF$5:$AW$5,0))</f>
        <v>140.0072812352397</v>
      </c>
      <c r="H32" s="107">
        <f>INDEX('IPM TBtu and NOx'!$AF$6:$AW$54,MATCH($B32,'IPM TBtu and NOx'!$AE$6:$AE$54,0),MATCH(H$4,'IPM TBtu and NOx'!$AF$5:$AW$5,0))</f>
        <v>139.30087593803779</v>
      </c>
      <c r="I32" s="107">
        <f>INDEX('IPM TBtu and NOx'!$AF$6:$AW$54,MATCH($B32,'IPM TBtu and NOx'!$AE$6:$AE$54,0),MATCH(I$4,'IPM TBtu and NOx'!$AF$5:$AW$5,0))</f>
        <v>139.29542475457103</v>
      </c>
      <c r="J32" s="127">
        <f>INDEX('IPM TBtu and NOx'!$J$6:$AA$54,MATCH($B32,'IPM TBtu and NOx'!$I$6:$I$54,0),MATCH(J$4,'IPM TBtu and NOx'!$J$5:$AA$5,0))*1000000</f>
        <v>29263017.805819202</v>
      </c>
      <c r="K32" s="127">
        <f>INDEX('IPM TBtu and NOx'!$J$6:$AA$54,MATCH($B32,'IPM TBtu and NOx'!$I$6:$I$54,0),MATCH(K$4,'IPM TBtu and NOx'!$J$5:$AA$5,0))*1000000</f>
        <v>29263017.778282899</v>
      </c>
      <c r="L32" s="127">
        <f>INDEX('IPM TBtu and NOx'!$J$6:$AA$54,MATCH($B32,'IPM TBtu and NOx'!$I$6:$I$54,0),MATCH(L$4,'IPM TBtu and NOx'!$J$5:$AA$5,0))*1000000</f>
        <v>29263017.805819202</v>
      </c>
      <c r="M32" s="127">
        <f>INDEX('IPM TBtu and NOx'!$J$6:$AA$54,MATCH($B32,'IPM TBtu and NOx'!$I$6:$I$54,0),MATCH(M$4,'IPM TBtu and NOx'!$J$5:$AA$5,0))*1000000</f>
        <v>29263017.805819202</v>
      </c>
      <c r="N32" s="127">
        <f>INDEX('IPM TBtu and NOx'!$J$6:$AA$54,MATCH($B32,'IPM TBtu and NOx'!$I$6:$I$54,0),MATCH(N$4,'IPM TBtu and NOx'!$J$5:$AA$5,0))*1000000</f>
        <v>29130658.256497502</v>
      </c>
      <c r="O32" s="127">
        <f>INDEX('IPM TBtu and NOx'!$J$6:$AA$54,MATCH($B32,'IPM TBtu and NOx'!$I$6:$I$54,0),MATCH(O$4,'IPM TBtu and NOx'!$J$5:$AA$5,0))*1000000</f>
        <v>29129636.865251102</v>
      </c>
      <c r="P32" s="107">
        <f>INDEX('IPM TBtu and NOx'!$BX$6:$CO$54,MATCH($B32,'IPM TBtu and NOx'!$BW$6:$BW$54,0),MATCH(P$4,'IPM TBtu and NOx'!$BX$5:$CO$5,0))</f>
        <v>0</v>
      </c>
      <c r="Q32" s="107">
        <f>INDEX('IPM TBtu and NOx'!$BX$6:$CO$54,MATCH($B32,'IPM TBtu and NOx'!$BW$6:$BW$54,0),MATCH(Q$4,'IPM TBtu and NOx'!$BX$5:$CO$5,0))</f>
        <v>0</v>
      </c>
      <c r="R32" s="107">
        <f>INDEX('IPM TBtu and NOx'!$BX$6:$CO$54,MATCH($B32,'IPM TBtu and NOx'!$BW$6:$BW$54,0),MATCH(R$4,'IPM TBtu and NOx'!$BX$5:$CO$5,0))</f>
        <v>0</v>
      </c>
      <c r="S32" s="107">
        <f>INDEX('IPM TBtu and NOx'!$BX$6:$CO$54,MATCH($B32,'IPM TBtu and NOx'!$BW$6:$BW$54,0),MATCH(S$4,'IPM TBtu and NOx'!$BX$5:$CO$5,0))</f>
        <v>0</v>
      </c>
      <c r="T32" s="107">
        <f>INDEX('IPM TBtu and NOx'!$BX$6:$CO$54,MATCH($B32,'IPM TBtu and NOx'!$BW$6:$BW$54,0),MATCH(T$4,'IPM TBtu and NOx'!$BX$5:$CO$5,0))</f>
        <v>0</v>
      </c>
      <c r="U32" s="107">
        <f>INDEX('IPM TBtu and NOx'!$BX$6:$CO$54,MATCH($B32,'IPM TBtu and NOx'!$BW$6:$BW$54,0),MATCH(U$4,'IPM TBtu and NOx'!$BX$5:$CO$5,0))</f>
        <v>0</v>
      </c>
      <c r="V32" s="107">
        <f>INDEX('IPM TBtu and NOx'!$BB$6:$BS$54,MATCH($B32,'IPM TBtu and NOx'!$BA$6:$BA$54,0),MATCH(V$4,'IPM TBtu and NOx'!$BB$5:$BS$5,0))*1000000</f>
        <v>0</v>
      </c>
      <c r="W32" s="107">
        <f>INDEX('IPM TBtu and NOx'!$BB$6:$BS$54,MATCH($B32,'IPM TBtu and NOx'!$BA$6:$BA$54,0),MATCH(W$4,'IPM TBtu and NOx'!$BB$5:$BS$5,0))*1000000</f>
        <v>0</v>
      </c>
      <c r="X32" s="107">
        <f>INDEX('IPM TBtu and NOx'!$BB$6:$BS$54,MATCH($B32,'IPM TBtu and NOx'!$BA$6:$BA$54,0),MATCH(X$4,'IPM TBtu and NOx'!$BB$5:$BS$5,0))*1000000</f>
        <v>0</v>
      </c>
      <c r="Y32" s="107">
        <f>INDEX('IPM TBtu and NOx'!$BB$6:$BS$54,MATCH($B32,'IPM TBtu and NOx'!$BA$6:$BA$54,0),MATCH(Y$4,'IPM TBtu and NOx'!$BB$5:$BS$5,0))*1000000</f>
        <v>0</v>
      </c>
      <c r="Z32" s="107">
        <f>INDEX('IPM TBtu and NOx'!$BB$6:$BS$54,MATCH($B32,'IPM TBtu and NOx'!$BA$6:$BA$54,0),MATCH(Z$4,'IPM TBtu and NOx'!$BB$5:$BS$5,0))*1000000</f>
        <v>0</v>
      </c>
      <c r="AA32" s="107">
        <f>INDEX('IPM TBtu and NOx'!$BB$6:$BS$54,MATCH($B32,'IPM TBtu and NOx'!$BA$6:$BA$54,0),MATCH(AA$4,'IPM TBtu and NOx'!$BB$5:$BS$5,0))*1000000</f>
        <v>0</v>
      </c>
      <c r="AB32" s="128">
        <f t="shared" si="0"/>
        <v>140.0072812352397</v>
      </c>
      <c r="AC32" s="107">
        <f t="shared" si="1"/>
        <v>140.00728108827781</v>
      </c>
      <c r="AD32" s="107">
        <f t="shared" si="2"/>
        <v>140.0072812352397</v>
      </c>
      <c r="AE32" s="107">
        <f t="shared" si="3"/>
        <v>140.0072812352397</v>
      </c>
      <c r="AF32" s="107">
        <f t="shared" si="4"/>
        <v>139.30087593803779</v>
      </c>
      <c r="AG32" s="107">
        <f t="shared" si="5"/>
        <v>139.29542475457103</v>
      </c>
      <c r="AH32" s="128">
        <f t="shared" si="6"/>
        <v>29263017.805819202</v>
      </c>
      <c r="AI32" s="107">
        <f t="shared" si="7"/>
        <v>29263017.778282899</v>
      </c>
      <c r="AJ32" s="107">
        <f t="shared" si="8"/>
        <v>29263017.805819202</v>
      </c>
      <c r="AK32" s="107">
        <f t="shared" si="9"/>
        <v>29263017.805819202</v>
      </c>
      <c r="AL32" s="107">
        <f t="shared" si="10"/>
        <v>29130658.256497502</v>
      </c>
      <c r="AM32" s="107">
        <f t="shared" si="11"/>
        <v>29129636.865251102</v>
      </c>
      <c r="AN32" s="128">
        <f>VLOOKUP($B32,'2015 Historic Data for Final'!$A$2:$H$51,3,0)</f>
        <v>26539646.008000001</v>
      </c>
      <c r="AO32" s="129">
        <f>VLOOKUP($B32,'2015 Historic Data for Final'!$A$2:$H$51,5,0)</f>
        <v>26539646.008000001</v>
      </c>
      <c r="AP32" s="128">
        <f>VLOOKUP($B32,'2015 Historic Data for Final'!$A$2:$H$51,2,0)</f>
        <v>415.55900000000003</v>
      </c>
      <c r="AQ32" s="107">
        <f>VLOOKUP($B32,'2015 Historic Data for Final'!$A$2:$H$51,8,0)</f>
        <v>415.55900000000003</v>
      </c>
      <c r="AR32" s="129">
        <f t="shared" si="12"/>
        <v>415.55900000000003</v>
      </c>
      <c r="AS32" s="130">
        <f t="shared" si="13"/>
        <v>3.1316092149438285E-2</v>
      </c>
      <c r="AT32" s="108">
        <f t="shared" si="14"/>
        <v>3.1316092149438285E-2</v>
      </c>
      <c r="AU32" s="131">
        <f t="shared" si="15"/>
        <v>3.1316092149438285E-2</v>
      </c>
      <c r="AV32" s="68">
        <f t="shared" si="17"/>
        <v>9.5688887704123288E-3</v>
      </c>
      <c r="AW32" s="8">
        <f t="shared" si="18"/>
        <v>9.5688887693723829E-3</v>
      </c>
      <c r="AX32" s="8">
        <f t="shared" si="19"/>
        <v>9.5688887704123288E-3</v>
      </c>
      <c r="AY32" s="8">
        <f t="shared" si="20"/>
        <v>9.5688887704123288E-3</v>
      </c>
      <c r="AZ32" s="8">
        <f t="shared" si="21"/>
        <v>9.5638673669152102E-3</v>
      </c>
      <c r="BA32" s="8">
        <f t="shared" si="22"/>
        <v>9.5638284403563763E-3</v>
      </c>
      <c r="BB32" s="40">
        <f t="shared" si="23"/>
        <v>416</v>
      </c>
      <c r="BC32" s="40">
        <f t="shared" si="24"/>
        <v>416</v>
      </c>
      <c r="BD32" s="40">
        <f t="shared" si="25"/>
        <v>416</v>
      </c>
      <c r="BE32" s="40">
        <f t="shared" si="26"/>
        <v>416</v>
      </c>
      <c r="BF32" s="40">
        <f t="shared" si="27"/>
        <v>415</v>
      </c>
      <c r="BG32" s="40">
        <f t="shared" si="28"/>
        <v>415</v>
      </c>
    </row>
    <row r="33" spans="1:66" s="126" customFormat="1" x14ac:dyDescent="0.25">
      <c r="A33" s="107" t="s">
        <v>13</v>
      </c>
      <c r="B33" s="133" t="s">
        <v>47</v>
      </c>
      <c r="C33" s="134" t="s">
        <v>90</v>
      </c>
      <c r="D33" s="107">
        <f>INDEX('IPM TBtu and NOx'!$AF$6:$AW$54,MATCH($B33,'IPM TBtu and NOx'!$AE$6:$AE$54,0),MATCH(D$4,'IPM TBtu and NOx'!$AF$5:$AW$5,0))</f>
        <v>1619.851295587501</v>
      </c>
      <c r="E33" s="107">
        <f>INDEX('IPM TBtu and NOx'!$AF$6:$AW$54,MATCH($B33,'IPM TBtu and NOx'!$AE$6:$AE$54,0),MATCH(E$4,'IPM TBtu and NOx'!$AF$5:$AW$5,0))</f>
        <v>1608.6258453378389</v>
      </c>
      <c r="F33" s="107">
        <f>INDEX('IPM TBtu and NOx'!$AF$6:$AW$54,MATCH($B33,'IPM TBtu and NOx'!$AE$6:$AE$54,0),MATCH(F$4,'IPM TBtu and NOx'!$AF$5:$AW$5,0))</f>
        <v>1567.4311612146632</v>
      </c>
      <c r="G33" s="107">
        <f>INDEX('IPM TBtu and NOx'!$AF$6:$AW$54,MATCH($B33,'IPM TBtu and NOx'!$AE$6:$AE$54,0),MATCH(G$4,'IPM TBtu and NOx'!$AF$5:$AW$5,0))</f>
        <v>1511.2231197252881</v>
      </c>
      <c r="H33" s="107">
        <f>INDEX('IPM TBtu and NOx'!$AF$6:$AW$54,MATCH($B33,'IPM TBtu and NOx'!$AE$6:$AE$54,0),MATCH(H$4,'IPM TBtu and NOx'!$AF$5:$AW$5,0))</f>
        <v>1359.7699209033422</v>
      </c>
      <c r="I33" s="107">
        <f>INDEX('IPM TBtu and NOx'!$AF$6:$AW$54,MATCH($B33,'IPM TBtu and NOx'!$AE$6:$AE$54,0),MATCH(I$4,'IPM TBtu and NOx'!$AF$5:$AW$5,0))</f>
        <v>1373.8504333152437</v>
      </c>
      <c r="J33" s="127">
        <f>INDEX('IPM TBtu and NOx'!$J$6:$AA$54,MATCH($B33,'IPM TBtu and NOx'!$I$6:$I$54,0),MATCH(J$4,'IPM TBtu and NOx'!$J$5:$AA$5,0))*1000000</f>
        <v>144744102.64068124</v>
      </c>
      <c r="K33" s="127">
        <f>INDEX('IPM TBtu and NOx'!$J$6:$AA$54,MATCH($B33,'IPM TBtu and NOx'!$I$6:$I$54,0),MATCH(K$4,'IPM TBtu and NOx'!$J$5:$AA$5,0))*1000000</f>
        <v>144961115.55881101</v>
      </c>
      <c r="L33" s="127">
        <f>INDEX('IPM TBtu and NOx'!$J$6:$AA$54,MATCH($B33,'IPM TBtu and NOx'!$I$6:$I$54,0),MATCH(L$4,'IPM TBtu and NOx'!$J$5:$AA$5,0))*1000000</f>
        <v>144648548.90690172</v>
      </c>
      <c r="M33" s="127">
        <f>INDEX('IPM TBtu and NOx'!$J$6:$AA$54,MATCH($B33,'IPM TBtu and NOx'!$I$6:$I$54,0),MATCH(M$4,'IPM TBtu and NOx'!$J$5:$AA$5,0))*1000000</f>
        <v>144347495.5980657</v>
      </c>
      <c r="N33" s="127">
        <f>INDEX('IPM TBtu and NOx'!$J$6:$AA$54,MATCH($B33,'IPM TBtu and NOx'!$I$6:$I$54,0),MATCH(N$4,'IPM TBtu and NOx'!$J$5:$AA$5,0))*1000000</f>
        <v>143095705.7736772</v>
      </c>
      <c r="O33" s="127">
        <f>INDEX('IPM TBtu and NOx'!$J$6:$AA$54,MATCH($B33,'IPM TBtu and NOx'!$I$6:$I$54,0),MATCH(O$4,'IPM TBtu and NOx'!$J$5:$AA$5,0))*1000000</f>
        <v>143318446.24463981</v>
      </c>
      <c r="P33" s="107">
        <f>INDEX('IPM TBtu and NOx'!$BX$6:$CO$54,MATCH($B33,'IPM TBtu and NOx'!$BW$6:$BW$54,0),MATCH(P$4,'IPM TBtu and NOx'!$BX$5:$CO$5,0))</f>
        <v>148.9856566419748</v>
      </c>
      <c r="Q33" s="107">
        <f>INDEX('IPM TBtu and NOx'!$BX$6:$CO$54,MATCH($B33,'IPM TBtu and NOx'!$BW$6:$BW$54,0),MATCH(Q$4,'IPM TBtu and NOx'!$BX$5:$CO$5,0))</f>
        <v>148.9856566419748</v>
      </c>
      <c r="R33" s="107">
        <f>INDEX('IPM TBtu and NOx'!$BX$6:$CO$54,MATCH($B33,'IPM TBtu and NOx'!$BW$6:$BW$54,0),MATCH(R$4,'IPM TBtu and NOx'!$BX$5:$CO$5,0))</f>
        <v>148.9856566419748</v>
      </c>
      <c r="S33" s="107">
        <f>INDEX('IPM TBtu and NOx'!$BX$6:$CO$54,MATCH($B33,'IPM TBtu and NOx'!$BW$6:$BW$54,0),MATCH(S$4,'IPM TBtu and NOx'!$BX$5:$CO$5,0))</f>
        <v>148.9856566419748</v>
      </c>
      <c r="T33" s="107">
        <f>INDEX('IPM TBtu and NOx'!$BX$6:$CO$54,MATCH($B33,'IPM TBtu and NOx'!$BW$6:$BW$54,0),MATCH(T$4,'IPM TBtu and NOx'!$BX$5:$CO$5,0))</f>
        <v>148.9856566419748</v>
      </c>
      <c r="U33" s="107">
        <f>INDEX('IPM TBtu and NOx'!$BX$6:$CO$54,MATCH($B33,'IPM TBtu and NOx'!$BW$6:$BW$54,0),MATCH(U$4,'IPM TBtu and NOx'!$BX$5:$CO$5,0))</f>
        <v>148.9856566419748</v>
      </c>
      <c r="V33" s="107">
        <f>INDEX('IPM TBtu and NOx'!$BB$6:$BS$54,MATCH($B33,'IPM TBtu and NOx'!$BA$6:$BA$54,0),MATCH(V$4,'IPM TBtu and NOx'!$BB$5:$BS$5,0))*1000000</f>
        <v>3057228.0116896322</v>
      </c>
      <c r="W33" s="107">
        <f>INDEX('IPM TBtu and NOx'!$BB$6:$BS$54,MATCH($B33,'IPM TBtu and NOx'!$BA$6:$BA$54,0),MATCH(W$4,'IPM TBtu and NOx'!$BB$5:$BS$5,0))*1000000</f>
        <v>3057228.0116896322</v>
      </c>
      <c r="X33" s="107">
        <f>INDEX('IPM TBtu and NOx'!$BB$6:$BS$54,MATCH($B33,'IPM TBtu and NOx'!$BA$6:$BA$54,0),MATCH(X$4,'IPM TBtu and NOx'!$BB$5:$BS$5,0))*1000000</f>
        <v>3057228.0116896322</v>
      </c>
      <c r="Y33" s="107">
        <f>INDEX('IPM TBtu and NOx'!$BB$6:$BS$54,MATCH($B33,'IPM TBtu and NOx'!$BA$6:$BA$54,0),MATCH(Y$4,'IPM TBtu and NOx'!$BB$5:$BS$5,0))*1000000</f>
        <v>3057228.0116896322</v>
      </c>
      <c r="Z33" s="107">
        <f>INDEX('IPM TBtu and NOx'!$BB$6:$BS$54,MATCH($B33,'IPM TBtu and NOx'!$BA$6:$BA$54,0),MATCH(Z$4,'IPM TBtu and NOx'!$BB$5:$BS$5,0))*1000000</f>
        <v>3057228.0116896322</v>
      </c>
      <c r="AA33" s="107">
        <f>INDEX('IPM TBtu and NOx'!$BB$6:$BS$54,MATCH($B33,'IPM TBtu and NOx'!$BA$6:$BA$54,0),MATCH(AA$4,'IPM TBtu and NOx'!$BB$5:$BS$5,0))*1000000</f>
        <v>3057228.0116896322</v>
      </c>
      <c r="AB33" s="128">
        <f t="shared" si="0"/>
        <v>1768.8369522294759</v>
      </c>
      <c r="AC33" s="107">
        <f t="shared" si="1"/>
        <v>1757.6115019798137</v>
      </c>
      <c r="AD33" s="107">
        <f t="shared" si="2"/>
        <v>1716.4168178566381</v>
      </c>
      <c r="AE33" s="107">
        <f t="shared" si="3"/>
        <v>1660.208776367263</v>
      </c>
      <c r="AF33" s="107">
        <f t="shared" si="4"/>
        <v>1508.755577545317</v>
      </c>
      <c r="AG33" s="107">
        <f t="shared" si="5"/>
        <v>1522.8360899572185</v>
      </c>
      <c r="AH33" s="128">
        <f t="shared" si="6"/>
        <v>147801330.65237087</v>
      </c>
      <c r="AI33" s="107">
        <f t="shared" si="7"/>
        <v>148018343.57050064</v>
      </c>
      <c r="AJ33" s="107">
        <f t="shared" si="8"/>
        <v>147705776.91859135</v>
      </c>
      <c r="AK33" s="107">
        <f t="shared" si="9"/>
        <v>147404723.60975534</v>
      </c>
      <c r="AL33" s="107">
        <f t="shared" si="10"/>
        <v>146152933.78536683</v>
      </c>
      <c r="AM33" s="107">
        <f t="shared" si="11"/>
        <v>146375674.25632945</v>
      </c>
      <c r="AN33" s="128">
        <f>VLOOKUP($B33,'2015 Historic Data for Final'!$A$2:$H$51,3,0)</f>
        <v>150054701.34900001</v>
      </c>
      <c r="AO33" s="129">
        <f>VLOOKUP($B33,'2015 Historic Data for Final'!$A$2:$H$51,5,0)</f>
        <v>150054701.34900001</v>
      </c>
      <c r="AP33" s="128">
        <f>VLOOKUP($B33,'2015 Historic Data for Final'!$A$2:$H$51,2,0)</f>
        <v>2114.0509999999999</v>
      </c>
      <c r="AQ33" s="107">
        <f>VLOOKUP($B33,'2015 Historic Data for Final'!$A$2:$H$51,8,0)</f>
        <v>2114.0509999999999</v>
      </c>
      <c r="AR33" s="129">
        <f t="shared" si="12"/>
        <v>2114.0509999999999</v>
      </c>
      <c r="AS33" s="130">
        <f t="shared" si="13"/>
        <v>2.8177071174639187E-2</v>
      </c>
      <c r="AT33" s="108">
        <f t="shared" si="14"/>
        <v>2.8177071174639187E-2</v>
      </c>
      <c r="AU33" s="131">
        <f t="shared" si="15"/>
        <v>2.8177071174639187E-2</v>
      </c>
      <c r="AV33" s="68">
        <f t="shared" si="17"/>
        <v>2.3935331900221995E-2</v>
      </c>
      <c r="AW33" s="8">
        <f t="shared" si="18"/>
        <v>2.3748563314285018E-2</v>
      </c>
      <c r="AX33" s="8">
        <f t="shared" si="19"/>
        <v>2.324102487613126E-2</v>
      </c>
      <c r="AY33" s="8">
        <f t="shared" si="20"/>
        <v>2.2525855830272584E-2</v>
      </c>
      <c r="AZ33" s="8">
        <f t="shared" si="21"/>
        <v>2.0646257840585026E-2</v>
      </c>
      <c r="BA33" s="8">
        <f t="shared" si="22"/>
        <v>2.0807229038487172E-2</v>
      </c>
      <c r="BB33" s="40">
        <f t="shared" si="23"/>
        <v>2114</v>
      </c>
      <c r="BC33" s="40">
        <f t="shared" si="24"/>
        <v>2100</v>
      </c>
      <c r="BD33" s="40">
        <f t="shared" si="25"/>
        <v>2062</v>
      </c>
      <c r="BE33" s="40">
        <f t="shared" si="26"/>
        <v>2008</v>
      </c>
      <c r="BF33" s="40">
        <f t="shared" si="27"/>
        <v>1867</v>
      </c>
      <c r="BG33" s="40">
        <f t="shared" si="28"/>
        <v>1879</v>
      </c>
      <c r="BN33" s="113"/>
    </row>
    <row r="34" spans="1:66" s="126" customFormat="1" x14ac:dyDescent="0.25">
      <c r="A34" s="107"/>
      <c r="B34" s="133" t="s">
        <v>48</v>
      </c>
      <c r="C34" s="134" t="s">
        <v>89</v>
      </c>
      <c r="D34" s="107">
        <f>INDEX('IPM TBtu and NOx'!$AF$6:$AW$54,MATCH($B34,'IPM TBtu and NOx'!$AE$6:$AE$54,0),MATCH(D$4,'IPM TBtu and NOx'!$AF$5:$AW$5,0))</f>
        <v>4559.4185617912626</v>
      </c>
      <c r="E34" s="107">
        <f>INDEX('IPM TBtu and NOx'!$AF$6:$AW$54,MATCH($B34,'IPM TBtu and NOx'!$AE$6:$AE$54,0),MATCH(E$4,'IPM TBtu and NOx'!$AF$5:$AW$5,0))</f>
        <v>4560.240687721709</v>
      </c>
      <c r="F34" s="107">
        <f>INDEX('IPM TBtu and NOx'!$AF$6:$AW$54,MATCH($B34,'IPM TBtu and NOx'!$AE$6:$AE$54,0),MATCH(F$4,'IPM TBtu and NOx'!$AF$5:$AW$5,0))</f>
        <v>4052.1873167718436</v>
      </c>
      <c r="G34" s="107">
        <f>INDEX('IPM TBtu and NOx'!$AF$6:$AW$54,MATCH($B34,'IPM TBtu and NOx'!$AE$6:$AE$54,0),MATCH(G$4,'IPM TBtu and NOx'!$AF$5:$AW$5,0))</f>
        <v>3854.0269599575167</v>
      </c>
      <c r="H34" s="107">
        <f>INDEX('IPM TBtu and NOx'!$AF$6:$AW$54,MATCH($B34,'IPM TBtu and NOx'!$AE$6:$AE$54,0),MATCH(H$4,'IPM TBtu and NOx'!$AF$5:$AW$5,0))</f>
        <v>3601.6701896921768</v>
      </c>
      <c r="I34" s="107">
        <f>INDEX('IPM TBtu and NOx'!$AF$6:$AW$54,MATCH($B34,'IPM TBtu and NOx'!$AE$6:$AE$54,0),MATCH(I$4,'IPM TBtu and NOx'!$AF$5:$AW$5,0))</f>
        <v>3463.3320694404483</v>
      </c>
      <c r="J34" s="127">
        <f>INDEX('IPM TBtu and NOx'!$J$6:$AA$54,MATCH($B34,'IPM TBtu and NOx'!$I$6:$I$54,0),MATCH(J$4,'IPM TBtu and NOx'!$J$5:$AA$5,0))*1000000</f>
        <v>68474130.075684234</v>
      </c>
      <c r="K34" s="127">
        <f>INDEX('IPM TBtu and NOx'!$J$6:$AA$54,MATCH($B34,'IPM TBtu and NOx'!$I$6:$I$54,0),MATCH(K$4,'IPM TBtu and NOx'!$J$5:$AA$5,0))*1000000</f>
        <v>68475585.165752739</v>
      </c>
      <c r="L34" s="127">
        <f>INDEX('IPM TBtu and NOx'!$J$6:$AA$54,MATCH($B34,'IPM TBtu and NOx'!$I$6:$I$54,0),MATCH(L$4,'IPM TBtu and NOx'!$J$5:$AA$5,0))*1000000</f>
        <v>68474130.231710032</v>
      </c>
      <c r="M34" s="127">
        <f>INDEX('IPM TBtu and NOx'!$J$6:$AA$54,MATCH($B34,'IPM TBtu and NOx'!$I$6:$I$54,0),MATCH(M$4,'IPM TBtu and NOx'!$J$5:$AA$5,0))*1000000</f>
        <v>68008967.906375423</v>
      </c>
      <c r="N34" s="127">
        <f>INDEX('IPM TBtu and NOx'!$J$6:$AA$54,MATCH($B34,'IPM TBtu and NOx'!$I$6:$I$54,0),MATCH(N$4,'IPM TBtu and NOx'!$J$5:$AA$5,0))*1000000</f>
        <v>67507380.940873027</v>
      </c>
      <c r="O34" s="127">
        <f>INDEX('IPM TBtu and NOx'!$J$6:$AA$54,MATCH($B34,'IPM TBtu and NOx'!$I$6:$I$54,0),MATCH(O$4,'IPM TBtu and NOx'!$J$5:$AA$5,0))*1000000</f>
        <v>67228714.533894226</v>
      </c>
      <c r="P34" s="107">
        <f>INDEX('IPM TBtu and NOx'!$BX$6:$CO$54,MATCH($B34,'IPM TBtu and NOx'!$BW$6:$BW$54,0),MATCH(P$4,'IPM TBtu and NOx'!$BX$5:$CO$5,0))</f>
        <v>1175.444677178959</v>
      </c>
      <c r="Q34" s="107">
        <f>INDEX('IPM TBtu and NOx'!$BX$6:$CO$54,MATCH($B34,'IPM TBtu and NOx'!$BW$6:$BW$54,0),MATCH(Q$4,'IPM TBtu and NOx'!$BX$5:$CO$5,0))</f>
        <v>1175.444677178959</v>
      </c>
      <c r="R34" s="107">
        <f>INDEX('IPM TBtu and NOx'!$BX$6:$CO$54,MATCH($B34,'IPM TBtu and NOx'!$BW$6:$BW$54,0),MATCH(R$4,'IPM TBtu and NOx'!$BX$5:$CO$5,0))</f>
        <v>1175.444677178959</v>
      </c>
      <c r="S34" s="107">
        <f>INDEX('IPM TBtu and NOx'!$BX$6:$CO$54,MATCH($B34,'IPM TBtu and NOx'!$BW$6:$BW$54,0),MATCH(S$4,'IPM TBtu and NOx'!$BX$5:$CO$5,0))</f>
        <v>1175.4446771789608</v>
      </c>
      <c r="T34" s="107">
        <f>INDEX('IPM TBtu and NOx'!$BX$6:$CO$54,MATCH($B34,'IPM TBtu and NOx'!$BW$6:$BW$54,0),MATCH(T$4,'IPM TBtu and NOx'!$BX$5:$CO$5,0))</f>
        <v>1175.4446771789608</v>
      </c>
      <c r="U34" s="107">
        <f>INDEX('IPM TBtu and NOx'!$BX$6:$CO$54,MATCH($B34,'IPM TBtu and NOx'!$BW$6:$BW$54,0),MATCH(U$4,'IPM TBtu and NOx'!$BX$5:$CO$5,0))</f>
        <v>1175.4446771789608</v>
      </c>
      <c r="V34" s="107">
        <f>INDEX('IPM TBtu and NOx'!$BB$6:$BS$54,MATCH($B34,'IPM TBtu and NOx'!$BA$6:$BA$54,0),MATCH(V$4,'IPM TBtu and NOx'!$BB$5:$BS$5,0))*1000000</f>
        <v>8672053.691836996</v>
      </c>
      <c r="W34" s="107">
        <f>INDEX('IPM TBtu and NOx'!$BB$6:$BS$54,MATCH($B34,'IPM TBtu and NOx'!$BA$6:$BA$54,0),MATCH(W$4,'IPM TBtu and NOx'!$BB$5:$BS$5,0))*1000000</f>
        <v>8672053.691836996</v>
      </c>
      <c r="X34" s="107">
        <f>INDEX('IPM TBtu and NOx'!$BB$6:$BS$54,MATCH($B34,'IPM TBtu and NOx'!$BA$6:$BA$54,0),MATCH(X$4,'IPM TBtu and NOx'!$BB$5:$BS$5,0))*1000000</f>
        <v>8672053.691836996</v>
      </c>
      <c r="Y34" s="107">
        <f>INDEX('IPM TBtu and NOx'!$BB$6:$BS$54,MATCH($B34,'IPM TBtu and NOx'!$BA$6:$BA$54,0),MATCH(Y$4,'IPM TBtu and NOx'!$BB$5:$BS$5,0))*1000000</f>
        <v>8672053.691836996</v>
      </c>
      <c r="Z34" s="107">
        <f>INDEX('IPM TBtu and NOx'!$BB$6:$BS$54,MATCH($B34,'IPM TBtu and NOx'!$BA$6:$BA$54,0),MATCH(Z$4,'IPM TBtu and NOx'!$BB$5:$BS$5,0))*1000000</f>
        <v>8672053.691836996</v>
      </c>
      <c r="AA34" s="107">
        <f>INDEX('IPM TBtu and NOx'!$BB$6:$BS$54,MATCH($B34,'IPM TBtu and NOx'!$BA$6:$BA$54,0),MATCH(AA$4,'IPM TBtu and NOx'!$BB$5:$BS$5,0))*1000000</f>
        <v>8672053.691836996</v>
      </c>
      <c r="AB34" s="128">
        <f t="shared" si="0"/>
        <v>5734.8632389702216</v>
      </c>
      <c r="AC34" s="107">
        <f t="shared" si="1"/>
        <v>5735.685364900668</v>
      </c>
      <c r="AD34" s="107">
        <f t="shared" si="2"/>
        <v>5227.631993950803</v>
      </c>
      <c r="AE34" s="107">
        <f t="shared" si="3"/>
        <v>5029.4716371364775</v>
      </c>
      <c r="AF34" s="107">
        <f t="shared" si="4"/>
        <v>4777.1148668711376</v>
      </c>
      <c r="AG34" s="107">
        <f t="shared" si="5"/>
        <v>4638.7767466194091</v>
      </c>
      <c r="AH34" s="128">
        <f t="shared" si="6"/>
        <v>77146183.767521232</v>
      </c>
      <c r="AI34" s="107">
        <f t="shared" si="7"/>
        <v>77147638.857589737</v>
      </c>
      <c r="AJ34" s="107">
        <f t="shared" si="8"/>
        <v>77146183.923547029</v>
      </c>
      <c r="AK34" s="107">
        <f t="shared" si="9"/>
        <v>76681021.598212421</v>
      </c>
      <c r="AL34" s="107">
        <f t="shared" si="10"/>
        <v>76179434.632710025</v>
      </c>
      <c r="AM34" s="107">
        <f t="shared" si="11"/>
        <v>75900768.225731224</v>
      </c>
      <c r="AN34" s="128">
        <f>VLOOKUP($B34,'2015 Historic Data for Final'!$A$2:$H$51,3,0)</f>
        <v>92546551.636999995</v>
      </c>
      <c r="AO34" s="129">
        <f>VLOOKUP($B34,'2015 Historic Data for Final'!$A$2:$H$51,5,0)</f>
        <v>92546551.636999995</v>
      </c>
      <c r="AP34" s="128">
        <f>VLOOKUP($B34,'2015 Historic Data for Final'!$A$2:$H$51,2,0)</f>
        <v>9442.7919999999995</v>
      </c>
      <c r="AQ34" s="107">
        <f>VLOOKUP($B34,'2015 Historic Data for Final'!$A$2:$H$51,8,0)</f>
        <v>9442.7919999999995</v>
      </c>
      <c r="AR34" s="129">
        <f t="shared" si="12"/>
        <v>9442.7919999999995</v>
      </c>
      <c r="AS34" s="130">
        <f t="shared" si="13"/>
        <v>0.2040657773406391</v>
      </c>
      <c r="AT34" s="108">
        <f t="shared" si="14"/>
        <v>0.2040657773406391</v>
      </c>
      <c r="AU34" s="131">
        <f t="shared" si="15"/>
        <v>0.2040657773406391</v>
      </c>
      <c r="AV34" s="68">
        <f t="shared" si="17"/>
        <v>0.14867522822002807</v>
      </c>
      <c r="AW34" s="8">
        <f t="shared" si="18"/>
        <v>0.14869373709514105</v>
      </c>
      <c r="AX34" s="8">
        <f t="shared" si="19"/>
        <v>0.13552535532104765</v>
      </c>
      <c r="AY34" s="8">
        <f t="shared" si="20"/>
        <v>0.13117904619188653</v>
      </c>
      <c r="AZ34" s="8">
        <f t="shared" si="21"/>
        <v>0.12541744080678524</v>
      </c>
      <c r="BA34" s="8">
        <f t="shared" si="22"/>
        <v>0.12223266918257122</v>
      </c>
      <c r="BB34" s="40">
        <f t="shared" si="23"/>
        <v>9443</v>
      </c>
      <c r="BC34" s="40">
        <f t="shared" si="24"/>
        <v>9443</v>
      </c>
      <c r="BD34" s="40">
        <f t="shared" si="25"/>
        <v>8834</v>
      </c>
      <c r="BE34" s="40">
        <f t="shared" si="26"/>
        <v>8633</v>
      </c>
      <c r="BF34" s="40">
        <f t="shared" si="27"/>
        <v>8367</v>
      </c>
      <c r="BG34" s="40">
        <f t="shared" si="28"/>
        <v>8219</v>
      </c>
      <c r="BN34" s="113"/>
    </row>
    <row r="35" spans="1:66" s="126" customFormat="1" x14ac:dyDescent="0.25">
      <c r="A35" s="107"/>
      <c r="B35" s="133" t="s">
        <v>45</v>
      </c>
      <c r="C35" s="134" t="s">
        <v>88</v>
      </c>
      <c r="D35" s="107">
        <f>INDEX('IPM TBtu and NOx'!$AF$6:$AW$54,MATCH($B35,'IPM TBtu and NOx'!$AE$6:$AE$54,0),MATCH(D$4,'IPM TBtu and NOx'!$AF$5:$AW$5,0))</f>
        <v>2390.6813131054118</v>
      </c>
      <c r="E35" s="107">
        <f>INDEX('IPM TBtu and NOx'!$AF$6:$AW$54,MATCH($B35,'IPM TBtu and NOx'!$AE$6:$AE$54,0),MATCH(E$4,'IPM TBtu and NOx'!$AF$5:$AW$5,0))</f>
        <v>2275.1708218286753</v>
      </c>
      <c r="F35" s="107">
        <f>INDEX('IPM TBtu and NOx'!$AF$6:$AW$54,MATCH($B35,'IPM TBtu and NOx'!$AE$6:$AE$54,0),MATCH(F$4,'IPM TBtu and NOx'!$AF$5:$AW$5,0))</f>
        <v>2208.8465788941789</v>
      </c>
      <c r="G35" s="107">
        <f>INDEX('IPM TBtu and NOx'!$AF$6:$AW$54,MATCH($B35,'IPM TBtu and NOx'!$AE$6:$AE$54,0),MATCH(G$4,'IPM TBtu and NOx'!$AF$5:$AW$5,0))</f>
        <v>2065.8843978866576</v>
      </c>
      <c r="H35" s="107">
        <f>INDEX('IPM TBtu and NOx'!$AF$6:$AW$54,MATCH($B35,'IPM TBtu and NOx'!$AE$6:$AE$54,0),MATCH(H$4,'IPM TBtu and NOx'!$AF$5:$AW$5,0))</f>
        <v>1458.8230342982831</v>
      </c>
      <c r="I35" s="107">
        <f>INDEX('IPM TBtu and NOx'!$AF$6:$AW$54,MATCH($B35,'IPM TBtu and NOx'!$AE$6:$AE$54,0),MATCH(I$4,'IPM TBtu and NOx'!$AF$5:$AW$5,0))</f>
        <v>731.42461166602675</v>
      </c>
      <c r="J35" s="127">
        <f>INDEX('IPM TBtu and NOx'!$J$6:$AA$54,MATCH($B35,'IPM TBtu and NOx'!$I$6:$I$54,0),MATCH(J$4,'IPM TBtu and NOx'!$J$5:$AA$5,0))*1000000</f>
        <v>107030952.51086546</v>
      </c>
      <c r="K35" s="127">
        <f>INDEX('IPM TBtu and NOx'!$J$6:$AA$54,MATCH($B35,'IPM TBtu and NOx'!$I$6:$I$54,0),MATCH(K$4,'IPM TBtu and NOx'!$J$5:$AA$5,0))*1000000</f>
        <v>106862753.25760667</v>
      </c>
      <c r="L35" s="127">
        <f>INDEX('IPM TBtu and NOx'!$J$6:$AA$54,MATCH($B35,'IPM TBtu and NOx'!$I$6:$I$54,0),MATCH(L$4,'IPM TBtu and NOx'!$J$5:$AA$5,0))*1000000</f>
        <v>106761706.60573162</v>
      </c>
      <c r="M35" s="127">
        <f>INDEX('IPM TBtu and NOx'!$J$6:$AA$54,MATCH($B35,'IPM TBtu and NOx'!$I$6:$I$54,0),MATCH(M$4,'IPM TBtu and NOx'!$J$5:$AA$5,0))*1000000</f>
        <v>106540523.34442185</v>
      </c>
      <c r="N35" s="127">
        <f>INDEX('IPM TBtu and NOx'!$J$6:$AA$54,MATCH($B35,'IPM TBtu and NOx'!$I$6:$I$54,0),MATCH(N$4,'IPM TBtu and NOx'!$J$5:$AA$5,0))*1000000</f>
        <v>105605538.69553214</v>
      </c>
      <c r="O35" s="127">
        <f>INDEX('IPM TBtu and NOx'!$J$6:$AA$54,MATCH($B35,'IPM TBtu and NOx'!$I$6:$I$54,0),MATCH(O$4,'IPM TBtu and NOx'!$J$5:$AA$5,0))*1000000</f>
        <v>104332495.04055236</v>
      </c>
      <c r="P35" s="107">
        <f>INDEX('IPM TBtu and NOx'!$BX$6:$CO$54,MATCH($B35,'IPM TBtu and NOx'!$BW$6:$BW$54,0),MATCH(P$4,'IPM TBtu and NOx'!$BX$5:$CO$5,0))</f>
        <v>1004.6766221611527</v>
      </c>
      <c r="Q35" s="107">
        <f>INDEX('IPM TBtu and NOx'!$BX$6:$CO$54,MATCH($B35,'IPM TBtu and NOx'!$BW$6:$BW$54,0),MATCH(Q$4,'IPM TBtu and NOx'!$BX$5:$CO$5,0))</f>
        <v>1004.6766221611527</v>
      </c>
      <c r="R35" s="107">
        <f>INDEX('IPM TBtu and NOx'!$BX$6:$CO$54,MATCH($B35,'IPM TBtu and NOx'!$BW$6:$BW$54,0),MATCH(R$4,'IPM TBtu and NOx'!$BX$5:$CO$5,0))</f>
        <v>1004.6766221611527</v>
      </c>
      <c r="S35" s="107">
        <f>INDEX('IPM TBtu and NOx'!$BX$6:$CO$54,MATCH($B35,'IPM TBtu and NOx'!$BW$6:$BW$54,0),MATCH(S$4,'IPM TBtu and NOx'!$BX$5:$CO$5,0))</f>
        <v>1004.6766221611527</v>
      </c>
      <c r="T35" s="107">
        <f>INDEX('IPM TBtu and NOx'!$BX$6:$CO$54,MATCH($B35,'IPM TBtu and NOx'!$BW$6:$BW$54,0),MATCH(T$4,'IPM TBtu and NOx'!$BX$5:$CO$5,0))</f>
        <v>1004.6766221611527</v>
      </c>
      <c r="U35" s="107">
        <f>INDEX('IPM TBtu and NOx'!$BX$6:$CO$54,MATCH($B35,'IPM TBtu and NOx'!$BW$6:$BW$54,0),MATCH(U$4,'IPM TBtu and NOx'!$BX$5:$CO$5,0))</f>
        <v>1004.6766221611527</v>
      </c>
      <c r="V35" s="107">
        <f>INDEX('IPM TBtu and NOx'!$BB$6:$BS$54,MATCH($B35,'IPM TBtu and NOx'!$BA$6:$BA$54,0),MATCH(V$4,'IPM TBtu and NOx'!$BB$5:$BS$5,0))*1000000</f>
        <v>9353876.8050316814</v>
      </c>
      <c r="W35" s="107">
        <f>INDEX('IPM TBtu and NOx'!$BB$6:$BS$54,MATCH($B35,'IPM TBtu and NOx'!$BA$6:$BA$54,0),MATCH(W$4,'IPM TBtu and NOx'!$BB$5:$BS$5,0))*1000000</f>
        <v>9353876.8050316814</v>
      </c>
      <c r="X35" s="107">
        <f>INDEX('IPM TBtu and NOx'!$BB$6:$BS$54,MATCH($B35,'IPM TBtu and NOx'!$BA$6:$BA$54,0),MATCH(X$4,'IPM TBtu and NOx'!$BB$5:$BS$5,0))*1000000</f>
        <v>9353876.8050316814</v>
      </c>
      <c r="Y35" s="107">
        <f>INDEX('IPM TBtu and NOx'!$BB$6:$BS$54,MATCH($B35,'IPM TBtu and NOx'!$BA$6:$BA$54,0),MATCH(Y$4,'IPM TBtu and NOx'!$BB$5:$BS$5,0))*1000000</f>
        <v>9353876.8050316814</v>
      </c>
      <c r="Z35" s="107">
        <f>INDEX('IPM TBtu and NOx'!$BB$6:$BS$54,MATCH($B35,'IPM TBtu and NOx'!$BA$6:$BA$54,0),MATCH(Z$4,'IPM TBtu and NOx'!$BB$5:$BS$5,0))*1000000</f>
        <v>9353876.8050316814</v>
      </c>
      <c r="AA35" s="107">
        <f>INDEX('IPM TBtu and NOx'!$BB$6:$BS$54,MATCH($B35,'IPM TBtu and NOx'!$BA$6:$BA$54,0),MATCH(AA$4,'IPM TBtu and NOx'!$BB$5:$BS$5,0))*1000000</f>
        <v>9353876.8050316814</v>
      </c>
      <c r="AB35" s="128">
        <f t="shared" si="0"/>
        <v>3395.3579352665647</v>
      </c>
      <c r="AC35" s="107">
        <f t="shared" si="1"/>
        <v>3279.8474439898282</v>
      </c>
      <c r="AD35" s="107">
        <f t="shared" si="2"/>
        <v>3213.5232010553318</v>
      </c>
      <c r="AE35" s="107">
        <f t="shared" si="3"/>
        <v>3070.5610200478104</v>
      </c>
      <c r="AF35" s="107">
        <f t="shared" si="4"/>
        <v>2463.4996564594358</v>
      </c>
      <c r="AG35" s="107">
        <f t="shared" si="5"/>
        <v>1736.1012338271794</v>
      </c>
      <c r="AH35" s="128">
        <f t="shared" si="6"/>
        <v>116384829.31589715</v>
      </c>
      <c r="AI35" s="107">
        <f t="shared" si="7"/>
        <v>116216630.06263836</v>
      </c>
      <c r="AJ35" s="107">
        <f t="shared" si="8"/>
        <v>116115583.41076331</v>
      </c>
      <c r="AK35" s="107">
        <f t="shared" si="9"/>
        <v>115894400.14945354</v>
      </c>
      <c r="AL35" s="107">
        <f t="shared" si="10"/>
        <v>114959415.50056383</v>
      </c>
      <c r="AM35" s="107">
        <f t="shared" si="11"/>
        <v>113686371.84558405</v>
      </c>
      <c r="AN35" s="128">
        <f>VLOOKUP($B35,'2015 Historic Data for Final'!$A$2:$H$51,3,0)</f>
        <v>109208888.439</v>
      </c>
      <c r="AO35" s="129">
        <f>VLOOKUP($B35,'2015 Historic Data for Final'!$A$2:$H$51,5,0)</f>
        <v>109208888.439</v>
      </c>
      <c r="AP35" s="128">
        <f>VLOOKUP($B35,'2015 Historic Data for Final'!$A$2:$H$51,2,0)</f>
        <v>2404.5189999999998</v>
      </c>
      <c r="AQ35" s="107">
        <f>VLOOKUP($B35,'2015 Historic Data for Final'!$A$2:$H$51,8,0)</f>
        <v>2404.5189999999998</v>
      </c>
      <c r="AR35" s="129">
        <f t="shared" si="12"/>
        <v>2404.5189999999998</v>
      </c>
      <c r="AS35" s="130">
        <f t="shared" si="13"/>
        <v>4.4035225234310013E-2</v>
      </c>
      <c r="AT35" s="108">
        <f t="shared" si="14"/>
        <v>4.4035225234310013E-2</v>
      </c>
      <c r="AU35" s="131">
        <f t="shared" si="15"/>
        <v>4.4035225234310013E-2</v>
      </c>
      <c r="AV35" s="68">
        <f t="shared" si="17"/>
        <v>5.8347087936190124E-2</v>
      </c>
      <c r="AW35" s="8">
        <f t="shared" si="18"/>
        <v>5.6443685249211895E-2</v>
      </c>
      <c r="AX35" s="8">
        <f t="shared" si="19"/>
        <v>5.5350420790418298E-2</v>
      </c>
      <c r="AY35" s="8">
        <f t="shared" si="20"/>
        <v>5.2988945386284715E-2</v>
      </c>
      <c r="AZ35" s="8">
        <f t="shared" si="21"/>
        <v>4.2858597457767232E-2</v>
      </c>
      <c r="BA35" s="8">
        <f t="shared" si="22"/>
        <v>3.0541941054909566E-2</v>
      </c>
      <c r="BB35" s="40">
        <f t="shared" si="23"/>
        <v>2405</v>
      </c>
      <c r="BC35" s="40">
        <f t="shared" si="24"/>
        <v>2301</v>
      </c>
      <c r="BD35" s="40">
        <f t="shared" si="25"/>
        <v>2241</v>
      </c>
      <c r="BE35" s="40">
        <f t="shared" si="26"/>
        <v>2112</v>
      </c>
      <c r="BF35" s="40">
        <f t="shared" si="27"/>
        <v>1559</v>
      </c>
      <c r="BG35" s="40">
        <f t="shared" si="28"/>
        <v>886</v>
      </c>
    </row>
    <row r="36" spans="1:66" s="126" customFormat="1" x14ac:dyDescent="0.25">
      <c r="A36" s="107" t="s">
        <v>13</v>
      </c>
      <c r="B36" s="133" t="s">
        <v>49</v>
      </c>
      <c r="C36" s="134" t="s">
        <v>87</v>
      </c>
      <c r="D36" s="107">
        <f>INDEX('IPM TBtu and NOx'!$AF$6:$AW$54,MATCH($B36,'IPM TBtu and NOx'!$AE$6:$AE$54,0),MATCH(D$4,'IPM TBtu and NOx'!$AF$5:$AW$5,0))</f>
        <v>4160.7203879867475</v>
      </c>
      <c r="E36" s="107">
        <f>INDEX('IPM TBtu and NOx'!$AF$6:$AW$54,MATCH($B36,'IPM TBtu and NOx'!$AE$6:$AE$54,0),MATCH(E$4,'IPM TBtu and NOx'!$AF$5:$AW$5,0))</f>
        <v>3871.4530146612437</v>
      </c>
      <c r="F36" s="107">
        <f>INDEX('IPM TBtu and NOx'!$AF$6:$AW$54,MATCH($B36,'IPM TBtu and NOx'!$AE$6:$AE$54,0),MATCH(F$4,'IPM TBtu and NOx'!$AF$5:$AW$5,0))</f>
        <v>3794.0738981582285</v>
      </c>
      <c r="G36" s="107">
        <f>INDEX('IPM TBtu and NOx'!$AF$6:$AW$54,MATCH($B36,'IPM TBtu and NOx'!$AE$6:$AE$54,0),MATCH(G$4,'IPM TBtu and NOx'!$AF$5:$AW$5,0))</f>
        <v>3648.3502143991827</v>
      </c>
      <c r="H36" s="107">
        <f>INDEX('IPM TBtu and NOx'!$AF$6:$AW$54,MATCH($B36,'IPM TBtu and NOx'!$AE$6:$AE$54,0),MATCH(H$4,'IPM TBtu and NOx'!$AF$5:$AW$5,0))</f>
        <v>3425.138096006765</v>
      </c>
      <c r="I36" s="107">
        <f>INDEX('IPM TBtu and NOx'!$AF$6:$AW$54,MATCH($B36,'IPM TBtu and NOx'!$AE$6:$AE$54,0),MATCH(I$4,'IPM TBtu and NOx'!$AF$5:$AW$5,0))</f>
        <v>3301.3073587432973</v>
      </c>
      <c r="J36" s="127">
        <f>INDEX('IPM TBtu and NOx'!$J$6:$AA$54,MATCH($B36,'IPM TBtu and NOx'!$I$6:$I$54,0),MATCH(J$4,'IPM TBtu and NOx'!$J$5:$AA$5,0))*1000000</f>
        <v>227304007.58834398</v>
      </c>
      <c r="K36" s="127">
        <f>INDEX('IPM TBtu and NOx'!$J$6:$AA$54,MATCH($B36,'IPM TBtu and NOx'!$I$6:$I$54,0),MATCH(K$4,'IPM TBtu and NOx'!$J$5:$AA$5,0))*1000000</f>
        <v>226745352.0919196</v>
      </c>
      <c r="L36" s="127">
        <f>INDEX('IPM TBtu and NOx'!$J$6:$AA$54,MATCH($B36,'IPM TBtu and NOx'!$I$6:$I$54,0),MATCH(L$4,'IPM TBtu and NOx'!$J$5:$AA$5,0))*1000000</f>
        <v>226642810.97925928</v>
      </c>
      <c r="M36" s="127">
        <f>INDEX('IPM TBtu and NOx'!$J$6:$AA$54,MATCH($B36,'IPM TBtu and NOx'!$I$6:$I$54,0),MATCH(M$4,'IPM TBtu and NOx'!$J$5:$AA$5,0))*1000000</f>
        <v>224793278.36833036</v>
      </c>
      <c r="N36" s="127">
        <f>INDEX('IPM TBtu and NOx'!$J$6:$AA$54,MATCH($B36,'IPM TBtu and NOx'!$I$6:$I$54,0),MATCH(N$4,'IPM TBtu and NOx'!$J$5:$AA$5,0))*1000000</f>
        <v>225286984.4955737</v>
      </c>
      <c r="O36" s="127">
        <f>INDEX('IPM TBtu and NOx'!$J$6:$AA$54,MATCH($B36,'IPM TBtu and NOx'!$I$6:$I$54,0),MATCH(O$4,'IPM TBtu and NOx'!$J$5:$AA$5,0))*1000000</f>
        <v>226107104.21706703</v>
      </c>
      <c r="P36" s="107">
        <f>INDEX('IPM TBtu and NOx'!$BX$6:$CO$54,MATCH($B36,'IPM TBtu and NOx'!$BW$6:$BW$54,0),MATCH(P$4,'IPM TBtu and NOx'!$BX$5:$CO$5,0))</f>
        <v>0</v>
      </c>
      <c r="Q36" s="107">
        <f>INDEX('IPM TBtu and NOx'!$BX$6:$CO$54,MATCH($B36,'IPM TBtu and NOx'!$BW$6:$BW$54,0),MATCH(Q$4,'IPM TBtu and NOx'!$BX$5:$CO$5,0))</f>
        <v>0</v>
      </c>
      <c r="R36" s="107">
        <f>INDEX('IPM TBtu and NOx'!$BX$6:$CO$54,MATCH($B36,'IPM TBtu and NOx'!$BW$6:$BW$54,0),MATCH(R$4,'IPM TBtu and NOx'!$BX$5:$CO$5,0))</f>
        <v>0</v>
      </c>
      <c r="S36" s="107">
        <f>INDEX('IPM TBtu and NOx'!$BX$6:$CO$54,MATCH($B36,'IPM TBtu and NOx'!$BW$6:$BW$54,0),MATCH(S$4,'IPM TBtu and NOx'!$BX$5:$CO$5,0))</f>
        <v>0</v>
      </c>
      <c r="T36" s="107">
        <f>INDEX('IPM TBtu and NOx'!$BX$6:$CO$54,MATCH($B36,'IPM TBtu and NOx'!$BW$6:$BW$54,0),MATCH(T$4,'IPM TBtu and NOx'!$BX$5:$CO$5,0))</f>
        <v>0</v>
      </c>
      <c r="U36" s="107">
        <f>INDEX('IPM TBtu and NOx'!$BX$6:$CO$54,MATCH($B36,'IPM TBtu and NOx'!$BW$6:$BW$54,0),MATCH(U$4,'IPM TBtu and NOx'!$BX$5:$CO$5,0))</f>
        <v>0</v>
      </c>
      <c r="V36" s="107">
        <f>INDEX('IPM TBtu and NOx'!$BB$6:$BS$54,MATCH($B36,'IPM TBtu and NOx'!$BA$6:$BA$54,0),MATCH(V$4,'IPM TBtu and NOx'!$BB$5:$BS$5,0))*1000000</f>
        <v>0</v>
      </c>
      <c r="W36" s="107">
        <f>INDEX('IPM TBtu and NOx'!$BB$6:$BS$54,MATCH($B36,'IPM TBtu and NOx'!$BA$6:$BA$54,0),MATCH(W$4,'IPM TBtu and NOx'!$BB$5:$BS$5,0))*1000000</f>
        <v>0</v>
      </c>
      <c r="X36" s="107">
        <f>INDEX('IPM TBtu and NOx'!$BB$6:$BS$54,MATCH($B36,'IPM TBtu and NOx'!$BA$6:$BA$54,0),MATCH(X$4,'IPM TBtu and NOx'!$BB$5:$BS$5,0))*1000000</f>
        <v>0</v>
      </c>
      <c r="Y36" s="107">
        <f>INDEX('IPM TBtu and NOx'!$BB$6:$BS$54,MATCH($B36,'IPM TBtu and NOx'!$BA$6:$BA$54,0),MATCH(Y$4,'IPM TBtu and NOx'!$BB$5:$BS$5,0))*1000000</f>
        <v>0</v>
      </c>
      <c r="Z36" s="107">
        <f>INDEX('IPM TBtu and NOx'!$BB$6:$BS$54,MATCH($B36,'IPM TBtu and NOx'!$BA$6:$BA$54,0),MATCH(Z$4,'IPM TBtu and NOx'!$BB$5:$BS$5,0))*1000000</f>
        <v>0</v>
      </c>
      <c r="AA36" s="107">
        <f>INDEX('IPM TBtu and NOx'!$BB$6:$BS$54,MATCH($B36,'IPM TBtu and NOx'!$BA$6:$BA$54,0),MATCH(AA$4,'IPM TBtu and NOx'!$BB$5:$BS$5,0))*1000000</f>
        <v>0</v>
      </c>
      <c r="AB36" s="128">
        <f t="shared" si="0"/>
        <v>4160.7203879867475</v>
      </c>
      <c r="AC36" s="107">
        <f t="shared" si="1"/>
        <v>3871.4530146612437</v>
      </c>
      <c r="AD36" s="107">
        <f t="shared" si="2"/>
        <v>3794.0738981582285</v>
      </c>
      <c r="AE36" s="107">
        <f t="shared" si="3"/>
        <v>3648.3502143991827</v>
      </c>
      <c r="AF36" s="107">
        <f t="shared" si="4"/>
        <v>3425.138096006765</v>
      </c>
      <c r="AG36" s="107">
        <f t="shared" si="5"/>
        <v>3301.3073587432973</v>
      </c>
      <c r="AH36" s="128">
        <f t="shared" si="6"/>
        <v>227304007.58834398</v>
      </c>
      <c r="AI36" s="107">
        <f t="shared" si="7"/>
        <v>226745352.0919196</v>
      </c>
      <c r="AJ36" s="107">
        <f t="shared" si="8"/>
        <v>226642810.97925928</v>
      </c>
      <c r="AK36" s="107">
        <f t="shared" si="9"/>
        <v>224793278.36833036</v>
      </c>
      <c r="AL36" s="107">
        <f t="shared" si="10"/>
        <v>225286984.4955737</v>
      </c>
      <c r="AM36" s="107">
        <f t="shared" si="11"/>
        <v>226107104.21706703</v>
      </c>
      <c r="AN36" s="128">
        <f>VLOOKUP($B36,'2015 Historic Data for Final'!$A$2:$H$51,3,0)</f>
        <v>252963113.079</v>
      </c>
      <c r="AO36" s="129">
        <f>VLOOKUP($B36,'2015 Historic Data for Final'!$A$2:$H$51,5,0)</f>
        <v>251034066.46200001</v>
      </c>
      <c r="AP36" s="128">
        <f>VLOOKUP($B36,'2015 Historic Data for Final'!$A$2:$H$51,2,0)</f>
        <v>5592.81</v>
      </c>
      <c r="AQ36" s="107">
        <f>VLOOKUP($B36,'2015 Historic Data for Final'!$A$2:$H$51,8,0)</f>
        <v>5488.7470000000003</v>
      </c>
      <c r="AR36" s="129">
        <f t="shared" si="12"/>
        <v>5530.9247369945988</v>
      </c>
      <c r="AS36" s="130">
        <f t="shared" si="13"/>
        <v>4.4218383715521198E-2</v>
      </c>
      <c r="AT36" s="108">
        <f t="shared" si="14"/>
        <v>4.3729100813740374E-2</v>
      </c>
      <c r="AU36" s="131">
        <f t="shared" si="15"/>
        <v>4.3729100813740381E-2</v>
      </c>
      <c r="AV36" s="68">
        <f t="shared" si="17"/>
        <v>3.6609300752162427E-2</v>
      </c>
      <c r="AW36" s="8">
        <f t="shared" si="18"/>
        <v>3.4148025341589422E-2</v>
      </c>
      <c r="AX36" s="8">
        <f t="shared" si="19"/>
        <v>3.3480646324188373E-2</v>
      </c>
      <c r="AY36" s="8">
        <f t="shared" si="20"/>
        <v>3.2459602358939348E-2</v>
      </c>
      <c r="AZ36" s="8">
        <f t="shared" si="21"/>
        <v>3.0406888384393642E-2</v>
      </c>
      <c r="BA36" s="8">
        <f t="shared" si="22"/>
        <v>2.9201270523317842E-2</v>
      </c>
      <c r="BB36" s="40">
        <f t="shared" si="23"/>
        <v>5531</v>
      </c>
      <c r="BC36" s="40">
        <f t="shared" si="24"/>
        <v>5220</v>
      </c>
      <c r="BD36" s="40">
        <f t="shared" si="25"/>
        <v>5135</v>
      </c>
      <c r="BE36" s="40">
        <f t="shared" si="26"/>
        <v>5006</v>
      </c>
      <c r="BF36" s="40">
        <f t="shared" si="27"/>
        <v>4746</v>
      </c>
      <c r="BG36" s="40">
        <f t="shared" si="28"/>
        <v>4594</v>
      </c>
    </row>
    <row r="37" spans="1:66" s="126" customFormat="1" x14ac:dyDescent="0.25">
      <c r="A37" s="107" t="s">
        <v>13</v>
      </c>
      <c r="B37" s="133" t="s">
        <v>52</v>
      </c>
      <c r="C37" s="134" t="s">
        <v>86</v>
      </c>
      <c r="D37" s="107">
        <f>INDEX('IPM TBtu and NOx'!$AF$6:$AW$54,MATCH($B37,'IPM TBtu and NOx'!$AE$6:$AE$54,0),MATCH(D$4,'IPM TBtu and NOx'!$AF$5:$AW$5,0))</f>
        <v>30164.977155646215</v>
      </c>
      <c r="E37" s="107">
        <f>INDEX('IPM TBtu and NOx'!$AF$6:$AW$54,MATCH($B37,'IPM TBtu and NOx'!$AE$6:$AE$54,0),MATCH(E$4,'IPM TBtu and NOx'!$AF$5:$AW$5,0))</f>
        <v>25577.331650937456</v>
      </c>
      <c r="F37" s="107">
        <f>INDEX('IPM TBtu and NOx'!$AF$6:$AW$54,MATCH($B37,'IPM TBtu and NOx'!$AE$6:$AE$54,0),MATCH(F$4,'IPM TBtu and NOx'!$AF$5:$AW$5,0))</f>
        <v>20497.458079386204</v>
      </c>
      <c r="G37" s="107">
        <f>INDEX('IPM TBtu and NOx'!$AF$6:$AW$54,MATCH($B37,'IPM TBtu and NOx'!$AE$6:$AE$54,0),MATCH(G$4,'IPM TBtu and NOx'!$AF$5:$AW$5,0))</f>
        <v>19990.396500344003</v>
      </c>
      <c r="H37" s="107">
        <f>INDEX('IPM TBtu and NOx'!$AF$6:$AW$54,MATCH($B37,'IPM TBtu and NOx'!$AE$6:$AE$54,0),MATCH(H$4,'IPM TBtu and NOx'!$AF$5:$AW$5,0))</f>
        <v>19148.055541154943</v>
      </c>
      <c r="I37" s="107">
        <f>INDEX('IPM TBtu and NOx'!$AF$6:$AW$54,MATCH($B37,'IPM TBtu and NOx'!$AE$6:$AE$54,0),MATCH(I$4,'IPM TBtu and NOx'!$AF$5:$AW$5,0))</f>
        <v>18831.836616690267</v>
      </c>
      <c r="J37" s="127">
        <f>INDEX('IPM TBtu and NOx'!$J$6:$AA$54,MATCH($B37,'IPM TBtu and NOx'!$I$6:$I$54,0),MATCH(J$4,'IPM TBtu and NOx'!$J$5:$AA$5,0))*1000000</f>
        <v>504147351.39303696</v>
      </c>
      <c r="K37" s="127">
        <f>INDEX('IPM TBtu and NOx'!$J$6:$AA$54,MATCH($B37,'IPM TBtu and NOx'!$I$6:$I$54,0),MATCH(K$4,'IPM TBtu and NOx'!$J$5:$AA$5,0))*1000000</f>
        <v>503728293.64362711</v>
      </c>
      <c r="L37" s="127">
        <f>INDEX('IPM TBtu and NOx'!$J$6:$AA$54,MATCH($B37,'IPM TBtu and NOx'!$I$6:$I$54,0),MATCH(L$4,'IPM TBtu and NOx'!$J$5:$AA$5,0))*1000000</f>
        <v>503441182.73587835</v>
      </c>
      <c r="M37" s="127">
        <f>INDEX('IPM TBtu and NOx'!$J$6:$AA$54,MATCH($B37,'IPM TBtu and NOx'!$I$6:$I$54,0),MATCH(M$4,'IPM TBtu and NOx'!$J$5:$AA$5,0))*1000000</f>
        <v>501667603.24616975</v>
      </c>
      <c r="N37" s="127">
        <f>INDEX('IPM TBtu and NOx'!$J$6:$AA$54,MATCH($B37,'IPM TBtu and NOx'!$I$6:$I$54,0),MATCH(N$4,'IPM TBtu and NOx'!$J$5:$AA$5,0))*1000000</f>
        <v>498918537.23030955</v>
      </c>
      <c r="O37" s="127">
        <f>INDEX('IPM TBtu and NOx'!$J$6:$AA$54,MATCH($B37,'IPM TBtu and NOx'!$I$6:$I$54,0),MATCH(O$4,'IPM TBtu and NOx'!$J$5:$AA$5,0))*1000000</f>
        <v>497419341.05993688</v>
      </c>
      <c r="P37" s="107">
        <f>INDEX('IPM TBtu and NOx'!$BX$6:$CO$54,MATCH($B37,'IPM TBtu and NOx'!$BW$6:$BW$54,0),MATCH(P$4,'IPM TBtu and NOx'!$BX$5:$CO$5,0))</f>
        <v>0</v>
      </c>
      <c r="Q37" s="107">
        <f>INDEX('IPM TBtu and NOx'!$BX$6:$CO$54,MATCH($B37,'IPM TBtu and NOx'!$BW$6:$BW$54,0),MATCH(Q$4,'IPM TBtu and NOx'!$BX$5:$CO$5,0))</f>
        <v>0</v>
      </c>
      <c r="R37" s="107">
        <f>INDEX('IPM TBtu and NOx'!$BX$6:$CO$54,MATCH($B37,'IPM TBtu and NOx'!$BW$6:$BW$54,0),MATCH(R$4,'IPM TBtu and NOx'!$BX$5:$CO$5,0))</f>
        <v>0</v>
      </c>
      <c r="S37" s="107">
        <f>INDEX('IPM TBtu and NOx'!$BX$6:$CO$54,MATCH($B37,'IPM TBtu and NOx'!$BW$6:$BW$54,0),MATCH(S$4,'IPM TBtu and NOx'!$BX$5:$CO$5,0))</f>
        <v>0</v>
      </c>
      <c r="T37" s="107">
        <f>INDEX('IPM TBtu and NOx'!$BX$6:$CO$54,MATCH($B37,'IPM TBtu and NOx'!$BW$6:$BW$54,0),MATCH(T$4,'IPM TBtu and NOx'!$BX$5:$CO$5,0))</f>
        <v>0</v>
      </c>
      <c r="U37" s="107">
        <f>INDEX('IPM TBtu and NOx'!$BX$6:$CO$54,MATCH($B37,'IPM TBtu and NOx'!$BW$6:$BW$54,0),MATCH(U$4,'IPM TBtu and NOx'!$BX$5:$CO$5,0))</f>
        <v>0</v>
      </c>
      <c r="V37" s="107">
        <f>INDEX('IPM TBtu and NOx'!$BB$6:$BS$54,MATCH($B37,'IPM TBtu and NOx'!$BA$6:$BA$54,0),MATCH(V$4,'IPM TBtu and NOx'!$BB$5:$BS$5,0))*1000000</f>
        <v>0</v>
      </c>
      <c r="W37" s="107">
        <f>INDEX('IPM TBtu and NOx'!$BB$6:$BS$54,MATCH($B37,'IPM TBtu and NOx'!$BA$6:$BA$54,0),MATCH(W$4,'IPM TBtu and NOx'!$BB$5:$BS$5,0))*1000000</f>
        <v>0</v>
      </c>
      <c r="X37" s="107">
        <f>INDEX('IPM TBtu and NOx'!$BB$6:$BS$54,MATCH($B37,'IPM TBtu and NOx'!$BA$6:$BA$54,0),MATCH(X$4,'IPM TBtu and NOx'!$BB$5:$BS$5,0))*1000000</f>
        <v>0</v>
      </c>
      <c r="Y37" s="107">
        <f>INDEX('IPM TBtu and NOx'!$BB$6:$BS$54,MATCH($B37,'IPM TBtu and NOx'!$BA$6:$BA$54,0),MATCH(Y$4,'IPM TBtu and NOx'!$BB$5:$BS$5,0))*1000000</f>
        <v>0</v>
      </c>
      <c r="Z37" s="107">
        <f>INDEX('IPM TBtu and NOx'!$BB$6:$BS$54,MATCH($B37,'IPM TBtu and NOx'!$BA$6:$BA$54,0),MATCH(Z$4,'IPM TBtu and NOx'!$BB$5:$BS$5,0))*1000000</f>
        <v>0</v>
      </c>
      <c r="AA37" s="107">
        <f>INDEX('IPM TBtu and NOx'!$BB$6:$BS$54,MATCH($B37,'IPM TBtu and NOx'!$BA$6:$BA$54,0),MATCH(AA$4,'IPM TBtu and NOx'!$BB$5:$BS$5,0))*1000000</f>
        <v>0</v>
      </c>
      <c r="AB37" s="128">
        <f t="shared" si="0"/>
        <v>30164.977155646215</v>
      </c>
      <c r="AC37" s="107">
        <f t="shared" si="1"/>
        <v>25577.331650937456</v>
      </c>
      <c r="AD37" s="107">
        <f t="shared" si="2"/>
        <v>20497.458079386204</v>
      </c>
      <c r="AE37" s="107">
        <f t="shared" si="3"/>
        <v>19990.396500344003</v>
      </c>
      <c r="AF37" s="107">
        <f t="shared" si="4"/>
        <v>19148.055541154943</v>
      </c>
      <c r="AG37" s="107">
        <f t="shared" si="5"/>
        <v>18831.836616690267</v>
      </c>
      <c r="AH37" s="128">
        <f t="shared" si="6"/>
        <v>504147351.39303696</v>
      </c>
      <c r="AI37" s="107">
        <f t="shared" si="7"/>
        <v>503728293.64362711</v>
      </c>
      <c r="AJ37" s="107">
        <f t="shared" si="8"/>
        <v>503441182.73587835</v>
      </c>
      <c r="AK37" s="107">
        <f t="shared" si="9"/>
        <v>501667603.24616975</v>
      </c>
      <c r="AL37" s="107">
        <f t="shared" si="10"/>
        <v>498918537.23030955</v>
      </c>
      <c r="AM37" s="107">
        <f t="shared" si="11"/>
        <v>497419341.05993688</v>
      </c>
      <c r="AN37" s="128">
        <f>VLOOKUP($B37,'2015 Historic Data for Final'!$A$2:$H$51,3,0)</f>
        <v>411233101.31199998</v>
      </c>
      <c r="AO37" s="129">
        <f>VLOOKUP($B37,'2015 Historic Data for Final'!$A$2:$H$51,5,0)</f>
        <v>409504677.70899999</v>
      </c>
      <c r="AP37" s="128">
        <f>VLOOKUP($B37,'2015 Historic Data for Final'!$A$2:$H$51,2,0)</f>
        <v>27382.030999999999</v>
      </c>
      <c r="AQ37" s="107">
        <f>VLOOKUP($B37,'2015 Historic Data for Final'!$A$2:$H$51,8,0)</f>
        <v>27269.118999999999</v>
      </c>
      <c r="AR37" s="129">
        <f t="shared" ref="AR37:AR53" si="29">AQ37+((AN37-AO37)*AT37/2000)</f>
        <v>27384.215582476911</v>
      </c>
      <c r="AS37" s="130">
        <f t="shared" ref="AS37:AS53" si="30">IFERROR(AP37*2000/AN37,"---")</f>
        <v>0.13317036450927827</v>
      </c>
      <c r="AT37" s="108">
        <f t="shared" ref="AT37:AT53" si="31">IFERROR(AQ37*2000/AO37,"---")</f>
        <v>0.13318098905516207</v>
      </c>
      <c r="AU37" s="131">
        <f t="shared" ref="AU37:AU53" si="32">AR37*2000/AN37</f>
        <v>0.13318098905516207</v>
      </c>
      <c r="AV37" s="68">
        <f t="shared" si="17"/>
        <v>0.11966730390349459</v>
      </c>
      <c r="AW37" s="8">
        <f t="shared" si="18"/>
        <v>0.1015520945465599</v>
      </c>
      <c r="AX37" s="8">
        <f t="shared" si="19"/>
        <v>8.1429405389506396E-2</v>
      </c>
      <c r="AY37" s="8">
        <f t="shared" si="20"/>
        <v>7.9695784104817535E-2</v>
      </c>
      <c r="AZ37" s="8">
        <f t="shared" si="21"/>
        <v>7.6758244532076247E-2</v>
      </c>
      <c r="BA37" s="8">
        <f t="shared" si="22"/>
        <v>7.5718151918106102E-2</v>
      </c>
      <c r="BB37" s="40">
        <f t="shared" si="23"/>
        <v>27382</v>
      </c>
      <c r="BC37" s="40">
        <f t="shared" si="24"/>
        <v>23659</v>
      </c>
      <c r="BD37" s="40">
        <f t="shared" si="25"/>
        <v>19522</v>
      </c>
      <c r="BE37" s="40">
        <f t="shared" si="26"/>
        <v>19165</v>
      </c>
      <c r="BF37" s="40">
        <f t="shared" si="27"/>
        <v>18561</v>
      </c>
      <c r="BG37" s="40">
        <f t="shared" si="28"/>
        <v>18348</v>
      </c>
    </row>
    <row r="38" spans="1:66" s="126" customFormat="1" x14ac:dyDescent="0.25">
      <c r="A38" s="107" t="s">
        <v>13</v>
      </c>
      <c r="B38" s="133" t="s">
        <v>53</v>
      </c>
      <c r="C38" s="134" t="s">
        <v>85</v>
      </c>
      <c r="D38" s="107">
        <f>INDEX('IPM TBtu and NOx'!$AF$6:$AW$54,MATCH($B38,'IPM TBtu and NOx'!$AE$6:$AE$54,0),MATCH(D$4,'IPM TBtu and NOx'!$AF$5:$AW$5,0))</f>
        <v>16071.601305989301</v>
      </c>
      <c r="E38" s="107">
        <f>INDEX('IPM TBtu and NOx'!$AF$6:$AW$54,MATCH($B38,'IPM TBtu and NOx'!$AE$6:$AE$54,0),MATCH(E$4,'IPM TBtu and NOx'!$AF$5:$AW$5,0))</f>
        <v>16068.95008942361</v>
      </c>
      <c r="F38" s="107">
        <f>INDEX('IPM TBtu and NOx'!$AF$6:$AW$54,MATCH($B38,'IPM TBtu and NOx'!$AE$6:$AE$54,0),MATCH(F$4,'IPM TBtu and NOx'!$AF$5:$AW$5,0))</f>
        <v>14285.85078820771</v>
      </c>
      <c r="G38" s="107">
        <f>INDEX('IPM TBtu and NOx'!$AF$6:$AW$54,MATCH($B38,'IPM TBtu and NOx'!$AE$6:$AE$54,0),MATCH(G$4,'IPM TBtu and NOx'!$AF$5:$AW$5,0))</f>
        <v>12004.768716868552</v>
      </c>
      <c r="H38" s="107">
        <f>INDEX('IPM TBtu and NOx'!$AF$6:$AW$54,MATCH($B38,'IPM TBtu and NOx'!$AE$6:$AE$54,0),MATCH(H$4,'IPM TBtu and NOx'!$AF$5:$AW$5,0))</f>
        <v>11642.799004403467</v>
      </c>
      <c r="I38" s="107">
        <f>INDEX('IPM TBtu and NOx'!$AF$6:$AW$54,MATCH($B38,'IPM TBtu and NOx'!$AE$6:$AE$54,0),MATCH(I$4,'IPM TBtu and NOx'!$AF$5:$AW$5,0))</f>
        <v>11251.213701916793</v>
      </c>
      <c r="J38" s="127">
        <f>INDEX('IPM TBtu and NOx'!$J$6:$AA$54,MATCH($B38,'IPM TBtu and NOx'!$I$6:$I$54,0),MATCH(J$4,'IPM TBtu and NOx'!$J$5:$AA$5,0))*1000000</f>
        <v>206765874.51105747</v>
      </c>
      <c r="K38" s="127">
        <f>INDEX('IPM TBtu and NOx'!$J$6:$AA$54,MATCH($B38,'IPM TBtu and NOx'!$I$6:$I$54,0),MATCH(K$4,'IPM TBtu and NOx'!$J$5:$AA$5,0))*1000000</f>
        <v>206744580.66050595</v>
      </c>
      <c r="L38" s="127">
        <f>INDEX('IPM TBtu and NOx'!$J$6:$AA$54,MATCH($B38,'IPM TBtu and NOx'!$I$6:$I$54,0),MATCH(L$4,'IPM TBtu and NOx'!$J$5:$AA$5,0))*1000000</f>
        <v>205794659.64584923</v>
      </c>
      <c r="M38" s="127">
        <f>INDEX('IPM TBtu and NOx'!$J$6:$AA$54,MATCH($B38,'IPM TBtu and NOx'!$I$6:$I$54,0),MATCH(M$4,'IPM TBtu and NOx'!$J$5:$AA$5,0))*1000000</f>
        <v>201215009.86048922</v>
      </c>
      <c r="N38" s="127">
        <f>INDEX('IPM TBtu and NOx'!$J$6:$AA$54,MATCH($B38,'IPM TBtu and NOx'!$I$6:$I$54,0),MATCH(N$4,'IPM TBtu and NOx'!$J$5:$AA$5,0))*1000000</f>
        <v>199942299.54664531</v>
      </c>
      <c r="O38" s="127">
        <f>INDEX('IPM TBtu and NOx'!$J$6:$AA$54,MATCH($B38,'IPM TBtu and NOx'!$I$6:$I$54,0),MATCH(O$4,'IPM TBtu and NOx'!$J$5:$AA$5,0))*1000000</f>
        <v>197966727.59836346</v>
      </c>
      <c r="P38" s="107">
        <f>INDEX('IPM TBtu and NOx'!$BX$6:$CO$54,MATCH($B38,'IPM TBtu and NOx'!$BW$6:$BW$54,0),MATCH(P$4,'IPM TBtu and NOx'!$BX$5:$CO$5,0))</f>
        <v>433.94716963117031</v>
      </c>
      <c r="Q38" s="107">
        <f>INDEX('IPM TBtu and NOx'!$BX$6:$CO$54,MATCH($B38,'IPM TBtu and NOx'!$BW$6:$BW$54,0),MATCH(Q$4,'IPM TBtu and NOx'!$BX$5:$CO$5,0))</f>
        <v>433.94716963117031</v>
      </c>
      <c r="R38" s="107">
        <f>INDEX('IPM TBtu and NOx'!$BX$6:$CO$54,MATCH($B38,'IPM TBtu and NOx'!$BW$6:$BW$54,0),MATCH(R$4,'IPM TBtu and NOx'!$BX$5:$CO$5,0))</f>
        <v>433.94716963117031</v>
      </c>
      <c r="S38" s="107">
        <f>INDEX('IPM TBtu and NOx'!$BX$6:$CO$54,MATCH($B38,'IPM TBtu and NOx'!$BW$6:$BW$54,0),MATCH(S$4,'IPM TBtu and NOx'!$BX$5:$CO$5,0))</f>
        <v>433.39067306495173</v>
      </c>
      <c r="T38" s="107">
        <f>INDEX('IPM TBtu and NOx'!$BX$6:$CO$54,MATCH($B38,'IPM TBtu and NOx'!$BW$6:$BW$54,0),MATCH(T$4,'IPM TBtu and NOx'!$BX$5:$CO$5,0))</f>
        <v>415.003847445958</v>
      </c>
      <c r="U38" s="107">
        <f>INDEX('IPM TBtu and NOx'!$BX$6:$CO$54,MATCH($B38,'IPM TBtu and NOx'!$BW$6:$BW$54,0),MATCH(U$4,'IPM TBtu and NOx'!$BX$5:$CO$5,0))</f>
        <v>415.003847445958</v>
      </c>
      <c r="V38" s="107">
        <f>INDEX('IPM TBtu and NOx'!$BB$6:$BS$54,MATCH($B38,'IPM TBtu and NOx'!$BA$6:$BA$54,0),MATCH(V$4,'IPM TBtu and NOx'!$BB$5:$BS$5,0))*1000000</f>
        <v>2010144.0274805599</v>
      </c>
      <c r="W38" s="107">
        <f>INDEX('IPM TBtu and NOx'!$BB$6:$BS$54,MATCH($B38,'IPM TBtu and NOx'!$BA$6:$BA$54,0),MATCH(W$4,'IPM TBtu and NOx'!$BB$5:$BS$5,0))*1000000</f>
        <v>2010144.0274805599</v>
      </c>
      <c r="X38" s="107">
        <f>INDEX('IPM TBtu and NOx'!$BB$6:$BS$54,MATCH($B38,'IPM TBtu and NOx'!$BA$6:$BA$54,0),MATCH(X$4,'IPM TBtu and NOx'!$BB$5:$BS$5,0))*1000000</f>
        <v>2010144.0274805599</v>
      </c>
      <c r="Y38" s="107">
        <f>INDEX('IPM TBtu and NOx'!$BB$6:$BS$54,MATCH($B38,'IPM TBtu and NOx'!$BA$6:$BA$54,0),MATCH(Y$4,'IPM TBtu and NOx'!$BB$5:$BS$5,0))*1000000</f>
        <v>2010144.0274805599</v>
      </c>
      <c r="Z38" s="107">
        <f>INDEX('IPM TBtu and NOx'!$BB$6:$BS$54,MATCH($B38,'IPM TBtu and NOx'!$BA$6:$BA$54,0),MATCH(Z$4,'IPM TBtu and NOx'!$BB$5:$BS$5,0))*1000000</f>
        <v>2010144.0274805599</v>
      </c>
      <c r="AA38" s="107">
        <f>INDEX('IPM TBtu and NOx'!$BB$6:$BS$54,MATCH($B38,'IPM TBtu and NOx'!$BA$6:$BA$54,0),MATCH(AA$4,'IPM TBtu and NOx'!$BB$5:$BS$5,0))*1000000</f>
        <v>2010144.0274805599</v>
      </c>
      <c r="AB38" s="128">
        <f t="shared" si="0"/>
        <v>16505.548475620471</v>
      </c>
      <c r="AC38" s="107">
        <f t="shared" si="1"/>
        <v>16502.897259054782</v>
      </c>
      <c r="AD38" s="107">
        <f t="shared" si="2"/>
        <v>14719.79795783888</v>
      </c>
      <c r="AE38" s="107">
        <f t="shared" si="3"/>
        <v>12438.159389933504</v>
      </c>
      <c r="AF38" s="107">
        <f t="shared" si="4"/>
        <v>12057.802851849425</v>
      </c>
      <c r="AG38" s="107">
        <f t="shared" si="5"/>
        <v>11666.217549362751</v>
      </c>
      <c r="AH38" s="128">
        <f t="shared" si="6"/>
        <v>208776018.53853804</v>
      </c>
      <c r="AI38" s="107">
        <f t="shared" si="7"/>
        <v>208754724.68798652</v>
      </c>
      <c r="AJ38" s="107">
        <f t="shared" si="8"/>
        <v>207804803.6733298</v>
      </c>
      <c r="AK38" s="107">
        <f t="shared" si="9"/>
        <v>203225153.88796979</v>
      </c>
      <c r="AL38" s="107">
        <f t="shared" si="10"/>
        <v>201952443.57412589</v>
      </c>
      <c r="AM38" s="107">
        <f t="shared" si="11"/>
        <v>199976871.62584403</v>
      </c>
      <c r="AN38" s="128">
        <f>VLOOKUP($B38,'2015 Historic Data for Final'!$A$2:$H$51,3,0)</f>
        <v>256168790.18700001</v>
      </c>
      <c r="AO38" s="129">
        <f>VLOOKUP($B38,'2015 Historic Data for Final'!$A$2:$H$51,5,0)</f>
        <v>243267180.88800001</v>
      </c>
      <c r="AP38" s="128">
        <f>VLOOKUP($B38,'2015 Historic Data for Final'!$A$2:$H$51,2,0)</f>
        <v>13921.647000000001</v>
      </c>
      <c r="AQ38" s="107">
        <f>VLOOKUP($B38,'2015 Historic Data for Final'!$A$2:$H$51,8,0)</f>
        <v>13055.098</v>
      </c>
      <c r="AR38" s="129">
        <f t="shared" si="29"/>
        <v>13747.471599847413</v>
      </c>
      <c r="AS38" s="130">
        <f t="shared" si="30"/>
        <v>0.10869120309181593</v>
      </c>
      <c r="AT38" s="108">
        <f t="shared" si="31"/>
        <v>0.1073313543762449</v>
      </c>
      <c r="AU38" s="131">
        <f t="shared" si="32"/>
        <v>0.10733135437624491</v>
      </c>
      <c r="AV38" s="68">
        <f t="shared" si="17"/>
        <v>0.15811728369150507</v>
      </c>
      <c r="AW38" s="8">
        <f t="shared" si="18"/>
        <v>0.15810801200998634</v>
      </c>
      <c r="AX38" s="8">
        <f t="shared" si="19"/>
        <v>0.14166946767003977</v>
      </c>
      <c r="AY38" s="8">
        <f t="shared" si="20"/>
        <v>0.12240767593946744</v>
      </c>
      <c r="AZ38" s="8">
        <f t="shared" si="21"/>
        <v>0.1194122996330436</v>
      </c>
      <c r="BA38" s="8">
        <f t="shared" si="22"/>
        <v>0.11667566808615948</v>
      </c>
      <c r="BB38" s="40">
        <f t="shared" si="23"/>
        <v>13747</v>
      </c>
      <c r="BC38" s="40">
        <f t="shared" si="24"/>
        <v>13746</v>
      </c>
      <c r="BD38" s="40">
        <f t="shared" si="25"/>
        <v>11641</v>
      </c>
      <c r="BE38" s="40">
        <f t="shared" si="26"/>
        <v>9174</v>
      </c>
      <c r="BF38" s="40">
        <f t="shared" si="27"/>
        <v>8790</v>
      </c>
      <c r="BG38" s="40">
        <f t="shared" si="28"/>
        <v>8439</v>
      </c>
    </row>
    <row r="39" spans="1:66" s="126" customFormat="1" x14ac:dyDescent="0.25">
      <c r="A39" s="107"/>
      <c r="B39" s="133" t="s">
        <v>54</v>
      </c>
      <c r="C39" s="134" t="s">
        <v>84</v>
      </c>
      <c r="D39" s="107">
        <f>INDEX('IPM TBtu and NOx'!$AF$6:$AW$54,MATCH($B39,'IPM TBtu and NOx'!$AE$6:$AE$54,0),MATCH(D$4,'IPM TBtu and NOx'!$AF$5:$AW$5,0))</f>
        <v>0</v>
      </c>
      <c r="E39" s="107">
        <f>INDEX('IPM TBtu and NOx'!$AF$6:$AW$54,MATCH($B39,'IPM TBtu and NOx'!$AE$6:$AE$54,0),MATCH(E$4,'IPM TBtu and NOx'!$AF$5:$AW$5,0))</f>
        <v>0</v>
      </c>
      <c r="F39" s="107">
        <f>INDEX('IPM TBtu and NOx'!$AF$6:$AW$54,MATCH($B39,'IPM TBtu and NOx'!$AE$6:$AE$54,0),MATCH(F$4,'IPM TBtu and NOx'!$AF$5:$AW$5,0))</f>
        <v>0</v>
      </c>
      <c r="G39" s="107">
        <f>INDEX('IPM TBtu and NOx'!$AF$6:$AW$54,MATCH($B39,'IPM TBtu and NOx'!$AE$6:$AE$54,0),MATCH(G$4,'IPM TBtu and NOx'!$AF$5:$AW$5,0))</f>
        <v>0</v>
      </c>
      <c r="H39" s="107">
        <f>INDEX('IPM TBtu and NOx'!$AF$6:$AW$54,MATCH($B39,'IPM TBtu and NOx'!$AE$6:$AE$54,0),MATCH(H$4,'IPM TBtu and NOx'!$AF$5:$AW$5,0))</f>
        <v>0</v>
      </c>
      <c r="I39" s="107">
        <f>INDEX('IPM TBtu and NOx'!$AF$6:$AW$54,MATCH($B39,'IPM TBtu and NOx'!$AE$6:$AE$54,0),MATCH(I$4,'IPM TBtu and NOx'!$AF$5:$AW$5,0))</f>
        <v>0</v>
      </c>
      <c r="J39" s="127">
        <f>INDEX('IPM TBtu and NOx'!$J$6:$AA$54,MATCH($B39,'IPM TBtu and NOx'!$I$6:$I$54,0),MATCH(J$4,'IPM TBtu and NOx'!$J$5:$AA$5,0))*1000000</f>
        <v>0</v>
      </c>
      <c r="K39" s="127">
        <f>INDEX('IPM TBtu and NOx'!$J$6:$AA$54,MATCH($B39,'IPM TBtu and NOx'!$I$6:$I$54,0),MATCH(K$4,'IPM TBtu and NOx'!$J$5:$AA$5,0))*1000000</f>
        <v>0</v>
      </c>
      <c r="L39" s="127">
        <f>INDEX('IPM TBtu and NOx'!$J$6:$AA$54,MATCH($B39,'IPM TBtu and NOx'!$I$6:$I$54,0),MATCH(L$4,'IPM TBtu and NOx'!$J$5:$AA$5,0))*1000000</f>
        <v>0</v>
      </c>
      <c r="M39" s="127">
        <f>INDEX('IPM TBtu and NOx'!$J$6:$AA$54,MATCH($B39,'IPM TBtu and NOx'!$I$6:$I$54,0),MATCH(M$4,'IPM TBtu and NOx'!$J$5:$AA$5,0))*1000000</f>
        <v>0</v>
      </c>
      <c r="N39" s="127">
        <f>INDEX('IPM TBtu and NOx'!$J$6:$AA$54,MATCH($B39,'IPM TBtu and NOx'!$I$6:$I$54,0),MATCH(N$4,'IPM TBtu and NOx'!$J$5:$AA$5,0))*1000000</f>
        <v>0</v>
      </c>
      <c r="O39" s="127">
        <f>INDEX('IPM TBtu and NOx'!$J$6:$AA$54,MATCH($B39,'IPM TBtu and NOx'!$I$6:$I$54,0),MATCH(O$4,'IPM TBtu and NOx'!$J$5:$AA$5,0))*1000000</f>
        <v>0</v>
      </c>
      <c r="P39" s="107">
        <f>INDEX('IPM TBtu and NOx'!$BX$6:$CO$54,MATCH($B39,'IPM TBtu and NOx'!$BW$6:$BW$54,0),MATCH(P$4,'IPM TBtu and NOx'!$BX$5:$CO$5,0))</f>
        <v>0</v>
      </c>
      <c r="Q39" s="107">
        <f>INDEX('IPM TBtu and NOx'!$BX$6:$CO$54,MATCH($B39,'IPM TBtu and NOx'!$BW$6:$BW$54,0),MATCH(Q$4,'IPM TBtu and NOx'!$BX$5:$CO$5,0))</f>
        <v>0</v>
      </c>
      <c r="R39" s="107">
        <f>INDEX('IPM TBtu and NOx'!$BX$6:$CO$54,MATCH($B39,'IPM TBtu and NOx'!$BW$6:$BW$54,0),MATCH(R$4,'IPM TBtu and NOx'!$BX$5:$CO$5,0))</f>
        <v>0</v>
      </c>
      <c r="S39" s="107">
        <f>INDEX('IPM TBtu and NOx'!$BX$6:$CO$54,MATCH($B39,'IPM TBtu and NOx'!$BW$6:$BW$54,0),MATCH(S$4,'IPM TBtu and NOx'!$BX$5:$CO$5,0))</f>
        <v>0</v>
      </c>
      <c r="T39" s="107">
        <f>INDEX('IPM TBtu and NOx'!$BX$6:$CO$54,MATCH($B39,'IPM TBtu and NOx'!$BW$6:$BW$54,0),MATCH(T$4,'IPM TBtu and NOx'!$BX$5:$CO$5,0))</f>
        <v>0</v>
      </c>
      <c r="U39" s="107">
        <f>INDEX('IPM TBtu and NOx'!$BX$6:$CO$54,MATCH($B39,'IPM TBtu and NOx'!$BW$6:$BW$54,0),MATCH(U$4,'IPM TBtu and NOx'!$BX$5:$CO$5,0))</f>
        <v>0</v>
      </c>
      <c r="V39" s="107">
        <f>INDEX('IPM TBtu and NOx'!$BB$6:$BS$54,MATCH($B39,'IPM TBtu and NOx'!$BA$6:$BA$54,0),MATCH(V$4,'IPM TBtu and NOx'!$BB$5:$BS$5,0))*1000000</f>
        <v>0</v>
      </c>
      <c r="W39" s="107">
        <f>INDEX('IPM TBtu and NOx'!$BB$6:$BS$54,MATCH($B39,'IPM TBtu and NOx'!$BA$6:$BA$54,0),MATCH(W$4,'IPM TBtu and NOx'!$BB$5:$BS$5,0))*1000000</f>
        <v>0</v>
      </c>
      <c r="X39" s="107">
        <f>INDEX('IPM TBtu and NOx'!$BB$6:$BS$54,MATCH($B39,'IPM TBtu and NOx'!$BA$6:$BA$54,0),MATCH(X$4,'IPM TBtu and NOx'!$BB$5:$BS$5,0))*1000000</f>
        <v>0</v>
      </c>
      <c r="Y39" s="107">
        <f>INDEX('IPM TBtu and NOx'!$BB$6:$BS$54,MATCH($B39,'IPM TBtu and NOx'!$BA$6:$BA$54,0),MATCH(Y$4,'IPM TBtu and NOx'!$BB$5:$BS$5,0))*1000000</f>
        <v>0</v>
      </c>
      <c r="Z39" s="107">
        <f>INDEX('IPM TBtu and NOx'!$BB$6:$BS$54,MATCH($B39,'IPM TBtu and NOx'!$BA$6:$BA$54,0),MATCH(Z$4,'IPM TBtu and NOx'!$BB$5:$BS$5,0))*1000000</f>
        <v>0</v>
      </c>
      <c r="AA39" s="107">
        <f>INDEX('IPM TBtu and NOx'!$BB$6:$BS$54,MATCH($B39,'IPM TBtu and NOx'!$BA$6:$BA$54,0),MATCH(AA$4,'IPM TBtu and NOx'!$BB$5:$BS$5,0))*1000000</f>
        <v>0</v>
      </c>
      <c r="AB39" s="128">
        <f t="shared" si="0"/>
        <v>0</v>
      </c>
      <c r="AC39" s="107">
        <f t="shared" si="1"/>
        <v>0</v>
      </c>
      <c r="AD39" s="107">
        <f t="shared" si="2"/>
        <v>0</v>
      </c>
      <c r="AE39" s="107">
        <f t="shared" si="3"/>
        <v>0</v>
      </c>
      <c r="AF39" s="107">
        <f t="shared" si="4"/>
        <v>0</v>
      </c>
      <c r="AG39" s="107">
        <f t="shared" si="5"/>
        <v>0</v>
      </c>
      <c r="AH39" s="128">
        <f t="shared" si="6"/>
        <v>0</v>
      </c>
      <c r="AI39" s="107">
        <f t="shared" si="7"/>
        <v>0</v>
      </c>
      <c r="AJ39" s="107">
        <f t="shared" si="8"/>
        <v>0</v>
      </c>
      <c r="AK39" s="107">
        <f t="shared" si="9"/>
        <v>0</v>
      </c>
      <c r="AL39" s="107">
        <f t="shared" si="10"/>
        <v>0</v>
      </c>
      <c r="AM39" s="107">
        <f t="shared" si="11"/>
        <v>0</v>
      </c>
      <c r="AN39" s="128">
        <f>VLOOKUP($B39,'2015 Historic Data for Final'!$A$2:$H$51,3,0)</f>
        <v>62808843.939999998</v>
      </c>
      <c r="AO39" s="129">
        <f>VLOOKUP($B39,'2015 Historic Data for Final'!$A$2:$H$51,5,0)</f>
        <v>62808843.939999998</v>
      </c>
      <c r="AP39" s="128">
        <f>VLOOKUP($B39,'2015 Historic Data for Final'!$A$2:$H$51,2,0)</f>
        <v>1755.4</v>
      </c>
      <c r="AQ39" s="107">
        <f>VLOOKUP($B39,'2015 Historic Data for Final'!$A$2:$H$51,8,0)</f>
        <v>1755.4</v>
      </c>
      <c r="AR39" s="129">
        <f t="shared" si="29"/>
        <v>1755.4</v>
      </c>
      <c r="AS39" s="130">
        <f t="shared" si="30"/>
        <v>5.5896586846174011E-2</v>
      </c>
      <c r="AT39" s="108">
        <f t="shared" si="31"/>
        <v>5.5896586846174011E-2</v>
      </c>
      <c r="AU39" s="131">
        <f t="shared" si="32"/>
        <v>5.5896586846174011E-2</v>
      </c>
      <c r="AV39" s="68">
        <v>0</v>
      </c>
      <c r="AW39" s="68">
        <v>0</v>
      </c>
      <c r="AX39" s="68">
        <v>0</v>
      </c>
      <c r="AY39" s="8">
        <v>0</v>
      </c>
      <c r="AZ39" s="8">
        <v>0</v>
      </c>
      <c r="BA39" s="8">
        <v>0</v>
      </c>
      <c r="BB39" s="40">
        <f t="shared" ref="BB39" si="33">ROUND(MIN($AP39,$AN39*($AU39-($AV39-AV39))/2000),0)</f>
        <v>1755</v>
      </c>
      <c r="BC39" s="40">
        <f t="shared" ref="BC39" si="34">ROUND(MIN($AP39,$AN39*($AU39-($AV39-AW39))/2000),0)</f>
        <v>1755</v>
      </c>
      <c r="BD39" s="40">
        <f t="shared" ref="BD39" si="35">ROUND( MIN($AP39,$AN39*($AU39-($AV39-AX39))/2000),0)</f>
        <v>1755</v>
      </c>
      <c r="BE39" s="40">
        <f t="shared" ref="BE39" si="36">ROUND(MIN($AP39,$AN39*($AU39-($AV39-AY39))/2000),0)</f>
        <v>1755</v>
      </c>
      <c r="BF39" s="40">
        <f t="shared" ref="BF39" si="37">ROUND(MIN($AP39,$AN39*($AU39-($AV39-AZ39))/2000),0)</f>
        <v>1755</v>
      </c>
      <c r="BG39" s="40">
        <f t="shared" ref="BG39" si="38">ROUND(MIN($AP39,$AN39*($AU39-($AV39-BA39))/2000),0)</f>
        <v>1755</v>
      </c>
    </row>
    <row r="40" spans="1:66" s="126" customFormat="1" x14ac:dyDescent="0.25">
      <c r="A40" s="107" t="s">
        <v>13</v>
      </c>
      <c r="B40" s="133" t="s">
        <v>55</v>
      </c>
      <c r="C40" s="134" t="s">
        <v>83</v>
      </c>
      <c r="D40" s="145">
        <f>INDEX('IPM TBtu and NOx'!$AF$6:$AW$54,MATCH($B40,'IPM TBtu and NOx'!$AE$6:$AE$54,0),MATCH(D$4,'IPM TBtu and NOx'!$AF$5:$AW$5,0))</f>
        <v>34929.097046564755</v>
      </c>
      <c r="E40" s="145">
        <f>INDEX('IPM TBtu and NOx'!$AF$6:$AW$54,MATCH($B40,'IPM TBtu and NOx'!$AE$6:$AE$54,0),MATCH(E$4,'IPM TBtu and NOx'!$AF$5:$AW$5,0))</f>
        <v>29865.019647094265</v>
      </c>
      <c r="F40" s="107">
        <f>INDEX('IPM TBtu and NOx'!$AF$6:$AW$54,MATCH($B40,'IPM TBtu and NOx'!$AE$6:$AE$54,0),MATCH(F$4,'IPM TBtu and NOx'!$AF$5:$AW$5,0))</f>
        <v>16141.387573432283</v>
      </c>
      <c r="G40" s="107">
        <f>INDEX('IPM TBtu and NOx'!$AF$6:$AW$54,MATCH($B40,'IPM TBtu and NOx'!$AE$6:$AE$54,0),MATCH(G$4,'IPM TBtu and NOx'!$AF$5:$AW$5,0))</f>
        <v>16115.721310428022</v>
      </c>
      <c r="H40" s="107">
        <f>INDEX('IPM TBtu and NOx'!$AF$6:$AW$54,MATCH($B40,'IPM TBtu and NOx'!$AE$6:$AE$54,0),MATCH(H$4,'IPM TBtu and NOx'!$AF$5:$AW$5,0))</f>
        <v>15747.237599613025</v>
      </c>
      <c r="I40" s="107">
        <f>INDEX('IPM TBtu and NOx'!$AF$6:$AW$54,MATCH($B40,'IPM TBtu and NOx'!$AE$6:$AE$54,0),MATCH(I$4,'IPM TBtu and NOx'!$AF$5:$AW$5,0))</f>
        <v>15432.35821347222</v>
      </c>
      <c r="J40" s="127">
        <f>INDEX('IPM TBtu and NOx'!$J$6:$AA$54,MATCH($B40,'IPM TBtu and NOx'!$I$6:$I$54,0),MATCH(J$4,'IPM TBtu and NOx'!$J$5:$AA$5,0))*1000000</f>
        <v>534276749.77996892</v>
      </c>
      <c r="K40" s="127">
        <f>INDEX('IPM TBtu and NOx'!$J$6:$AA$54,MATCH($B40,'IPM TBtu and NOx'!$I$6:$I$54,0),MATCH(K$4,'IPM TBtu and NOx'!$J$5:$AA$5,0))*1000000</f>
        <v>534182857.31263506</v>
      </c>
      <c r="L40" s="127">
        <f>INDEX('IPM TBtu and NOx'!$J$6:$AA$54,MATCH($B40,'IPM TBtu and NOx'!$I$6:$I$54,0),MATCH(L$4,'IPM TBtu and NOx'!$J$5:$AA$5,0))*1000000</f>
        <v>534131453.03760868</v>
      </c>
      <c r="M40" s="127">
        <f>INDEX('IPM TBtu and NOx'!$J$6:$AA$54,MATCH($B40,'IPM TBtu and NOx'!$I$6:$I$54,0),MATCH(M$4,'IPM TBtu and NOx'!$J$5:$AA$5,0))*1000000</f>
        <v>534114704.46676308</v>
      </c>
      <c r="N40" s="127">
        <f>INDEX('IPM TBtu and NOx'!$J$6:$AA$54,MATCH($B40,'IPM TBtu and NOx'!$I$6:$I$54,0),MATCH(N$4,'IPM TBtu and NOx'!$J$5:$AA$5,0))*1000000</f>
        <v>532704076.56727785</v>
      </c>
      <c r="O40" s="127">
        <f>INDEX('IPM TBtu and NOx'!$J$6:$AA$54,MATCH($B40,'IPM TBtu and NOx'!$I$6:$I$54,0),MATCH(O$4,'IPM TBtu and NOx'!$J$5:$AA$5,0))*1000000</f>
        <v>530867516.29832125</v>
      </c>
      <c r="P40" s="107">
        <f>INDEX('IPM TBtu and NOx'!$BX$6:$CO$54,MATCH($B40,'IPM TBtu and NOx'!$BW$6:$BW$54,0),MATCH(P$4,'IPM TBtu and NOx'!$BX$5:$CO$5,0))</f>
        <v>9.2298859001333646</v>
      </c>
      <c r="Q40" s="107">
        <f>INDEX('IPM TBtu and NOx'!$BX$6:$CO$54,MATCH($B40,'IPM TBtu and NOx'!$BW$6:$BW$54,0),MATCH(Q$4,'IPM TBtu and NOx'!$BX$5:$CO$5,0))</f>
        <v>9.2298859001333646</v>
      </c>
      <c r="R40" s="107">
        <f>INDEX('IPM TBtu and NOx'!$BX$6:$CO$54,MATCH($B40,'IPM TBtu and NOx'!$BW$6:$BW$54,0),MATCH(R$4,'IPM TBtu and NOx'!$BX$5:$CO$5,0))</f>
        <v>9.2298859001333646</v>
      </c>
      <c r="S40" s="107">
        <f>INDEX('IPM TBtu and NOx'!$BX$6:$CO$54,MATCH($B40,'IPM TBtu and NOx'!$BW$6:$BW$54,0),MATCH(S$4,'IPM TBtu and NOx'!$BX$5:$CO$5,0))</f>
        <v>9.2298859001333646</v>
      </c>
      <c r="T40" s="107">
        <f>INDEX('IPM TBtu and NOx'!$BX$6:$CO$54,MATCH($B40,'IPM TBtu and NOx'!$BW$6:$BW$54,0),MATCH(T$4,'IPM TBtu and NOx'!$BX$5:$CO$5,0))</f>
        <v>9.2298859001333646</v>
      </c>
      <c r="U40" s="107">
        <f>INDEX('IPM TBtu and NOx'!$BX$6:$CO$54,MATCH($B40,'IPM TBtu and NOx'!$BW$6:$BW$54,0),MATCH(U$4,'IPM TBtu and NOx'!$BX$5:$CO$5,0))</f>
        <v>9.2298859001333646</v>
      </c>
      <c r="V40" s="107">
        <f>INDEX('IPM TBtu and NOx'!$BB$6:$BS$54,MATCH($B40,'IPM TBtu and NOx'!$BA$6:$BA$54,0),MATCH(V$4,'IPM TBtu and NOx'!$BB$5:$BS$5,0))*1000000</f>
        <v>176648.53397384431</v>
      </c>
      <c r="W40" s="107">
        <f>INDEX('IPM TBtu and NOx'!$BB$6:$BS$54,MATCH($B40,'IPM TBtu and NOx'!$BA$6:$BA$54,0),MATCH(W$4,'IPM TBtu and NOx'!$BB$5:$BS$5,0))*1000000</f>
        <v>176648.53397384431</v>
      </c>
      <c r="X40" s="107">
        <f>INDEX('IPM TBtu and NOx'!$BB$6:$BS$54,MATCH($B40,'IPM TBtu and NOx'!$BA$6:$BA$54,0),MATCH(X$4,'IPM TBtu and NOx'!$BB$5:$BS$5,0))*1000000</f>
        <v>176648.53397384431</v>
      </c>
      <c r="Y40" s="107">
        <f>INDEX('IPM TBtu and NOx'!$BB$6:$BS$54,MATCH($B40,'IPM TBtu and NOx'!$BA$6:$BA$54,0),MATCH(Y$4,'IPM TBtu and NOx'!$BB$5:$BS$5,0))*1000000</f>
        <v>176648.53397384431</v>
      </c>
      <c r="Z40" s="107">
        <f>INDEX('IPM TBtu and NOx'!$BB$6:$BS$54,MATCH($B40,'IPM TBtu and NOx'!$BA$6:$BA$54,0),MATCH(Z$4,'IPM TBtu and NOx'!$BB$5:$BS$5,0))*1000000</f>
        <v>176648.53397384431</v>
      </c>
      <c r="AA40" s="107">
        <f>INDEX('IPM TBtu and NOx'!$BB$6:$BS$54,MATCH($B40,'IPM TBtu and NOx'!$BA$6:$BA$54,0),MATCH(AA$4,'IPM TBtu and NOx'!$BB$5:$BS$5,0))*1000000</f>
        <v>176648.53397384431</v>
      </c>
      <c r="AB40" s="128">
        <f t="shared" si="0"/>
        <v>34938.326932464886</v>
      </c>
      <c r="AC40" s="107">
        <f t="shared" si="1"/>
        <v>29874.249532994399</v>
      </c>
      <c r="AD40" s="107">
        <f t="shared" si="2"/>
        <v>16150.617459332416</v>
      </c>
      <c r="AE40" s="107">
        <f t="shared" si="3"/>
        <v>16124.951196328155</v>
      </c>
      <c r="AF40" s="107">
        <f t="shared" si="4"/>
        <v>15756.467485513158</v>
      </c>
      <c r="AG40" s="107">
        <f t="shared" si="5"/>
        <v>15441.588099372353</v>
      </c>
      <c r="AH40" s="128">
        <f t="shared" si="6"/>
        <v>534453398.31394279</v>
      </c>
      <c r="AI40" s="107">
        <f t="shared" si="7"/>
        <v>534359505.84660894</v>
      </c>
      <c r="AJ40" s="107">
        <f t="shared" si="8"/>
        <v>534308101.57158256</v>
      </c>
      <c r="AK40" s="107">
        <f t="shared" si="9"/>
        <v>534291353.00073695</v>
      </c>
      <c r="AL40" s="107">
        <f t="shared" si="10"/>
        <v>532880725.10125172</v>
      </c>
      <c r="AM40" s="107">
        <f t="shared" si="11"/>
        <v>531044164.83229512</v>
      </c>
      <c r="AN40" s="128">
        <f>VLOOKUP($B40,'2015 Historic Data for Final'!$A$2:$H$51,3,0)</f>
        <v>502369273.60799998</v>
      </c>
      <c r="AO40" s="129">
        <f>VLOOKUP($B40,'2015 Historic Data for Final'!$A$2:$H$51,5,0)</f>
        <v>502369273.60799998</v>
      </c>
      <c r="AP40" s="128">
        <f>VLOOKUP($B40,'2015 Historic Data for Final'!$A$2:$H$51,2,0)</f>
        <v>36032.684000000001</v>
      </c>
      <c r="AQ40" s="145">
        <f>VLOOKUP($B40,'2015 Historic Data for Final'!$A$2:$H$51,8,0)</f>
        <v>35607.243499999997</v>
      </c>
      <c r="AR40" s="147">
        <f t="shared" si="29"/>
        <v>35607.243499999997</v>
      </c>
      <c r="AS40" s="130">
        <f t="shared" si="30"/>
        <v>0.14345098672621603</v>
      </c>
      <c r="AT40" s="148">
        <f t="shared" si="31"/>
        <v>0.14175725057494032</v>
      </c>
      <c r="AU40" s="149">
        <f t="shared" si="32"/>
        <v>0.14175725057494032</v>
      </c>
      <c r="AV40" s="150">
        <f>AB40*2000/AH40</f>
        <v>0.1307441473576029</v>
      </c>
      <c r="AW40" s="148">
        <f>AC40*2000/AI40</f>
        <v>0.11181329874786575</v>
      </c>
      <c r="AX40" s="108">
        <f t="shared" ref="AX40:AX53" si="39">IF(AP40="---","---",AD40*2000/AJ40)</f>
        <v>6.0454323682639047E-2</v>
      </c>
      <c r="AY40" s="8">
        <f t="shared" ref="AY40" si="40">AE40*2000/AK40</f>
        <v>6.0360142853765834E-2</v>
      </c>
      <c r="AZ40" s="8">
        <f t="shared" ref="AZ40" si="41">AF40*2000/AL40</f>
        <v>5.9136939068378948E-2</v>
      </c>
      <c r="BA40" s="8">
        <f t="shared" ref="BA40" si="42">AG40*2000/AM40</f>
        <v>5.8155570184068736E-2</v>
      </c>
      <c r="BB40" s="126">
        <f>ROUND(MIN($AP40,$AN40*(0.090371769105102-(0.0748477865256865-0.0748477865256865))/2000),0)</f>
        <v>22700</v>
      </c>
      <c r="BC40" s="126">
        <f>ROUND(MIN($AP40,$AN40*(0.090371769105102-(0.0748477865256865-0.0641562444213912))/2000),0)</f>
        <v>20014</v>
      </c>
      <c r="BD40" s="126">
        <f>ROUND( MIN($AP40,$AN40*($AU40-($AV40-AX40))/2000),0)</f>
        <v>17952</v>
      </c>
      <c r="BE40" s="126">
        <f>ROUND(MIN($AP40,$AN40*($AU40-($AV40-AY40))/2000),0)</f>
        <v>17928</v>
      </c>
      <c r="BF40" s="126">
        <f>ROUND(MIN($AP40,$AN40*($AU40-($AV40-AZ40))/2000),0)</f>
        <v>17621</v>
      </c>
      <c r="BG40" s="126">
        <f>ROUND( MIN($AP40,$AN40*($AU40-($AV40-BA40))/2000),0)</f>
        <v>17374</v>
      </c>
      <c r="BI40" s="126" t="s">
        <v>234</v>
      </c>
      <c r="BL40" s="144"/>
    </row>
    <row r="41" spans="1:66" s="126" customFormat="1" x14ac:dyDescent="0.25">
      <c r="A41" s="107"/>
      <c r="B41" s="133" t="s">
        <v>56</v>
      </c>
      <c r="C41" s="134" t="s">
        <v>82</v>
      </c>
      <c r="D41" s="107">
        <f>INDEX('IPM TBtu and NOx'!$AF$6:$AW$54,MATCH($B41,'IPM TBtu and NOx'!$AE$6:$AE$54,0),MATCH(D$4,'IPM TBtu and NOx'!$AF$5:$AW$5,0))</f>
        <v>180.06227425299414</v>
      </c>
      <c r="E41" s="107">
        <f>INDEX('IPM TBtu and NOx'!$AF$6:$AW$54,MATCH($B41,'IPM TBtu and NOx'!$AE$6:$AE$54,0),MATCH(E$4,'IPM TBtu and NOx'!$AF$5:$AW$5,0))</f>
        <v>180.06228132556296</v>
      </c>
      <c r="F41" s="107">
        <f>INDEX('IPM TBtu and NOx'!$AF$6:$AW$54,MATCH($B41,'IPM TBtu and NOx'!$AE$6:$AE$54,0),MATCH(F$4,'IPM TBtu and NOx'!$AF$5:$AW$5,0))</f>
        <v>180.06228132556291</v>
      </c>
      <c r="G41" s="107">
        <f>INDEX('IPM TBtu and NOx'!$AF$6:$AW$54,MATCH($B41,'IPM TBtu and NOx'!$AE$6:$AE$54,0),MATCH(G$4,'IPM TBtu and NOx'!$AF$5:$AW$5,0))</f>
        <v>180.06228132556291</v>
      </c>
      <c r="H41" s="107">
        <f>INDEX('IPM TBtu and NOx'!$AF$6:$AW$54,MATCH($B41,'IPM TBtu and NOx'!$AE$6:$AE$54,0),MATCH(H$4,'IPM TBtu and NOx'!$AF$5:$AW$5,0))</f>
        <v>180.06228132556296</v>
      </c>
      <c r="I41" s="107">
        <f>INDEX('IPM TBtu and NOx'!$AF$6:$AW$54,MATCH($B41,'IPM TBtu and NOx'!$AE$6:$AE$54,0),MATCH(I$4,'IPM TBtu and NOx'!$AF$5:$AW$5,0))</f>
        <v>180.06228132556296</v>
      </c>
      <c r="J41" s="127">
        <f>INDEX('IPM TBtu and NOx'!$J$6:$AA$54,MATCH($B41,'IPM TBtu and NOx'!$I$6:$I$54,0),MATCH(J$4,'IPM TBtu and NOx'!$J$5:$AA$5,0))*1000000</f>
        <v>25989469.413766041</v>
      </c>
      <c r="K41" s="127">
        <f>INDEX('IPM TBtu and NOx'!$J$6:$AA$54,MATCH($B41,'IPM TBtu and NOx'!$I$6:$I$54,0),MATCH(K$4,'IPM TBtu and NOx'!$J$5:$AA$5,0))*1000000</f>
        <v>25989469.818452947</v>
      </c>
      <c r="L41" s="127">
        <f>INDEX('IPM TBtu and NOx'!$J$6:$AA$54,MATCH($B41,'IPM TBtu and NOx'!$I$6:$I$54,0),MATCH(L$4,'IPM TBtu and NOx'!$J$5:$AA$5,0))*1000000</f>
        <v>25989469.818452947</v>
      </c>
      <c r="M41" s="127">
        <f>INDEX('IPM TBtu and NOx'!$J$6:$AA$54,MATCH($B41,'IPM TBtu and NOx'!$I$6:$I$54,0),MATCH(M$4,'IPM TBtu and NOx'!$J$5:$AA$5,0))*1000000</f>
        <v>25989469.818452947</v>
      </c>
      <c r="N41" s="127">
        <f>INDEX('IPM TBtu and NOx'!$J$6:$AA$54,MATCH($B41,'IPM TBtu and NOx'!$I$6:$I$54,0),MATCH(N$4,'IPM TBtu and NOx'!$J$5:$AA$5,0))*1000000</f>
        <v>25989469.818452947</v>
      </c>
      <c r="O41" s="127">
        <f>INDEX('IPM TBtu and NOx'!$J$6:$AA$54,MATCH($B41,'IPM TBtu and NOx'!$I$6:$I$54,0),MATCH(O$4,'IPM TBtu and NOx'!$J$5:$AA$5,0))*1000000</f>
        <v>25989469.818452947</v>
      </c>
      <c r="P41" s="107">
        <f>INDEX('IPM TBtu and NOx'!$BX$6:$CO$54,MATCH($B41,'IPM TBtu and NOx'!$BW$6:$BW$54,0),MATCH(P$4,'IPM TBtu and NOx'!$BX$5:$CO$5,0))</f>
        <v>0</v>
      </c>
      <c r="Q41" s="107">
        <f>INDEX('IPM TBtu and NOx'!$BX$6:$CO$54,MATCH($B41,'IPM TBtu and NOx'!$BW$6:$BW$54,0),MATCH(Q$4,'IPM TBtu and NOx'!$BX$5:$CO$5,0))</f>
        <v>0</v>
      </c>
      <c r="R41" s="107">
        <f>INDEX('IPM TBtu and NOx'!$BX$6:$CO$54,MATCH($B41,'IPM TBtu and NOx'!$BW$6:$BW$54,0),MATCH(R$4,'IPM TBtu and NOx'!$BX$5:$CO$5,0))</f>
        <v>0</v>
      </c>
      <c r="S41" s="107">
        <f>INDEX('IPM TBtu and NOx'!$BX$6:$CO$54,MATCH($B41,'IPM TBtu and NOx'!$BW$6:$BW$54,0),MATCH(S$4,'IPM TBtu and NOx'!$BX$5:$CO$5,0))</f>
        <v>0</v>
      </c>
      <c r="T41" s="107">
        <f>INDEX('IPM TBtu and NOx'!$BX$6:$CO$54,MATCH($B41,'IPM TBtu and NOx'!$BW$6:$BW$54,0),MATCH(T$4,'IPM TBtu and NOx'!$BX$5:$CO$5,0))</f>
        <v>0</v>
      </c>
      <c r="U41" s="107">
        <f>INDEX('IPM TBtu and NOx'!$BX$6:$CO$54,MATCH($B41,'IPM TBtu and NOx'!$BW$6:$BW$54,0),MATCH(U$4,'IPM TBtu and NOx'!$BX$5:$CO$5,0))</f>
        <v>0</v>
      </c>
      <c r="V41" s="107">
        <f>INDEX('IPM TBtu and NOx'!$BB$6:$BS$54,MATCH($B41,'IPM TBtu and NOx'!$BA$6:$BA$54,0),MATCH(V$4,'IPM TBtu and NOx'!$BB$5:$BS$5,0))*1000000</f>
        <v>0</v>
      </c>
      <c r="W41" s="107">
        <f>INDEX('IPM TBtu and NOx'!$BB$6:$BS$54,MATCH($B41,'IPM TBtu and NOx'!$BA$6:$BA$54,0),MATCH(W$4,'IPM TBtu and NOx'!$BB$5:$BS$5,0))*1000000</f>
        <v>0</v>
      </c>
      <c r="X41" s="107">
        <f>INDEX('IPM TBtu and NOx'!$BB$6:$BS$54,MATCH($B41,'IPM TBtu and NOx'!$BA$6:$BA$54,0),MATCH(X$4,'IPM TBtu and NOx'!$BB$5:$BS$5,0))*1000000</f>
        <v>0</v>
      </c>
      <c r="Y41" s="107">
        <f>INDEX('IPM TBtu and NOx'!$BB$6:$BS$54,MATCH($B41,'IPM TBtu and NOx'!$BA$6:$BA$54,0),MATCH(Y$4,'IPM TBtu and NOx'!$BB$5:$BS$5,0))*1000000</f>
        <v>0</v>
      </c>
      <c r="Z41" s="107">
        <f>INDEX('IPM TBtu and NOx'!$BB$6:$BS$54,MATCH($B41,'IPM TBtu and NOx'!$BA$6:$BA$54,0),MATCH(Z$4,'IPM TBtu and NOx'!$BB$5:$BS$5,0))*1000000</f>
        <v>0</v>
      </c>
      <c r="AA41" s="107">
        <f>INDEX('IPM TBtu and NOx'!$BB$6:$BS$54,MATCH($B41,'IPM TBtu and NOx'!$BA$6:$BA$54,0),MATCH(AA$4,'IPM TBtu and NOx'!$BB$5:$BS$5,0))*1000000</f>
        <v>0</v>
      </c>
      <c r="AB41" s="128">
        <f t="shared" si="0"/>
        <v>180.06227425299414</v>
      </c>
      <c r="AC41" s="107">
        <f t="shared" si="1"/>
        <v>180.06228132556296</v>
      </c>
      <c r="AD41" s="107">
        <f t="shared" si="2"/>
        <v>180.06228132556291</v>
      </c>
      <c r="AE41" s="107">
        <f t="shared" si="3"/>
        <v>180.06228132556291</v>
      </c>
      <c r="AF41" s="107">
        <f t="shared" si="4"/>
        <v>180.06228132556296</v>
      </c>
      <c r="AG41" s="107">
        <f t="shared" si="5"/>
        <v>180.06228132556296</v>
      </c>
      <c r="AH41" s="128">
        <f t="shared" si="6"/>
        <v>25989469.413766041</v>
      </c>
      <c r="AI41" s="107">
        <f t="shared" si="7"/>
        <v>25989469.818452947</v>
      </c>
      <c r="AJ41" s="107">
        <f t="shared" si="8"/>
        <v>25989469.818452947</v>
      </c>
      <c r="AK41" s="107">
        <f t="shared" si="9"/>
        <v>25989469.818452947</v>
      </c>
      <c r="AL41" s="107">
        <f t="shared" si="10"/>
        <v>25989469.818452947</v>
      </c>
      <c r="AM41" s="107">
        <f t="shared" si="11"/>
        <v>25989469.818452947</v>
      </c>
      <c r="AN41" s="128">
        <f>VLOOKUP($B41,'2015 Historic Data for Final'!$A$2:$H$51,3,0)</f>
        <v>30361797.515999999</v>
      </c>
      <c r="AO41" s="129">
        <f>VLOOKUP($B41,'2015 Historic Data for Final'!$A$2:$H$51,5,0)</f>
        <v>30361797.515999999</v>
      </c>
      <c r="AP41" s="128">
        <f>VLOOKUP($B41,'2015 Historic Data for Final'!$A$2:$H$51,2,0)</f>
        <v>283.18900000000002</v>
      </c>
      <c r="AQ41" s="107">
        <f>VLOOKUP($B41,'2015 Historic Data for Final'!$A$2:$H$51,8,0)</f>
        <v>283.18900000000002</v>
      </c>
      <c r="AR41" s="129">
        <f t="shared" si="29"/>
        <v>283.18900000000002</v>
      </c>
      <c r="AS41" s="130">
        <f t="shared" si="30"/>
        <v>1.8654297384782019E-2</v>
      </c>
      <c r="AT41" s="108">
        <f t="shared" si="31"/>
        <v>1.8654297384782019E-2</v>
      </c>
      <c r="AU41" s="131">
        <f t="shared" si="32"/>
        <v>1.8654297384782019E-2</v>
      </c>
      <c r="AV41" s="68">
        <f t="shared" ref="AV41" si="43">AB41*2000/AH41</f>
        <v>1.3856556391075777E-2</v>
      </c>
      <c r="AW41" s="8">
        <f t="shared" ref="AW41" si="44">AC41*2000/AI41</f>
        <v>1.3856556719576928E-2</v>
      </c>
      <c r="AX41" s="8">
        <f t="shared" ref="AX41" si="45">AD41*2000/AJ41</f>
        <v>1.3856556719576923E-2</v>
      </c>
      <c r="AY41" s="8">
        <f t="shared" ref="AY41" si="46">AE41*2000/AK41</f>
        <v>1.3856556719576923E-2</v>
      </c>
      <c r="AZ41" s="8">
        <f t="shared" ref="AZ41" si="47">AF41*2000/AL41</f>
        <v>1.3856556719576928E-2</v>
      </c>
      <c r="BA41" s="8">
        <f t="shared" ref="BA41" si="48">AG41*2000/AM41</f>
        <v>1.3856556719576928E-2</v>
      </c>
      <c r="BB41" s="40">
        <f t="shared" ref="BB41" si="49">ROUND(MIN($AP41,$AN41*($AU41-($AV41-AV41))/2000),0)</f>
        <v>283</v>
      </c>
      <c r="BC41" s="40">
        <f t="shared" ref="BC41" si="50">ROUND(MIN($AP41,$AN41*($AU41-($AV41-AW41))/2000),0)</f>
        <v>283</v>
      </c>
      <c r="BD41" s="40">
        <f t="shared" ref="BD41" si="51">ROUND( MIN($AP41,$AN41*($AU41-($AV41-AX41))/2000),0)</f>
        <v>283</v>
      </c>
      <c r="BE41" s="40">
        <f t="shared" ref="BE41" si="52">ROUND(MIN($AP41,$AN41*($AU41-($AV41-AY41))/2000),0)</f>
        <v>283</v>
      </c>
      <c r="BF41" s="40">
        <f t="shared" ref="BF41" si="53">ROUND(MIN($AP41,$AN41*($AU41-($AV41-AZ41))/2000),0)</f>
        <v>283</v>
      </c>
      <c r="BG41" s="40">
        <f t="shared" ref="BG41" si="54">ROUND(MIN($AP41,$AN41*($AU41-($AV41-BA41))/2000),0)</f>
        <v>283</v>
      </c>
    </row>
    <row r="42" spans="1:66" s="126" customFormat="1" x14ac:dyDescent="0.25">
      <c r="A42" s="107"/>
      <c r="B42" s="133" t="s">
        <v>57</v>
      </c>
      <c r="C42" s="134" t="s">
        <v>81</v>
      </c>
      <c r="D42" s="107">
        <f>INDEX('IPM TBtu and NOx'!$AF$6:$AW$54,MATCH($B42,'IPM TBtu and NOx'!$AE$6:$AE$54,0),MATCH(D$4,'IPM TBtu and NOx'!$AF$5:$AW$5,0))</f>
        <v>5750.6863808480002</v>
      </c>
      <c r="E42" s="107">
        <f>INDEX('IPM TBtu and NOx'!$AF$6:$AW$54,MATCH($B42,'IPM TBtu and NOx'!$AE$6:$AE$54,0),MATCH(E$4,'IPM TBtu and NOx'!$AF$5:$AW$5,0))</f>
        <v>5578.7744801725012</v>
      </c>
      <c r="F42" s="107">
        <f>INDEX('IPM TBtu and NOx'!$AF$6:$AW$54,MATCH($B42,'IPM TBtu and NOx'!$AE$6:$AE$54,0),MATCH(F$4,'IPM TBtu and NOx'!$AF$5:$AW$5,0))</f>
        <v>5579.3700660642808</v>
      </c>
      <c r="G42" s="107">
        <f>INDEX('IPM TBtu and NOx'!$AF$6:$AW$54,MATCH($B42,'IPM TBtu and NOx'!$AE$6:$AE$54,0),MATCH(G$4,'IPM TBtu and NOx'!$AF$5:$AW$5,0))</f>
        <v>5565.4132397096328</v>
      </c>
      <c r="H42" s="107">
        <f>INDEX('IPM TBtu and NOx'!$AF$6:$AW$54,MATCH($B42,'IPM TBtu and NOx'!$AE$6:$AE$54,0),MATCH(H$4,'IPM TBtu and NOx'!$AF$5:$AW$5,0))</f>
        <v>5557.0291965495735</v>
      </c>
      <c r="I42" s="107">
        <f>INDEX('IPM TBtu and NOx'!$AF$6:$AW$54,MATCH($B42,'IPM TBtu and NOx'!$AE$6:$AE$54,0),MATCH(I$4,'IPM TBtu and NOx'!$AF$5:$AW$5,0))</f>
        <v>5555.4893000869952</v>
      </c>
      <c r="J42" s="127">
        <f>INDEX('IPM TBtu and NOx'!$J$6:$AA$54,MATCH($B42,'IPM TBtu and NOx'!$I$6:$I$54,0),MATCH(J$4,'IPM TBtu and NOx'!$J$5:$AA$5,0))*1000000</f>
        <v>155175668.68040183</v>
      </c>
      <c r="K42" s="127">
        <f>INDEX('IPM TBtu and NOx'!$J$6:$AA$54,MATCH($B42,'IPM TBtu and NOx'!$I$6:$I$54,0),MATCH(K$4,'IPM TBtu and NOx'!$J$5:$AA$5,0))*1000000</f>
        <v>155175668.73413002</v>
      </c>
      <c r="L42" s="127">
        <f>INDEX('IPM TBtu and NOx'!$J$6:$AA$54,MATCH($B42,'IPM TBtu and NOx'!$I$6:$I$54,0),MATCH(L$4,'IPM TBtu and NOx'!$J$5:$AA$5,0))*1000000</f>
        <v>155198067.51014936</v>
      </c>
      <c r="M42" s="127">
        <f>INDEX('IPM TBtu and NOx'!$J$6:$AA$54,MATCH($B42,'IPM TBtu and NOx'!$I$6:$I$54,0),MATCH(M$4,'IPM TBtu and NOx'!$J$5:$AA$5,0))*1000000</f>
        <v>154692892.61173198</v>
      </c>
      <c r="N42" s="127">
        <f>INDEX('IPM TBtu and NOx'!$J$6:$AA$54,MATCH($B42,'IPM TBtu and NOx'!$I$6:$I$54,0),MATCH(N$4,'IPM TBtu and NOx'!$J$5:$AA$5,0))*1000000</f>
        <v>154300280.10643262</v>
      </c>
      <c r="O42" s="127">
        <f>INDEX('IPM TBtu and NOx'!$J$6:$AA$54,MATCH($B42,'IPM TBtu and NOx'!$I$6:$I$54,0),MATCH(O$4,'IPM TBtu and NOx'!$J$5:$AA$5,0))*1000000</f>
        <v>153819128.85603857</v>
      </c>
      <c r="P42" s="107">
        <f>INDEX('IPM TBtu and NOx'!$BX$6:$CO$54,MATCH($B42,'IPM TBtu and NOx'!$BW$6:$BW$54,0),MATCH(P$4,'IPM TBtu and NOx'!$BX$5:$CO$5,0))</f>
        <v>0</v>
      </c>
      <c r="Q42" s="107">
        <f>INDEX('IPM TBtu and NOx'!$BX$6:$CO$54,MATCH($B42,'IPM TBtu and NOx'!$BW$6:$BW$54,0),MATCH(Q$4,'IPM TBtu and NOx'!$BX$5:$CO$5,0))</f>
        <v>0</v>
      </c>
      <c r="R42" s="107">
        <f>INDEX('IPM TBtu and NOx'!$BX$6:$CO$54,MATCH($B42,'IPM TBtu and NOx'!$BW$6:$BW$54,0),MATCH(R$4,'IPM TBtu and NOx'!$BX$5:$CO$5,0))</f>
        <v>0</v>
      </c>
      <c r="S42" s="107">
        <f>INDEX('IPM TBtu and NOx'!$BX$6:$CO$54,MATCH($B42,'IPM TBtu and NOx'!$BW$6:$BW$54,0),MATCH(S$4,'IPM TBtu and NOx'!$BX$5:$CO$5,0))</f>
        <v>0</v>
      </c>
      <c r="T42" s="107">
        <f>INDEX('IPM TBtu and NOx'!$BX$6:$CO$54,MATCH($B42,'IPM TBtu and NOx'!$BW$6:$BW$54,0),MATCH(T$4,'IPM TBtu and NOx'!$BX$5:$CO$5,0))</f>
        <v>0</v>
      </c>
      <c r="U42" s="107">
        <f>INDEX('IPM TBtu and NOx'!$BX$6:$CO$54,MATCH($B42,'IPM TBtu and NOx'!$BW$6:$BW$54,0),MATCH(U$4,'IPM TBtu and NOx'!$BX$5:$CO$5,0))</f>
        <v>0</v>
      </c>
      <c r="V42" s="107">
        <f>INDEX('IPM TBtu and NOx'!$BB$6:$BS$54,MATCH($B42,'IPM TBtu and NOx'!$BA$6:$BA$54,0),MATCH(V$4,'IPM TBtu and NOx'!$BB$5:$BS$5,0))*1000000</f>
        <v>0</v>
      </c>
      <c r="W42" s="107">
        <f>INDEX('IPM TBtu and NOx'!$BB$6:$BS$54,MATCH($B42,'IPM TBtu and NOx'!$BA$6:$BA$54,0),MATCH(W$4,'IPM TBtu and NOx'!$BB$5:$BS$5,0))*1000000</f>
        <v>0</v>
      </c>
      <c r="X42" s="107">
        <f>INDEX('IPM TBtu and NOx'!$BB$6:$BS$54,MATCH($B42,'IPM TBtu and NOx'!$BA$6:$BA$54,0),MATCH(X$4,'IPM TBtu and NOx'!$BB$5:$BS$5,0))*1000000</f>
        <v>0</v>
      </c>
      <c r="Y42" s="107">
        <f>INDEX('IPM TBtu and NOx'!$BB$6:$BS$54,MATCH($B42,'IPM TBtu and NOx'!$BA$6:$BA$54,0),MATCH(Y$4,'IPM TBtu and NOx'!$BB$5:$BS$5,0))*1000000</f>
        <v>0</v>
      </c>
      <c r="Z42" s="107">
        <f>INDEX('IPM TBtu and NOx'!$BB$6:$BS$54,MATCH($B42,'IPM TBtu and NOx'!$BA$6:$BA$54,0),MATCH(Z$4,'IPM TBtu and NOx'!$BB$5:$BS$5,0))*1000000</f>
        <v>0</v>
      </c>
      <c r="AA42" s="107">
        <f>INDEX('IPM TBtu and NOx'!$BB$6:$BS$54,MATCH($B42,'IPM TBtu and NOx'!$BA$6:$BA$54,0),MATCH(AA$4,'IPM TBtu and NOx'!$BB$5:$BS$5,0))*1000000</f>
        <v>0</v>
      </c>
      <c r="AB42" s="128">
        <f t="shared" si="0"/>
        <v>5750.6863808480002</v>
      </c>
      <c r="AC42" s="107">
        <f t="shared" si="1"/>
        <v>5578.7744801725012</v>
      </c>
      <c r="AD42" s="107">
        <f t="shared" si="2"/>
        <v>5579.3700660642808</v>
      </c>
      <c r="AE42" s="107">
        <f t="shared" si="3"/>
        <v>5565.4132397096328</v>
      </c>
      <c r="AF42" s="107">
        <f t="shared" si="4"/>
        <v>5557.0291965495735</v>
      </c>
      <c r="AG42" s="107">
        <f t="shared" si="5"/>
        <v>5555.4893000869952</v>
      </c>
      <c r="AH42" s="128">
        <f t="shared" si="6"/>
        <v>155175668.68040183</v>
      </c>
      <c r="AI42" s="107">
        <f t="shared" si="7"/>
        <v>155175668.73413002</v>
      </c>
      <c r="AJ42" s="107">
        <f t="shared" si="8"/>
        <v>155198067.51014936</v>
      </c>
      <c r="AK42" s="107">
        <f t="shared" si="9"/>
        <v>154692892.61173198</v>
      </c>
      <c r="AL42" s="107">
        <f t="shared" si="10"/>
        <v>154300280.10643262</v>
      </c>
      <c r="AM42" s="107">
        <f t="shared" si="11"/>
        <v>153819128.85603857</v>
      </c>
      <c r="AN42" s="128">
        <f>VLOOKUP($B42,'2015 Historic Data for Final'!$A$2:$H$51,3,0)</f>
        <v>178786563.03600001</v>
      </c>
      <c r="AO42" s="129">
        <f>VLOOKUP($B42,'2015 Historic Data for Final'!$A$2:$H$51,5,0)</f>
        <v>178786563.03600001</v>
      </c>
      <c r="AP42" s="128">
        <f>VLOOKUP($B42,'2015 Historic Data for Final'!$A$2:$H$51,2,0)</f>
        <v>5649.9930000000004</v>
      </c>
      <c r="AQ42" s="107">
        <f>VLOOKUP($B42,'2015 Historic Data for Final'!$A$2:$H$51,8,0)</f>
        <v>5486.424</v>
      </c>
      <c r="AR42" s="129">
        <f t="shared" si="29"/>
        <v>5486.424</v>
      </c>
      <c r="AS42" s="130">
        <f t="shared" si="30"/>
        <v>6.3203776660355981E-2</v>
      </c>
      <c r="AT42" s="108">
        <f t="shared" si="31"/>
        <v>6.1374008279305281E-2</v>
      </c>
      <c r="AU42" s="131">
        <f t="shared" si="32"/>
        <v>6.1374008279305281E-2</v>
      </c>
      <c r="AV42" s="68">
        <f t="shared" ref="AV42:AV52" si="55">AB42*2000/AH42</f>
        <v>7.4118403094393007E-2</v>
      </c>
      <c r="AW42" s="8">
        <f t="shared" ref="AW42:AW52" si="56">AC42*2000/AI42</f>
        <v>7.1902696159549154E-2</v>
      </c>
      <c r="AX42" s="8">
        <f t="shared" ref="AX42:AX52" si="57">AD42*2000/AJ42</f>
        <v>7.18999940601633E-2</v>
      </c>
      <c r="AY42" s="8">
        <f t="shared" ref="AY42:AY52" si="58">AE42*2000/AK42</f>
        <v>7.1954349624561209E-2</v>
      </c>
      <c r="AZ42" s="8">
        <f t="shared" ref="AZ42:AZ52" si="59">AF42*2000/AL42</f>
        <v>7.2028763560461062E-2</v>
      </c>
      <c r="BA42" s="8">
        <f t="shared" ref="BA42:BA52" si="60">AG42*2000/AM42</f>
        <v>7.2234049710247078E-2</v>
      </c>
      <c r="BB42" s="40">
        <f t="shared" ref="BB42:BB52" si="61">ROUND(MIN($AP42,$AN42*($AU42-($AV42-AV42))/2000),0)</f>
        <v>5486</v>
      </c>
      <c r="BC42" s="40">
        <f t="shared" ref="BC42:BC52" si="62">ROUND(MIN($AP42,$AN42*($AU42-($AV42-AW42))/2000),0)</f>
        <v>5288</v>
      </c>
      <c r="BD42" s="40">
        <f t="shared" ref="BD42:BD52" si="63">ROUND( MIN($AP42,$AN42*($AU42-($AV42-AX42))/2000),0)</f>
        <v>5288</v>
      </c>
      <c r="BE42" s="40">
        <f t="shared" ref="BE42:BE52" si="64">ROUND(MIN($AP42,$AN42*($AU42-($AV42-AY42))/2000),0)</f>
        <v>5293</v>
      </c>
      <c r="BF42" s="40">
        <f t="shared" ref="BF42:BF52" si="65">ROUND(MIN($AP42,$AN42*($AU42-($AV42-AZ42))/2000),0)</f>
        <v>5300</v>
      </c>
      <c r="BG42" s="40">
        <f t="shared" ref="BG42:BG52" si="66">ROUND(MIN($AP42,$AN42*($AU42-($AV42-BA42))/2000),0)</f>
        <v>5318</v>
      </c>
    </row>
    <row r="43" spans="1:66" s="126" customFormat="1" x14ac:dyDescent="0.25">
      <c r="A43" s="107"/>
      <c r="B43" s="133" t="s">
        <v>58</v>
      </c>
      <c r="C43" s="134" t="s">
        <v>80</v>
      </c>
      <c r="D43" s="107">
        <f>INDEX('IPM TBtu and NOx'!$AF$6:$AW$54,MATCH($B43,'IPM TBtu and NOx'!$AE$6:$AE$54,0),MATCH(D$4,'IPM TBtu and NOx'!$AF$5:$AW$5,0))</f>
        <v>536.74184357833474</v>
      </c>
      <c r="E43" s="107">
        <f>INDEX('IPM TBtu and NOx'!$AF$6:$AW$54,MATCH($B43,'IPM TBtu and NOx'!$AE$6:$AE$54,0),MATCH(E$4,'IPM TBtu and NOx'!$AF$5:$AW$5,0))</f>
        <v>536.92181273710844</v>
      </c>
      <c r="F43" s="107">
        <f>INDEX('IPM TBtu and NOx'!$AF$6:$AW$54,MATCH($B43,'IPM TBtu and NOx'!$AE$6:$AE$54,0),MATCH(F$4,'IPM TBtu and NOx'!$AF$5:$AW$5,0))</f>
        <v>536.92181273710844</v>
      </c>
      <c r="G43" s="107">
        <f>INDEX('IPM TBtu and NOx'!$AF$6:$AW$54,MATCH($B43,'IPM TBtu and NOx'!$AE$6:$AE$54,0),MATCH(G$4,'IPM TBtu and NOx'!$AF$5:$AW$5,0))</f>
        <v>536.47274890162225</v>
      </c>
      <c r="H43" s="107">
        <f>INDEX('IPM TBtu and NOx'!$AF$6:$AW$54,MATCH($B43,'IPM TBtu and NOx'!$AE$6:$AE$54,0),MATCH(H$4,'IPM TBtu and NOx'!$AF$5:$AW$5,0))</f>
        <v>536.54759719643619</v>
      </c>
      <c r="I43" s="107">
        <f>INDEX('IPM TBtu and NOx'!$AF$6:$AW$54,MATCH($B43,'IPM TBtu and NOx'!$AE$6:$AE$54,0),MATCH(I$4,'IPM TBtu and NOx'!$AF$5:$AW$5,0))</f>
        <v>536.54759719643619</v>
      </c>
      <c r="J43" s="127">
        <f>INDEX('IPM TBtu and NOx'!$J$6:$AA$54,MATCH($B43,'IPM TBtu and NOx'!$I$6:$I$54,0),MATCH(J$4,'IPM TBtu and NOx'!$J$5:$AA$5,0))*1000000</f>
        <v>20864864.940231901</v>
      </c>
      <c r="K43" s="127">
        <f>INDEX('IPM TBtu and NOx'!$J$6:$AA$54,MATCH($B43,'IPM TBtu and NOx'!$I$6:$I$54,0),MATCH(K$4,'IPM TBtu and NOx'!$J$5:$AA$5,0))*1000000</f>
        <v>20866832.13804264</v>
      </c>
      <c r="L43" s="127">
        <f>INDEX('IPM TBtu and NOx'!$J$6:$AA$54,MATCH($B43,'IPM TBtu and NOx'!$I$6:$I$54,0),MATCH(L$4,'IPM TBtu and NOx'!$J$5:$AA$5,0))*1000000</f>
        <v>20866832.13804264</v>
      </c>
      <c r="M43" s="127">
        <f>INDEX('IPM TBtu and NOx'!$J$6:$AA$54,MATCH($B43,'IPM TBtu and NOx'!$I$6:$I$54,0),MATCH(M$4,'IPM TBtu and NOx'!$J$5:$AA$5,0))*1000000</f>
        <v>20866870.2321679</v>
      </c>
      <c r="N43" s="127">
        <f>INDEX('IPM TBtu and NOx'!$J$6:$AA$54,MATCH($B43,'IPM TBtu and NOx'!$I$6:$I$54,0),MATCH(N$4,'IPM TBtu and NOx'!$J$5:$AA$5,0))*1000000</f>
        <v>20868981.608608302</v>
      </c>
      <c r="O43" s="127">
        <f>INDEX('IPM TBtu and NOx'!$J$6:$AA$54,MATCH($B43,'IPM TBtu and NOx'!$I$6:$I$54,0),MATCH(O$4,'IPM TBtu and NOx'!$J$5:$AA$5,0))*1000000</f>
        <v>20868981.608608302</v>
      </c>
      <c r="P43" s="107">
        <f>INDEX('IPM TBtu and NOx'!$BX$6:$CO$54,MATCH($B43,'IPM TBtu and NOx'!$BW$6:$BW$54,0),MATCH(P$4,'IPM TBtu and NOx'!$BX$5:$CO$5,0))</f>
        <v>0</v>
      </c>
      <c r="Q43" s="107">
        <f>INDEX('IPM TBtu and NOx'!$BX$6:$CO$54,MATCH($B43,'IPM TBtu and NOx'!$BW$6:$BW$54,0),MATCH(Q$4,'IPM TBtu and NOx'!$BX$5:$CO$5,0))</f>
        <v>0</v>
      </c>
      <c r="R43" s="107">
        <f>INDEX('IPM TBtu and NOx'!$BX$6:$CO$54,MATCH($B43,'IPM TBtu and NOx'!$BW$6:$BW$54,0),MATCH(R$4,'IPM TBtu and NOx'!$BX$5:$CO$5,0))</f>
        <v>0</v>
      </c>
      <c r="S43" s="107">
        <f>INDEX('IPM TBtu and NOx'!$BX$6:$CO$54,MATCH($B43,'IPM TBtu and NOx'!$BW$6:$BW$54,0),MATCH(S$4,'IPM TBtu and NOx'!$BX$5:$CO$5,0))</f>
        <v>0</v>
      </c>
      <c r="T43" s="107">
        <f>INDEX('IPM TBtu and NOx'!$BX$6:$CO$54,MATCH($B43,'IPM TBtu and NOx'!$BW$6:$BW$54,0),MATCH(T$4,'IPM TBtu and NOx'!$BX$5:$CO$5,0))</f>
        <v>0</v>
      </c>
      <c r="U43" s="107">
        <f>INDEX('IPM TBtu and NOx'!$BX$6:$CO$54,MATCH($B43,'IPM TBtu and NOx'!$BW$6:$BW$54,0),MATCH(U$4,'IPM TBtu and NOx'!$BX$5:$CO$5,0))</f>
        <v>0</v>
      </c>
      <c r="V43" s="107">
        <f>INDEX('IPM TBtu and NOx'!$BB$6:$BS$54,MATCH($B43,'IPM TBtu and NOx'!$BA$6:$BA$54,0),MATCH(V$4,'IPM TBtu and NOx'!$BB$5:$BS$5,0))*1000000</f>
        <v>0</v>
      </c>
      <c r="W43" s="107">
        <f>INDEX('IPM TBtu and NOx'!$BB$6:$BS$54,MATCH($B43,'IPM TBtu and NOx'!$BA$6:$BA$54,0),MATCH(W$4,'IPM TBtu and NOx'!$BB$5:$BS$5,0))*1000000</f>
        <v>0</v>
      </c>
      <c r="X43" s="107">
        <f>INDEX('IPM TBtu and NOx'!$BB$6:$BS$54,MATCH($B43,'IPM TBtu and NOx'!$BA$6:$BA$54,0),MATCH(X$4,'IPM TBtu and NOx'!$BB$5:$BS$5,0))*1000000</f>
        <v>0</v>
      </c>
      <c r="Y43" s="107">
        <f>INDEX('IPM TBtu and NOx'!$BB$6:$BS$54,MATCH($B43,'IPM TBtu and NOx'!$BA$6:$BA$54,0),MATCH(Y$4,'IPM TBtu and NOx'!$BB$5:$BS$5,0))*1000000</f>
        <v>0</v>
      </c>
      <c r="Z43" s="107">
        <f>INDEX('IPM TBtu and NOx'!$BB$6:$BS$54,MATCH($B43,'IPM TBtu and NOx'!$BA$6:$BA$54,0),MATCH(Z$4,'IPM TBtu and NOx'!$BB$5:$BS$5,0))*1000000</f>
        <v>0</v>
      </c>
      <c r="AA43" s="107">
        <f>INDEX('IPM TBtu and NOx'!$BB$6:$BS$54,MATCH($B43,'IPM TBtu and NOx'!$BA$6:$BA$54,0),MATCH(AA$4,'IPM TBtu and NOx'!$BB$5:$BS$5,0))*1000000</f>
        <v>0</v>
      </c>
      <c r="AB43" s="128">
        <f t="shared" si="0"/>
        <v>536.74184357833474</v>
      </c>
      <c r="AC43" s="107">
        <f t="shared" si="1"/>
        <v>536.92181273710844</v>
      </c>
      <c r="AD43" s="107">
        <f t="shared" si="2"/>
        <v>536.92181273710844</v>
      </c>
      <c r="AE43" s="107">
        <f t="shared" si="3"/>
        <v>536.47274890162225</v>
      </c>
      <c r="AF43" s="107">
        <f t="shared" si="4"/>
        <v>536.54759719643619</v>
      </c>
      <c r="AG43" s="107">
        <f t="shared" si="5"/>
        <v>536.54759719643619</v>
      </c>
      <c r="AH43" s="128">
        <f t="shared" si="6"/>
        <v>20864864.940231901</v>
      </c>
      <c r="AI43" s="107">
        <f t="shared" si="7"/>
        <v>20866832.13804264</v>
      </c>
      <c r="AJ43" s="107">
        <f t="shared" si="8"/>
        <v>20866832.13804264</v>
      </c>
      <c r="AK43" s="107">
        <f t="shared" si="9"/>
        <v>20866870.2321679</v>
      </c>
      <c r="AL43" s="107">
        <f t="shared" si="10"/>
        <v>20868981.608608302</v>
      </c>
      <c r="AM43" s="107">
        <f t="shared" si="11"/>
        <v>20868981.608608302</v>
      </c>
      <c r="AN43" s="128">
        <f>VLOOKUP($B43,'2015 Historic Data for Final'!$A$2:$H$51,3,0)</f>
        <v>8260677.1179999998</v>
      </c>
      <c r="AO43" s="129">
        <f>VLOOKUP($B43,'2015 Historic Data for Final'!$A$2:$H$51,5,0)</f>
        <v>8260677.1179999998</v>
      </c>
      <c r="AP43" s="128">
        <f>VLOOKUP($B43,'2015 Historic Data for Final'!$A$2:$H$51,2,0)</f>
        <v>853.34500000000003</v>
      </c>
      <c r="AQ43" s="107">
        <f>VLOOKUP($B43,'2015 Historic Data for Final'!$A$2:$H$51,8,0)</f>
        <v>853.34500000000003</v>
      </c>
      <c r="AR43" s="129">
        <f t="shared" si="29"/>
        <v>853.34500000000003</v>
      </c>
      <c r="AS43" s="130">
        <f t="shared" si="30"/>
        <v>0.20660412888928023</v>
      </c>
      <c r="AT43" s="108">
        <f t="shared" si="31"/>
        <v>0.20660412888928023</v>
      </c>
      <c r="AU43" s="131">
        <f t="shared" si="32"/>
        <v>0.20660412888928023</v>
      </c>
      <c r="AV43" s="68">
        <f t="shared" si="55"/>
        <v>5.1449347514671159E-2</v>
      </c>
      <c r="AW43" s="8">
        <f t="shared" si="56"/>
        <v>5.1461746486975192E-2</v>
      </c>
      <c r="AX43" s="8">
        <f t="shared" si="57"/>
        <v>5.1461746486975192E-2</v>
      </c>
      <c r="AY43" s="8">
        <f t="shared" si="58"/>
        <v>5.1418611697178034E-2</v>
      </c>
      <c r="AZ43" s="8">
        <f t="shared" si="59"/>
        <v>5.1420582686709945E-2</v>
      </c>
      <c r="BA43" s="8">
        <f t="shared" si="60"/>
        <v>5.1420582686709945E-2</v>
      </c>
      <c r="BB43" s="40">
        <f t="shared" si="61"/>
        <v>853</v>
      </c>
      <c r="BC43" s="40">
        <f t="shared" si="62"/>
        <v>853</v>
      </c>
      <c r="BD43" s="40">
        <f t="shared" si="63"/>
        <v>853</v>
      </c>
      <c r="BE43" s="40">
        <f t="shared" si="64"/>
        <v>853</v>
      </c>
      <c r="BF43" s="40">
        <f t="shared" si="65"/>
        <v>853</v>
      </c>
      <c r="BG43" s="40">
        <f t="shared" si="66"/>
        <v>853</v>
      </c>
    </row>
    <row r="44" spans="1:66" s="126" customFormat="1" x14ac:dyDescent="0.25">
      <c r="A44" s="107" t="s">
        <v>13</v>
      </c>
      <c r="B44" s="133" t="s">
        <v>59</v>
      </c>
      <c r="C44" s="134" t="s">
        <v>79</v>
      </c>
      <c r="D44" s="107">
        <f>INDEX('IPM TBtu and NOx'!$AF$6:$AW$54,MATCH($B44,'IPM TBtu and NOx'!$AE$6:$AE$54,0),MATCH(D$4,'IPM TBtu and NOx'!$AF$5:$AW$5,0))</f>
        <v>6499.2203809420344</v>
      </c>
      <c r="E44" s="107">
        <f>INDEX('IPM TBtu and NOx'!$AF$6:$AW$54,MATCH($B44,'IPM TBtu and NOx'!$AE$6:$AE$54,0),MATCH(E$4,'IPM TBtu and NOx'!$AF$5:$AW$5,0))</f>
        <v>6424.0426555305121</v>
      </c>
      <c r="F44" s="107">
        <f>INDEX('IPM TBtu and NOx'!$AF$6:$AW$54,MATCH($B44,'IPM TBtu and NOx'!$AE$6:$AE$54,0),MATCH(F$4,'IPM TBtu and NOx'!$AF$5:$AW$5,0))</f>
        <v>6424.7148186017857</v>
      </c>
      <c r="G44" s="107">
        <f>INDEX('IPM TBtu and NOx'!$AF$6:$AW$54,MATCH($B44,'IPM TBtu and NOx'!$AE$6:$AE$54,0),MATCH(G$4,'IPM TBtu and NOx'!$AF$5:$AW$5,0))</f>
        <v>6423.1755560637766</v>
      </c>
      <c r="H44" s="107">
        <f>INDEX('IPM TBtu and NOx'!$AF$6:$AW$54,MATCH($B44,'IPM TBtu and NOx'!$AE$6:$AE$54,0),MATCH(H$4,'IPM TBtu and NOx'!$AF$5:$AW$5,0))</f>
        <v>6422.0606019995012</v>
      </c>
      <c r="I44" s="107">
        <f>INDEX('IPM TBtu and NOx'!$AF$6:$AW$54,MATCH($B44,'IPM TBtu and NOx'!$AE$6:$AE$54,0),MATCH(I$4,'IPM TBtu and NOx'!$AF$5:$AW$5,0))</f>
        <v>6426.6832378703675</v>
      </c>
      <c r="J44" s="127">
        <f>INDEX('IPM TBtu and NOx'!$J$6:$AA$54,MATCH($B44,'IPM TBtu and NOx'!$I$6:$I$54,0),MATCH(J$4,'IPM TBtu and NOx'!$J$5:$AA$5,0))*1000000</f>
        <v>202915575.68081164</v>
      </c>
      <c r="K44" s="127">
        <f>INDEX('IPM TBtu and NOx'!$J$6:$AA$54,MATCH($B44,'IPM TBtu and NOx'!$I$6:$I$54,0),MATCH(K$4,'IPM TBtu and NOx'!$J$5:$AA$5,0))*1000000</f>
        <v>203334105.88870215</v>
      </c>
      <c r="L44" s="127">
        <f>INDEX('IPM TBtu and NOx'!$J$6:$AA$54,MATCH($B44,'IPM TBtu and NOx'!$I$6:$I$54,0),MATCH(L$4,'IPM TBtu and NOx'!$J$5:$AA$5,0))*1000000</f>
        <v>203374399.34188172</v>
      </c>
      <c r="M44" s="127">
        <f>INDEX('IPM TBtu and NOx'!$J$6:$AA$54,MATCH($B44,'IPM TBtu and NOx'!$I$6:$I$54,0),MATCH(M$4,'IPM TBtu and NOx'!$J$5:$AA$5,0))*1000000</f>
        <v>203331877.92127633</v>
      </c>
      <c r="N44" s="127">
        <f>INDEX('IPM TBtu and NOx'!$J$6:$AA$54,MATCH($B44,'IPM TBtu and NOx'!$I$6:$I$54,0),MATCH(N$4,'IPM TBtu and NOx'!$J$5:$AA$5,0))*1000000</f>
        <v>203390889.25691411</v>
      </c>
      <c r="O44" s="127">
        <f>INDEX('IPM TBtu and NOx'!$J$6:$AA$54,MATCH($B44,'IPM TBtu and NOx'!$I$6:$I$54,0),MATCH(O$4,'IPM TBtu and NOx'!$J$5:$AA$5,0))*1000000</f>
        <v>203492610.9388698</v>
      </c>
      <c r="P44" s="107">
        <f>INDEX('IPM TBtu and NOx'!$BX$6:$CO$54,MATCH($B44,'IPM TBtu and NOx'!$BW$6:$BW$54,0),MATCH(P$4,'IPM TBtu and NOx'!$BX$5:$CO$5,0))</f>
        <v>882.4195317478476</v>
      </c>
      <c r="Q44" s="107">
        <f>INDEX('IPM TBtu and NOx'!$BX$6:$CO$54,MATCH($B44,'IPM TBtu and NOx'!$BW$6:$BW$54,0),MATCH(Q$4,'IPM TBtu and NOx'!$BX$5:$CO$5,0))</f>
        <v>928.54591507992825</v>
      </c>
      <c r="R44" s="107">
        <f>INDEX('IPM TBtu and NOx'!$BX$6:$CO$54,MATCH($B44,'IPM TBtu and NOx'!$BW$6:$BW$54,0),MATCH(R$4,'IPM TBtu and NOx'!$BX$5:$CO$5,0))</f>
        <v>928.54591507992825</v>
      </c>
      <c r="S44" s="107">
        <f>INDEX('IPM TBtu and NOx'!$BX$6:$CO$54,MATCH($B44,'IPM TBtu and NOx'!$BW$6:$BW$54,0),MATCH(S$4,'IPM TBtu and NOx'!$BX$5:$CO$5,0))</f>
        <v>927.65173965647136</v>
      </c>
      <c r="T44" s="107">
        <f>INDEX('IPM TBtu and NOx'!$BX$6:$CO$54,MATCH($B44,'IPM TBtu and NOx'!$BW$6:$BW$54,0),MATCH(T$4,'IPM TBtu and NOx'!$BX$5:$CO$5,0))</f>
        <v>919.40960337366494</v>
      </c>
      <c r="U44" s="107">
        <f>INDEX('IPM TBtu and NOx'!$BX$6:$CO$54,MATCH($B44,'IPM TBtu and NOx'!$BW$6:$BW$54,0),MATCH(U$4,'IPM TBtu and NOx'!$BX$5:$CO$5,0))</f>
        <v>924.01930553963689</v>
      </c>
      <c r="V44" s="107">
        <f>INDEX('IPM TBtu and NOx'!$BB$6:$BS$54,MATCH($B44,'IPM TBtu and NOx'!$BA$6:$BA$54,0),MATCH(V$4,'IPM TBtu and NOx'!$BB$5:$BS$5,0))*1000000</f>
        <v>0</v>
      </c>
      <c r="W44" s="107">
        <f>INDEX('IPM TBtu and NOx'!$BB$6:$BS$54,MATCH($B44,'IPM TBtu and NOx'!$BA$6:$BA$54,0),MATCH(W$4,'IPM TBtu and NOx'!$BB$5:$BS$5,0))*1000000</f>
        <v>0</v>
      </c>
      <c r="X44" s="107">
        <f>INDEX('IPM TBtu and NOx'!$BB$6:$BS$54,MATCH($B44,'IPM TBtu and NOx'!$BA$6:$BA$54,0),MATCH(X$4,'IPM TBtu and NOx'!$BB$5:$BS$5,0))*1000000</f>
        <v>0</v>
      </c>
      <c r="Y44" s="107">
        <f>INDEX('IPM TBtu and NOx'!$BB$6:$BS$54,MATCH($B44,'IPM TBtu and NOx'!$BA$6:$BA$54,0),MATCH(Y$4,'IPM TBtu and NOx'!$BB$5:$BS$5,0))*1000000</f>
        <v>0</v>
      </c>
      <c r="Z44" s="107">
        <f>INDEX('IPM TBtu and NOx'!$BB$6:$BS$54,MATCH($B44,'IPM TBtu and NOx'!$BA$6:$BA$54,0),MATCH(Z$4,'IPM TBtu and NOx'!$BB$5:$BS$5,0))*1000000</f>
        <v>0</v>
      </c>
      <c r="AA44" s="107">
        <f>INDEX('IPM TBtu and NOx'!$BB$6:$BS$54,MATCH($B44,'IPM TBtu and NOx'!$BA$6:$BA$54,0),MATCH(AA$4,'IPM TBtu and NOx'!$BB$5:$BS$5,0))*1000000</f>
        <v>0</v>
      </c>
      <c r="AB44" s="128">
        <f t="shared" si="0"/>
        <v>7381.6399126898823</v>
      </c>
      <c r="AC44" s="107">
        <f t="shared" si="1"/>
        <v>7352.58857061044</v>
      </c>
      <c r="AD44" s="107">
        <f t="shared" si="2"/>
        <v>7353.2607336817136</v>
      </c>
      <c r="AE44" s="107">
        <f t="shared" si="3"/>
        <v>7350.827295720248</v>
      </c>
      <c r="AF44" s="107">
        <f t="shared" si="4"/>
        <v>7341.4702053731662</v>
      </c>
      <c r="AG44" s="107">
        <f t="shared" si="5"/>
        <v>7350.7025434100042</v>
      </c>
      <c r="AH44" s="128">
        <f t="shared" si="6"/>
        <v>202915575.68081164</v>
      </c>
      <c r="AI44" s="107">
        <f t="shared" si="7"/>
        <v>203334105.88870215</v>
      </c>
      <c r="AJ44" s="107">
        <f t="shared" si="8"/>
        <v>203374399.34188172</v>
      </c>
      <c r="AK44" s="107">
        <f t="shared" si="9"/>
        <v>203331877.92127633</v>
      </c>
      <c r="AL44" s="107">
        <f t="shared" si="10"/>
        <v>203390889.25691411</v>
      </c>
      <c r="AM44" s="107">
        <f t="shared" si="11"/>
        <v>203492610.9388698</v>
      </c>
      <c r="AN44" s="128">
        <f>VLOOKUP($B44,'2015 Historic Data for Final'!$A$2:$H$51,3,0)</f>
        <v>196114293.33899999</v>
      </c>
      <c r="AO44" s="129">
        <f>VLOOKUP($B44,'2015 Historic Data for Final'!$A$2:$H$51,5,0)</f>
        <v>196114293.33899999</v>
      </c>
      <c r="AP44" s="128">
        <f>VLOOKUP($B44,'2015 Historic Data for Final'!$A$2:$H$51,2,0)</f>
        <v>9200.5589999999993</v>
      </c>
      <c r="AQ44" s="107">
        <f>VLOOKUP($B44,'2015 Historic Data for Final'!$A$2:$H$51,8,0)</f>
        <v>7779.1175328559702</v>
      </c>
      <c r="AR44" s="129">
        <f t="shared" si="29"/>
        <v>7779.1175328559702</v>
      </c>
      <c r="AS44" s="130">
        <f t="shared" si="30"/>
        <v>9.3828540932465981E-2</v>
      </c>
      <c r="AT44" s="108">
        <f t="shared" si="31"/>
        <v>7.9332489237886536E-2</v>
      </c>
      <c r="AU44" s="131">
        <f t="shared" si="32"/>
        <v>7.9332489237886536E-2</v>
      </c>
      <c r="AV44" s="68">
        <f t="shared" si="55"/>
        <v>7.2755774296018358E-2</v>
      </c>
      <c r="AW44" s="8">
        <f t="shared" si="56"/>
        <v>7.2320268540044974E-2</v>
      </c>
      <c r="AX44" s="8">
        <f t="shared" si="57"/>
        <v>7.2312550227332628E-2</v>
      </c>
      <c r="AY44" s="8">
        <f t="shared" si="58"/>
        <v>7.2303736835266488E-2</v>
      </c>
      <c r="AZ44" s="8">
        <f t="shared" si="59"/>
        <v>7.2190747896281188E-2</v>
      </c>
      <c r="BA44" s="8">
        <f t="shared" si="60"/>
        <v>7.2245400061412474E-2</v>
      </c>
      <c r="BB44" s="40">
        <f t="shared" si="61"/>
        <v>7779</v>
      </c>
      <c r="BC44" s="40">
        <f t="shared" si="62"/>
        <v>7736</v>
      </c>
      <c r="BD44" s="40">
        <f t="shared" si="63"/>
        <v>7736</v>
      </c>
      <c r="BE44" s="40">
        <f t="shared" si="64"/>
        <v>7735</v>
      </c>
      <c r="BF44" s="40">
        <f t="shared" si="65"/>
        <v>7724</v>
      </c>
      <c r="BG44" s="40">
        <f t="shared" si="66"/>
        <v>7729</v>
      </c>
    </row>
    <row r="45" spans="1:66" s="126" customFormat="1" x14ac:dyDescent="0.25">
      <c r="A45" s="107" t="s">
        <v>13</v>
      </c>
      <c r="B45" s="133" t="s">
        <v>60</v>
      </c>
      <c r="C45" s="134" t="s">
        <v>78</v>
      </c>
      <c r="D45" s="107">
        <f>INDEX('IPM TBtu and NOx'!$AF$6:$AW$54,MATCH($B45,'IPM TBtu and NOx'!$AE$6:$AE$54,0),MATCH(D$4,'IPM TBtu and NOx'!$AF$5:$AW$5,0))</f>
        <v>55926.496747512843</v>
      </c>
      <c r="E45" s="107">
        <f>INDEX('IPM TBtu and NOx'!$AF$6:$AW$54,MATCH($B45,'IPM TBtu and NOx'!$AE$6:$AE$54,0),MATCH(E$4,'IPM TBtu and NOx'!$AF$5:$AW$5,0))</f>
        <v>55625.067015618515</v>
      </c>
      <c r="F45" s="107">
        <f>INDEX('IPM TBtu and NOx'!$AF$6:$AW$54,MATCH($B45,'IPM TBtu and NOx'!$AE$6:$AE$54,0),MATCH(F$4,'IPM TBtu and NOx'!$AF$5:$AW$5,0))</f>
        <v>53634.10285297138</v>
      </c>
      <c r="G45" s="107">
        <f>INDEX('IPM TBtu and NOx'!$AF$6:$AW$54,MATCH($B45,'IPM TBtu and NOx'!$AE$6:$AE$54,0),MATCH(G$4,'IPM TBtu and NOx'!$AF$5:$AW$5,0))</f>
        <v>51230.489326355317</v>
      </c>
      <c r="H45" s="107">
        <f>INDEX('IPM TBtu and NOx'!$AF$6:$AW$54,MATCH($B45,'IPM TBtu and NOx'!$AE$6:$AE$54,0),MATCH(H$4,'IPM TBtu and NOx'!$AF$5:$AW$5,0))</f>
        <v>49949.711900531409</v>
      </c>
      <c r="I45" s="107">
        <f>INDEX('IPM TBtu and NOx'!$AF$6:$AW$54,MATCH($B45,'IPM TBtu and NOx'!$AE$6:$AE$54,0),MATCH(I$4,'IPM TBtu and NOx'!$AF$5:$AW$5,0))</f>
        <v>49092.354380658726</v>
      </c>
      <c r="J45" s="127">
        <f>INDEX('IPM TBtu and NOx'!$J$6:$AA$54,MATCH($B45,'IPM TBtu and NOx'!$I$6:$I$54,0),MATCH(J$4,'IPM TBtu and NOx'!$J$5:$AA$5,0))*1000000</f>
        <v>1353710380.3317432</v>
      </c>
      <c r="K45" s="127">
        <f>INDEX('IPM TBtu and NOx'!$J$6:$AA$54,MATCH($B45,'IPM TBtu and NOx'!$I$6:$I$54,0),MATCH(K$4,'IPM TBtu and NOx'!$J$5:$AA$5,0))*1000000</f>
        <v>1353288396.002841</v>
      </c>
      <c r="L45" s="127">
        <f>INDEX('IPM TBtu and NOx'!$J$6:$AA$54,MATCH($B45,'IPM TBtu and NOx'!$I$6:$I$54,0),MATCH(L$4,'IPM TBtu and NOx'!$J$5:$AA$5,0))*1000000</f>
        <v>1353129972.7772324</v>
      </c>
      <c r="M45" s="127">
        <f>INDEX('IPM TBtu and NOx'!$J$6:$AA$54,MATCH($B45,'IPM TBtu and NOx'!$I$6:$I$54,0),MATCH(M$4,'IPM TBtu and NOx'!$J$5:$AA$5,0))*1000000</f>
        <v>1343755180.8000383</v>
      </c>
      <c r="N45" s="127">
        <f>INDEX('IPM TBtu and NOx'!$J$6:$AA$54,MATCH($B45,'IPM TBtu and NOx'!$I$6:$I$54,0),MATCH(N$4,'IPM TBtu and NOx'!$J$5:$AA$5,0))*1000000</f>
        <v>1338347164.4756627</v>
      </c>
      <c r="O45" s="127">
        <f>INDEX('IPM TBtu and NOx'!$J$6:$AA$54,MATCH($B45,'IPM TBtu and NOx'!$I$6:$I$54,0),MATCH(O$4,'IPM TBtu and NOx'!$J$5:$AA$5,0))*1000000</f>
        <v>1334269121.8782787</v>
      </c>
      <c r="P45" s="107">
        <f>INDEX('IPM TBtu and NOx'!$BX$6:$CO$54,MATCH($B45,'IPM TBtu and NOx'!$BW$6:$BW$54,0),MATCH(P$4,'IPM TBtu and NOx'!$BX$5:$CO$5,0))</f>
        <v>11.1548773094468</v>
      </c>
      <c r="Q45" s="107">
        <f>INDEX('IPM TBtu and NOx'!$BX$6:$CO$54,MATCH($B45,'IPM TBtu and NOx'!$BW$6:$BW$54,0),MATCH(Q$4,'IPM TBtu and NOx'!$BX$5:$CO$5,0))</f>
        <v>11.1776974392206</v>
      </c>
      <c r="R45" s="107">
        <f>INDEX('IPM TBtu and NOx'!$BX$6:$CO$54,MATCH($B45,'IPM TBtu and NOx'!$BW$6:$BW$54,0),MATCH(R$4,'IPM TBtu and NOx'!$BX$5:$CO$5,0))</f>
        <v>11.1548773094468</v>
      </c>
      <c r="S45" s="107">
        <f>INDEX('IPM TBtu and NOx'!$BX$6:$CO$54,MATCH($B45,'IPM TBtu and NOx'!$BW$6:$BW$54,0),MATCH(S$4,'IPM TBtu and NOx'!$BX$5:$CO$5,0))</f>
        <v>11.1548773094468</v>
      </c>
      <c r="T45" s="107">
        <f>INDEX('IPM TBtu and NOx'!$BX$6:$CO$54,MATCH($B45,'IPM TBtu and NOx'!$BW$6:$BW$54,0),MATCH(T$4,'IPM TBtu and NOx'!$BX$5:$CO$5,0))</f>
        <v>11.1548773094468</v>
      </c>
      <c r="U45" s="107">
        <f>INDEX('IPM TBtu and NOx'!$BX$6:$CO$54,MATCH($B45,'IPM TBtu and NOx'!$BW$6:$BW$54,0),MATCH(U$4,'IPM TBtu and NOx'!$BX$5:$CO$5,0))</f>
        <v>11.1548773094468</v>
      </c>
      <c r="V45" s="107">
        <f>INDEX('IPM TBtu and NOx'!$BB$6:$BS$54,MATCH($B45,'IPM TBtu and NOx'!$BA$6:$BA$54,0),MATCH(V$4,'IPM TBtu and NOx'!$BB$5:$BS$5,0))*1000000</f>
        <v>124049.94541989001</v>
      </c>
      <c r="W45" s="107">
        <f>INDEX('IPM TBtu and NOx'!$BB$6:$BS$54,MATCH($B45,'IPM TBtu and NOx'!$BA$6:$BA$54,0),MATCH(W$4,'IPM TBtu and NOx'!$BB$5:$BS$5,0))*1000000</f>
        <v>124303.7210352</v>
      </c>
      <c r="X45" s="107">
        <f>INDEX('IPM TBtu and NOx'!$BB$6:$BS$54,MATCH($B45,'IPM TBtu and NOx'!$BA$6:$BA$54,0),MATCH(X$4,'IPM TBtu and NOx'!$BB$5:$BS$5,0))*1000000</f>
        <v>124049.94541989001</v>
      </c>
      <c r="Y45" s="107">
        <f>INDEX('IPM TBtu and NOx'!$BB$6:$BS$54,MATCH($B45,'IPM TBtu and NOx'!$BA$6:$BA$54,0),MATCH(Y$4,'IPM TBtu and NOx'!$BB$5:$BS$5,0))*1000000</f>
        <v>124049.94541989001</v>
      </c>
      <c r="Z45" s="107">
        <f>INDEX('IPM TBtu and NOx'!$BB$6:$BS$54,MATCH($B45,'IPM TBtu and NOx'!$BA$6:$BA$54,0),MATCH(Z$4,'IPM TBtu and NOx'!$BB$5:$BS$5,0))*1000000</f>
        <v>124049.94541989001</v>
      </c>
      <c r="AA45" s="107">
        <f>INDEX('IPM TBtu and NOx'!$BB$6:$BS$54,MATCH($B45,'IPM TBtu and NOx'!$BA$6:$BA$54,0),MATCH(AA$4,'IPM TBtu and NOx'!$BB$5:$BS$5,0))*1000000</f>
        <v>124049.94541989001</v>
      </c>
      <c r="AB45" s="128">
        <f t="shared" si="0"/>
        <v>55937.651624822291</v>
      </c>
      <c r="AC45" s="107">
        <f t="shared" si="1"/>
        <v>55636.244713057735</v>
      </c>
      <c r="AD45" s="107">
        <f t="shared" si="2"/>
        <v>53645.257730280828</v>
      </c>
      <c r="AE45" s="107">
        <f t="shared" si="3"/>
        <v>51241.644203664764</v>
      </c>
      <c r="AF45" s="107">
        <f t="shared" si="4"/>
        <v>49960.866777840856</v>
      </c>
      <c r="AG45" s="107">
        <f t="shared" si="5"/>
        <v>49103.509257968173</v>
      </c>
      <c r="AH45" s="128">
        <f t="shared" si="6"/>
        <v>1353834430.277163</v>
      </c>
      <c r="AI45" s="107">
        <f t="shared" si="7"/>
        <v>1353412699.7238762</v>
      </c>
      <c r="AJ45" s="107">
        <f t="shared" si="8"/>
        <v>1353254022.7226522</v>
      </c>
      <c r="AK45" s="107">
        <f t="shared" si="9"/>
        <v>1343879230.7454581</v>
      </c>
      <c r="AL45" s="107">
        <f t="shared" si="10"/>
        <v>1338471214.4210825</v>
      </c>
      <c r="AM45" s="107">
        <f t="shared" si="11"/>
        <v>1334393171.8236985</v>
      </c>
      <c r="AN45" s="128">
        <f>VLOOKUP($B45,'2015 Historic Data for Final'!$A$2:$H$51,3,0)</f>
        <v>1514498370.388</v>
      </c>
      <c r="AO45" s="129">
        <f>VLOOKUP($B45,'2015 Historic Data for Final'!$A$2:$H$51,5,0)</f>
        <v>1503510566.0190001</v>
      </c>
      <c r="AP45" s="128">
        <f>VLOOKUP($B45,'2015 Historic Data for Final'!$A$2:$H$51,2,0)</f>
        <v>55408.85</v>
      </c>
      <c r="AQ45" s="107">
        <f>VLOOKUP($B45,'2015 Historic Data for Final'!$A$2:$H$51,8,0)</f>
        <v>54441.400999999998</v>
      </c>
      <c r="AR45" s="129">
        <f t="shared" si="29"/>
        <v>54839.264159250131</v>
      </c>
      <c r="AS45" s="130">
        <f t="shared" si="30"/>
        <v>7.3171224325325329E-2</v>
      </c>
      <c r="AT45" s="108">
        <f t="shared" si="31"/>
        <v>7.2419046770186804E-2</v>
      </c>
      <c r="AU45" s="131">
        <f t="shared" si="32"/>
        <v>7.2419046770186804E-2</v>
      </c>
      <c r="AV45" s="68">
        <f t="shared" si="55"/>
        <v>8.2635882754688819E-2</v>
      </c>
      <c r="AW45" s="8">
        <f t="shared" si="56"/>
        <v>8.2216229719742781E-2</v>
      </c>
      <c r="AX45" s="8">
        <f t="shared" si="57"/>
        <v>7.9283352318953879E-2</v>
      </c>
      <c r="AY45" s="8">
        <f t="shared" si="58"/>
        <v>7.6259299245573883E-2</v>
      </c>
      <c r="AZ45" s="8">
        <f t="shared" si="59"/>
        <v>7.4653629065082286E-2</v>
      </c>
      <c r="BA45" s="8">
        <f t="shared" si="60"/>
        <v>7.3596763375008908E-2</v>
      </c>
      <c r="BB45" s="40">
        <f t="shared" si="61"/>
        <v>54839</v>
      </c>
      <c r="BC45" s="40">
        <f t="shared" si="62"/>
        <v>54521</v>
      </c>
      <c r="BD45" s="40">
        <f t="shared" si="63"/>
        <v>52301</v>
      </c>
      <c r="BE45" s="40">
        <f t="shared" si="64"/>
        <v>50011</v>
      </c>
      <c r="BF45" s="40">
        <f t="shared" si="65"/>
        <v>48795</v>
      </c>
      <c r="BG45" s="40">
        <f t="shared" si="66"/>
        <v>47994</v>
      </c>
    </row>
    <row r="46" spans="1:66" s="126" customFormat="1" x14ac:dyDescent="0.25">
      <c r="A46" s="107"/>
      <c r="B46" s="133" t="s">
        <v>61</v>
      </c>
      <c r="C46" s="134" t="s">
        <v>77</v>
      </c>
      <c r="D46" s="107">
        <f>INDEX('IPM TBtu and NOx'!$AF$6:$AW$54,MATCH($B46,'IPM TBtu and NOx'!$AE$6:$AE$54,0),MATCH(D$4,'IPM TBtu and NOx'!$AF$5:$AW$5,0))</f>
        <v>21619.575706329113</v>
      </c>
      <c r="E46" s="107">
        <f>INDEX('IPM TBtu and NOx'!$AF$6:$AW$54,MATCH($B46,'IPM TBtu and NOx'!$AE$6:$AE$54,0),MATCH(E$4,'IPM TBtu and NOx'!$AF$5:$AW$5,0))</f>
        <v>21619.575707861099</v>
      </c>
      <c r="F46" s="107">
        <f>INDEX('IPM TBtu and NOx'!$AF$6:$AW$54,MATCH($B46,'IPM TBtu and NOx'!$AE$6:$AE$54,0),MATCH(F$4,'IPM TBtu and NOx'!$AF$5:$AW$5,0))</f>
        <v>18665.612061227203</v>
      </c>
      <c r="G46" s="107">
        <f>INDEX('IPM TBtu and NOx'!$AF$6:$AW$54,MATCH($B46,'IPM TBtu and NOx'!$AE$6:$AE$54,0),MATCH(G$4,'IPM TBtu and NOx'!$AF$5:$AW$5,0))</f>
        <v>17826.150229949741</v>
      </c>
      <c r="H46" s="107">
        <f>INDEX('IPM TBtu and NOx'!$AF$6:$AW$54,MATCH($B46,'IPM TBtu and NOx'!$AE$6:$AE$54,0),MATCH(H$4,'IPM TBtu and NOx'!$AF$5:$AW$5,0))</f>
        <v>14880.504208090046</v>
      </c>
      <c r="I46" s="107">
        <f>INDEX('IPM TBtu and NOx'!$AF$6:$AW$54,MATCH($B46,'IPM TBtu and NOx'!$AE$6:$AE$54,0),MATCH(I$4,'IPM TBtu and NOx'!$AF$5:$AW$5,0))</f>
        <v>14847.97742068283</v>
      </c>
      <c r="J46" s="127">
        <f>INDEX('IPM TBtu and NOx'!$J$6:$AA$54,MATCH($B46,'IPM TBtu and NOx'!$I$6:$I$54,0),MATCH(J$4,'IPM TBtu and NOx'!$J$5:$AA$5,0))*1000000</f>
        <v>157120586.83301371</v>
      </c>
      <c r="K46" s="127">
        <f>INDEX('IPM TBtu and NOx'!$J$6:$AA$54,MATCH($B46,'IPM TBtu and NOx'!$I$6:$I$54,0),MATCH(K$4,'IPM TBtu and NOx'!$J$5:$AA$5,0))*1000000</f>
        <v>157120587.19257292</v>
      </c>
      <c r="L46" s="127">
        <f>INDEX('IPM TBtu and NOx'!$J$6:$AA$54,MATCH($B46,'IPM TBtu and NOx'!$I$6:$I$54,0),MATCH(L$4,'IPM TBtu and NOx'!$J$5:$AA$5,0))*1000000</f>
        <v>157120587.19350955</v>
      </c>
      <c r="M46" s="127">
        <f>INDEX('IPM TBtu and NOx'!$J$6:$AA$54,MATCH($B46,'IPM TBtu and NOx'!$I$6:$I$54,0),MATCH(M$4,'IPM TBtu and NOx'!$J$5:$AA$5,0))*1000000</f>
        <v>154936306.77701455</v>
      </c>
      <c r="N46" s="127">
        <f>INDEX('IPM TBtu and NOx'!$J$6:$AA$54,MATCH($B46,'IPM TBtu and NOx'!$I$6:$I$54,0),MATCH(N$4,'IPM TBtu and NOx'!$J$5:$AA$5,0))*1000000</f>
        <v>148740726.34025458</v>
      </c>
      <c r="O46" s="127">
        <f>INDEX('IPM TBtu and NOx'!$J$6:$AA$54,MATCH($B46,'IPM TBtu and NOx'!$I$6:$I$54,0),MATCH(O$4,'IPM TBtu and NOx'!$J$5:$AA$5,0))*1000000</f>
        <v>148735690.69572544</v>
      </c>
      <c r="P46" s="107">
        <f>INDEX('IPM TBtu and NOx'!$BX$6:$CO$54,MATCH($B46,'IPM TBtu and NOx'!$BW$6:$BW$54,0),MATCH(P$4,'IPM TBtu and NOx'!$BX$5:$CO$5,0))</f>
        <v>0</v>
      </c>
      <c r="Q46" s="107">
        <f>INDEX('IPM TBtu and NOx'!$BX$6:$CO$54,MATCH($B46,'IPM TBtu and NOx'!$BW$6:$BW$54,0),MATCH(Q$4,'IPM TBtu and NOx'!$BX$5:$CO$5,0))</f>
        <v>0</v>
      </c>
      <c r="R46" s="107">
        <f>INDEX('IPM TBtu and NOx'!$BX$6:$CO$54,MATCH($B46,'IPM TBtu and NOx'!$BW$6:$BW$54,0),MATCH(R$4,'IPM TBtu and NOx'!$BX$5:$CO$5,0))</f>
        <v>0</v>
      </c>
      <c r="S46" s="107">
        <f>INDEX('IPM TBtu and NOx'!$BX$6:$CO$54,MATCH($B46,'IPM TBtu and NOx'!$BW$6:$BW$54,0),MATCH(S$4,'IPM TBtu and NOx'!$BX$5:$CO$5,0))</f>
        <v>0</v>
      </c>
      <c r="T46" s="107">
        <f>INDEX('IPM TBtu and NOx'!$BX$6:$CO$54,MATCH($B46,'IPM TBtu and NOx'!$BW$6:$BW$54,0),MATCH(T$4,'IPM TBtu and NOx'!$BX$5:$CO$5,0))</f>
        <v>0</v>
      </c>
      <c r="U46" s="107">
        <f>INDEX('IPM TBtu and NOx'!$BX$6:$CO$54,MATCH($B46,'IPM TBtu and NOx'!$BW$6:$BW$54,0),MATCH(U$4,'IPM TBtu and NOx'!$BX$5:$CO$5,0))</f>
        <v>0</v>
      </c>
      <c r="V46" s="107">
        <f>INDEX('IPM TBtu and NOx'!$BB$6:$BS$54,MATCH($B46,'IPM TBtu and NOx'!$BA$6:$BA$54,0),MATCH(V$4,'IPM TBtu and NOx'!$BB$5:$BS$5,0))*1000000</f>
        <v>0</v>
      </c>
      <c r="W46" s="107">
        <f>INDEX('IPM TBtu and NOx'!$BB$6:$BS$54,MATCH($B46,'IPM TBtu and NOx'!$BA$6:$BA$54,0),MATCH(W$4,'IPM TBtu and NOx'!$BB$5:$BS$5,0))*1000000</f>
        <v>0</v>
      </c>
      <c r="X46" s="107">
        <f>INDEX('IPM TBtu and NOx'!$BB$6:$BS$54,MATCH($B46,'IPM TBtu and NOx'!$BA$6:$BA$54,0),MATCH(X$4,'IPM TBtu and NOx'!$BB$5:$BS$5,0))*1000000</f>
        <v>0</v>
      </c>
      <c r="Y46" s="107">
        <f>INDEX('IPM TBtu and NOx'!$BB$6:$BS$54,MATCH($B46,'IPM TBtu and NOx'!$BA$6:$BA$54,0),MATCH(Y$4,'IPM TBtu and NOx'!$BB$5:$BS$5,0))*1000000</f>
        <v>0</v>
      </c>
      <c r="Z46" s="107">
        <f>INDEX('IPM TBtu and NOx'!$BB$6:$BS$54,MATCH($B46,'IPM TBtu and NOx'!$BA$6:$BA$54,0),MATCH(Z$4,'IPM TBtu and NOx'!$BB$5:$BS$5,0))*1000000</f>
        <v>0</v>
      </c>
      <c r="AA46" s="107">
        <f>INDEX('IPM TBtu and NOx'!$BB$6:$BS$54,MATCH($B46,'IPM TBtu and NOx'!$BA$6:$BA$54,0),MATCH(AA$4,'IPM TBtu and NOx'!$BB$5:$BS$5,0))*1000000</f>
        <v>0</v>
      </c>
      <c r="AB46" s="128">
        <f t="shared" si="0"/>
        <v>21619.575706329113</v>
      </c>
      <c r="AC46" s="107">
        <f t="shared" si="1"/>
        <v>21619.575707861099</v>
      </c>
      <c r="AD46" s="107">
        <f t="shared" si="2"/>
        <v>18665.612061227203</v>
      </c>
      <c r="AE46" s="107">
        <f t="shared" si="3"/>
        <v>17826.150229949741</v>
      </c>
      <c r="AF46" s="107">
        <f t="shared" si="4"/>
        <v>14880.504208090046</v>
      </c>
      <c r="AG46" s="107">
        <f t="shared" si="5"/>
        <v>14847.97742068283</v>
      </c>
      <c r="AH46" s="128">
        <f t="shared" si="6"/>
        <v>157120586.83301371</v>
      </c>
      <c r="AI46" s="107">
        <f t="shared" si="7"/>
        <v>157120587.19257292</v>
      </c>
      <c r="AJ46" s="107">
        <f t="shared" si="8"/>
        <v>157120587.19350955</v>
      </c>
      <c r="AK46" s="107">
        <f t="shared" si="9"/>
        <v>154936306.77701455</v>
      </c>
      <c r="AL46" s="107">
        <f t="shared" si="10"/>
        <v>148740726.34025458</v>
      </c>
      <c r="AM46" s="107">
        <f t="shared" si="11"/>
        <v>148735690.69572544</v>
      </c>
      <c r="AN46" s="128">
        <f>VLOOKUP($B46,'2015 Historic Data for Final'!$A$2:$H$51,3,0)</f>
        <v>148928944.40400001</v>
      </c>
      <c r="AO46" s="129">
        <f>VLOOKUP($B46,'2015 Historic Data for Final'!$A$2:$H$51,5,0)</f>
        <v>148928944.40400001</v>
      </c>
      <c r="AP46" s="128">
        <f>VLOOKUP($B46,'2015 Historic Data for Final'!$A$2:$H$51,2,0)</f>
        <v>16948.988000000001</v>
      </c>
      <c r="AQ46" s="107">
        <f>VLOOKUP($B46,'2015 Historic Data for Final'!$A$2:$H$51,8,0)</f>
        <v>16948.988000000001</v>
      </c>
      <c r="AR46" s="129">
        <f t="shared" si="29"/>
        <v>16948.988000000001</v>
      </c>
      <c r="AS46" s="130">
        <f t="shared" si="30"/>
        <v>0.22761173884402788</v>
      </c>
      <c r="AT46" s="108">
        <f t="shared" si="31"/>
        <v>0.22761173884402788</v>
      </c>
      <c r="AU46" s="131">
        <f t="shared" si="32"/>
        <v>0.22761173884402788</v>
      </c>
      <c r="AV46" s="68">
        <f t="shared" si="55"/>
        <v>0.27519723725709089</v>
      </c>
      <c r="AW46" s="8">
        <f t="shared" si="56"/>
        <v>0.2751972366468225</v>
      </c>
      <c r="AX46" s="8">
        <f t="shared" si="57"/>
        <v>0.23759600692223298</v>
      </c>
      <c r="AY46" s="8">
        <f t="shared" si="58"/>
        <v>0.2301093991559417</v>
      </c>
      <c r="AZ46" s="8">
        <f t="shared" si="59"/>
        <v>0.20008648033693041</v>
      </c>
      <c r="BA46" s="8">
        <f t="shared" si="60"/>
        <v>0.19965587749961011</v>
      </c>
      <c r="BB46" s="40">
        <f t="shared" si="61"/>
        <v>16949</v>
      </c>
      <c r="BC46" s="40">
        <f t="shared" si="62"/>
        <v>16949</v>
      </c>
      <c r="BD46" s="40">
        <f t="shared" si="63"/>
        <v>14149</v>
      </c>
      <c r="BE46" s="40">
        <f t="shared" si="64"/>
        <v>13592</v>
      </c>
      <c r="BF46" s="40">
        <f t="shared" si="65"/>
        <v>11356</v>
      </c>
      <c r="BG46" s="40">
        <f t="shared" si="66"/>
        <v>11324</v>
      </c>
    </row>
    <row r="47" spans="1:66" s="126" customFormat="1" x14ac:dyDescent="0.25">
      <c r="A47" s="107" t="s">
        <v>13</v>
      </c>
      <c r="B47" s="133" t="s">
        <v>63</v>
      </c>
      <c r="C47" s="134" t="s">
        <v>76</v>
      </c>
      <c r="D47" s="107">
        <f>INDEX('IPM TBtu and NOx'!$AF$6:$AW$54,MATCH($B47,'IPM TBtu and NOx'!$AE$6:$AE$54,0),MATCH(D$4,'IPM TBtu and NOx'!$AF$5:$AW$5,0))</f>
        <v>2796.1238247324945</v>
      </c>
      <c r="E47" s="107">
        <f>INDEX('IPM TBtu and NOx'!$AF$6:$AW$54,MATCH($B47,'IPM TBtu and NOx'!$AE$6:$AE$54,0),MATCH(E$4,'IPM TBtu and NOx'!$AF$5:$AW$5,0))</f>
        <v>2789.1233397147162</v>
      </c>
      <c r="F47" s="145">
        <f>INDEX('IPM TBtu and NOx'!$AF$6:$AW$54,MATCH($B47,'IPM TBtu and NOx'!$AE$6:$AE$54,0),MATCH(F$4,'IPM TBtu and NOx'!$AF$5:$AW$5,0))-65.228</f>
        <v>2698.9671262198331</v>
      </c>
      <c r="G47" s="107">
        <f>INDEX('IPM TBtu and NOx'!$AF$6:$AW$54,MATCH($B47,'IPM TBtu and NOx'!$AE$6:$AE$54,0),MATCH(G$4,'IPM TBtu and NOx'!$AF$5:$AW$5,0))</f>
        <v>2360.1436037846388</v>
      </c>
      <c r="H47" s="107">
        <f>INDEX('IPM TBtu and NOx'!$AF$6:$AW$54,MATCH($B47,'IPM TBtu and NOx'!$AE$6:$AE$54,0),MATCH(H$4,'IPM TBtu and NOx'!$AF$5:$AW$5,0))</f>
        <v>2269.8833602215145</v>
      </c>
      <c r="I47" s="107">
        <f>INDEX('IPM TBtu and NOx'!$AF$6:$AW$54,MATCH($B47,'IPM TBtu and NOx'!$AE$6:$AE$54,0),MATCH(I$4,'IPM TBtu and NOx'!$AF$5:$AW$5,0))</f>
        <v>2113.3958528795397</v>
      </c>
      <c r="J47" s="127">
        <f>INDEX('IPM TBtu and NOx'!$J$6:$AA$54,MATCH($B47,'IPM TBtu and NOx'!$I$6:$I$54,0),MATCH(J$4,'IPM TBtu and NOx'!$J$5:$AA$5,0))*1000000</f>
        <v>158290490.77150345</v>
      </c>
      <c r="K47" s="127">
        <f>INDEX('IPM TBtu and NOx'!$J$6:$AA$54,MATCH($B47,'IPM TBtu and NOx'!$I$6:$I$54,0),MATCH(K$4,'IPM TBtu and NOx'!$J$5:$AA$5,0))*1000000</f>
        <v>157981313.91785616</v>
      </c>
      <c r="L47" s="127">
        <f>INDEX('IPM TBtu and NOx'!$J$6:$AA$54,MATCH($B47,'IPM TBtu and NOx'!$I$6:$I$54,0),MATCH(L$4,'IPM TBtu and NOx'!$J$5:$AA$5,0))*1000000</f>
        <v>158491867.5559009</v>
      </c>
      <c r="M47" s="127">
        <f>INDEX('IPM TBtu and NOx'!$J$6:$AA$54,MATCH($B47,'IPM TBtu and NOx'!$I$6:$I$54,0),MATCH(M$4,'IPM TBtu and NOx'!$J$5:$AA$5,0))*1000000</f>
        <v>157825276.40535679</v>
      </c>
      <c r="N47" s="127">
        <f>INDEX('IPM TBtu and NOx'!$J$6:$AA$54,MATCH($B47,'IPM TBtu and NOx'!$I$6:$I$54,0),MATCH(N$4,'IPM TBtu and NOx'!$J$5:$AA$5,0))*1000000</f>
        <v>158101418.23798129</v>
      </c>
      <c r="O47" s="127">
        <f>INDEX('IPM TBtu and NOx'!$J$6:$AA$54,MATCH($B47,'IPM TBtu and NOx'!$I$6:$I$54,0),MATCH(O$4,'IPM TBtu and NOx'!$J$5:$AA$5,0))*1000000</f>
        <v>157024250.52526641</v>
      </c>
      <c r="P47" s="107">
        <f>INDEX('IPM TBtu and NOx'!$BX$6:$CO$54,MATCH($B47,'IPM TBtu and NOx'!$BW$6:$BW$54,0),MATCH(P$4,'IPM TBtu and NOx'!$BX$5:$CO$5,0))</f>
        <v>0</v>
      </c>
      <c r="Q47" s="107">
        <f>INDEX('IPM TBtu and NOx'!$BX$6:$CO$54,MATCH($B47,'IPM TBtu and NOx'!$BW$6:$BW$54,0),MATCH(Q$4,'IPM TBtu and NOx'!$BX$5:$CO$5,0))</f>
        <v>0</v>
      </c>
      <c r="R47" s="107">
        <f>INDEX('IPM TBtu and NOx'!$BX$6:$CO$54,MATCH($B47,'IPM TBtu and NOx'!$BW$6:$BW$54,0),MATCH(R$4,'IPM TBtu and NOx'!$BX$5:$CO$5,0))</f>
        <v>0</v>
      </c>
      <c r="S47" s="107">
        <f>INDEX('IPM TBtu and NOx'!$BX$6:$CO$54,MATCH($B47,'IPM TBtu and NOx'!$BW$6:$BW$54,0),MATCH(S$4,'IPM TBtu and NOx'!$BX$5:$CO$5,0))</f>
        <v>0</v>
      </c>
      <c r="T47" s="107">
        <f>INDEX('IPM TBtu and NOx'!$BX$6:$CO$54,MATCH($B47,'IPM TBtu and NOx'!$BW$6:$BW$54,0),MATCH(T$4,'IPM TBtu and NOx'!$BX$5:$CO$5,0))</f>
        <v>0</v>
      </c>
      <c r="U47" s="107">
        <f>INDEX('IPM TBtu and NOx'!$BX$6:$CO$54,MATCH($B47,'IPM TBtu and NOx'!$BW$6:$BW$54,0),MATCH(U$4,'IPM TBtu and NOx'!$BX$5:$CO$5,0))</f>
        <v>0</v>
      </c>
      <c r="V47" s="107">
        <f>INDEX('IPM TBtu and NOx'!$BB$6:$BS$54,MATCH($B47,'IPM TBtu and NOx'!$BA$6:$BA$54,0),MATCH(V$4,'IPM TBtu and NOx'!$BB$5:$BS$5,0))*1000000</f>
        <v>0</v>
      </c>
      <c r="W47" s="107">
        <f>INDEX('IPM TBtu and NOx'!$BB$6:$BS$54,MATCH($B47,'IPM TBtu and NOx'!$BA$6:$BA$54,0),MATCH(W$4,'IPM TBtu and NOx'!$BB$5:$BS$5,0))*1000000</f>
        <v>0</v>
      </c>
      <c r="X47" s="107">
        <f>INDEX('IPM TBtu and NOx'!$BB$6:$BS$54,MATCH($B47,'IPM TBtu and NOx'!$BA$6:$BA$54,0),MATCH(X$4,'IPM TBtu and NOx'!$BB$5:$BS$5,0))*1000000</f>
        <v>0</v>
      </c>
      <c r="Y47" s="107">
        <f>INDEX('IPM TBtu and NOx'!$BB$6:$BS$54,MATCH($B47,'IPM TBtu and NOx'!$BA$6:$BA$54,0),MATCH(Y$4,'IPM TBtu and NOx'!$BB$5:$BS$5,0))*1000000</f>
        <v>0</v>
      </c>
      <c r="Z47" s="107">
        <f>INDEX('IPM TBtu and NOx'!$BB$6:$BS$54,MATCH($B47,'IPM TBtu and NOx'!$BA$6:$BA$54,0),MATCH(Z$4,'IPM TBtu and NOx'!$BB$5:$BS$5,0))*1000000</f>
        <v>0</v>
      </c>
      <c r="AA47" s="107">
        <f>INDEX('IPM TBtu and NOx'!$BB$6:$BS$54,MATCH($B47,'IPM TBtu and NOx'!$BA$6:$BA$54,0),MATCH(AA$4,'IPM TBtu and NOx'!$BB$5:$BS$5,0))*1000000</f>
        <v>0</v>
      </c>
      <c r="AB47" s="128">
        <f t="shared" si="0"/>
        <v>2796.1238247324945</v>
      </c>
      <c r="AC47" s="107">
        <f t="shared" si="1"/>
        <v>2789.1233397147162</v>
      </c>
      <c r="AD47" s="107">
        <f t="shared" si="2"/>
        <v>2698.9671262198331</v>
      </c>
      <c r="AE47" s="107">
        <f t="shared" si="3"/>
        <v>2360.1436037846388</v>
      </c>
      <c r="AF47" s="107">
        <f t="shared" si="4"/>
        <v>2269.8833602215145</v>
      </c>
      <c r="AG47" s="107">
        <f t="shared" si="5"/>
        <v>2113.3958528795397</v>
      </c>
      <c r="AH47" s="128">
        <f t="shared" si="6"/>
        <v>158290490.77150345</v>
      </c>
      <c r="AI47" s="107">
        <f t="shared" si="7"/>
        <v>157981313.91785616</v>
      </c>
      <c r="AJ47" s="107">
        <f t="shared" si="8"/>
        <v>158491867.5559009</v>
      </c>
      <c r="AK47" s="107">
        <f t="shared" si="9"/>
        <v>157825276.40535679</v>
      </c>
      <c r="AL47" s="107">
        <f t="shared" si="10"/>
        <v>158101418.23798129</v>
      </c>
      <c r="AM47" s="107">
        <f t="shared" si="11"/>
        <v>157024250.52526641</v>
      </c>
      <c r="AN47" s="128">
        <f>VLOOKUP($B47,'2015 Historic Data for Final'!$A$2:$H$51,3,0)</f>
        <v>226147449.43200001</v>
      </c>
      <c r="AO47" s="129">
        <f>VLOOKUP($B47,'2015 Historic Data for Final'!$A$2:$H$51,5,0)</f>
        <v>225903538.074</v>
      </c>
      <c r="AP47" s="128">
        <f>VLOOKUP($B47,'2015 Historic Data for Final'!$A$2:$H$51,2,0)</f>
        <v>9650.9609999999993</v>
      </c>
      <c r="AQ47" s="107">
        <f>VLOOKUP($B47,'2015 Historic Data for Final'!$A$2:$H$51,8,0)</f>
        <v>9356.6875</v>
      </c>
      <c r="AR47" s="129">
        <f t="shared" si="29"/>
        <v>9366.7900525052155</v>
      </c>
      <c r="AS47" s="130">
        <f t="shared" si="30"/>
        <v>8.535104883331382E-2</v>
      </c>
      <c r="AT47" s="108">
        <f t="shared" si="31"/>
        <v>8.2837901342961678E-2</v>
      </c>
      <c r="AU47" s="131">
        <f t="shared" si="32"/>
        <v>8.2837901342961678E-2</v>
      </c>
      <c r="AV47" s="68">
        <f t="shared" si="55"/>
        <v>3.5329018327055088E-2</v>
      </c>
      <c r="AW47" s="8">
        <f t="shared" si="56"/>
        <v>3.5309534660092103E-2</v>
      </c>
      <c r="AX47" s="8">
        <f t="shared" si="57"/>
        <v>3.4058115004139168E-2</v>
      </c>
      <c r="AY47" s="8">
        <f t="shared" si="58"/>
        <v>2.9908309461443561E-2</v>
      </c>
      <c r="AZ47" s="8">
        <f t="shared" si="59"/>
        <v>2.8714269429320174E-2</v>
      </c>
      <c r="BA47" s="8">
        <f t="shared" si="60"/>
        <v>2.6918082344732835E-2</v>
      </c>
      <c r="BB47" s="40">
        <f t="shared" si="61"/>
        <v>9367</v>
      </c>
      <c r="BC47" s="40">
        <f t="shared" si="62"/>
        <v>9365</v>
      </c>
      <c r="BD47" s="40">
        <f t="shared" si="63"/>
        <v>9223</v>
      </c>
      <c r="BE47" s="40">
        <f t="shared" si="64"/>
        <v>8754</v>
      </c>
      <c r="BF47" s="40">
        <f t="shared" si="65"/>
        <v>8619</v>
      </c>
      <c r="BG47" s="40">
        <f t="shared" si="66"/>
        <v>8416</v>
      </c>
      <c r="BL47" s="144"/>
    </row>
    <row r="48" spans="1:66" s="40" customFormat="1" x14ac:dyDescent="0.25">
      <c r="A48" s="42"/>
      <c r="B48" s="53" t="s">
        <v>62</v>
      </c>
      <c r="C48" s="52" t="s">
        <v>75</v>
      </c>
      <c r="D48" s="42">
        <f>INDEX('IPM TBtu and NOx'!$AF$6:$AW$54,MATCH($B48,'IPM TBtu and NOx'!$AE$6:$AE$54,0),MATCH(D$4,'IPM TBtu and NOx'!$AF$5:$AW$5,0))</f>
        <v>6.9472687284000093E-2</v>
      </c>
      <c r="E48" s="107">
        <f>INDEX('IPM TBtu and NOx'!$AF$6:$AW$54,MATCH($B48,'IPM TBtu and NOx'!$AE$6:$AE$54,0),MATCH(E$4,'IPM TBtu and NOx'!$AF$5:$AW$5,0))</f>
        <v>6.9475232841460899E-2</v>
      </c>
      <c r="F48" s="107">
        <f>INDEX('IPM TBtu and NOx'!$AF$6:$AW$54,MATCH($B48,'IPM TBtu and NOx'!$AE$6:$AE$54,0),MATCH(F$4,'IPM TBtu and NOx'!$AF$5:$AW$5,0))</f>
        <v>6.9475232841460899E-2</v>
      </c>
      <c r="G48" s="42">
        <f>INDEX('IPM TBtu and NOx'!$AF$6:$AW$54,MATCH($B48,'IPM TBtu and NOx'!$AE$6:$AE$54,0),MATCH(G$4,'IPM TBtu and NOx'!$AF$5:$AW$5,0))</f>
        <v>6.9475232841460899E-2</v>
      </c>
      <c r="H48" s="42">
        <f>INDEX('IPM TBtu and NOx'!$AF$6:$AW$54,MATCH($B48,'IPM TBtu and NOx'!$AE$6:$AE$54,0),MATCH(H$4,'IPM TBtu and NOx'!$AF$5:$AW$5,0))</f>
        <v>6.9475232841460899E-2</v>
      </c>
      <c r="I48" s="42">
        <f>INDEX('IPM TBtu and NOx'!$AF$6:$AW$54,MATCH($B48,'IPM TBtu and NOx'!$AE$6:$AE$54,0),MATCH(I$4,'IPM TBtu and NOx'!$AF$5:$AW$5,0))</f>
        <v>6.9475232841460899E-2</v>
      </c>
      <c r="J48" s="85">
        <f>INDEX('IPM TBtu and NOx'!$J$6:$AA$54,MATCH($B48,'IPM TBtu and NOx'!$I$6:$I$54,0),MATCH(J$4,'IPM TBtu and NOx'!$J$5:$AA$5,0))*1000000</f>
        <v>12631.397687999999</v>
      </c>
      <c r="K48" s="85">
        <f>INDEX('IPM TBtu and NOx'!$J$6:$AA$54,MATCH($B48,'IPM TBtu and NOx'!$I$6:$I$54,0),MATCH(K$4,'IPM TBtu and NOx'!$J$5:$AA$5,0))*1000000</f>
        <v>12631.8605166293</v>
      </c>
      <c r="L48" s="85">
        <f>INDEX('IPM TBtu and NOx'!$J$6:$AA$54,MATCH($B48,'IPM TBtu and NOx'!$I$6:$I$54,0),MATCH(L$4,'IPM TBtu and NOx'!$J$5:$AA$5,0))*1000000</f>
        <v>12631.8605166293</v>
      </c>
      <c r="M48" s="85">
        <f>INDEX('IPM TBtu and NOx'!$J$6:$AA$54,MATCH($B48,'IPM TBtu and NOx'!$I$6:$I$54,0),MATCH(M$4,'IPM TBtu and NOx'!$J$5:$AA$5,0))*1000000</f>
        <v>12631.8605166293</v>
      </c>
      <c r="N48" s="85">
        <f>INDEX('IPM TBtu and NOx'!$J$6:$AA$54,MATCH($B48,'IPM TBtu and NOx'!$I$6:$I$54,0),MATCH(N$4,'IPM TBtu and NOx'!$J$5:$AA$5,0))*1000000</f>
        <v>12631.8605166293</v>
      </c>
      <c r="O48" s="85">
        <f>INDEX('IPM TBtu and NOx'!$J$6:$AA$54,MATCH($B48,'IPM TBtu and NOx'!$I$6:$I$54,0),MATCH(O$4,'IPM TBtu and NOx'!$J$5:$AA$5,0))*1000000</f>
        <v>12631.8605166293</v>
      </c>
      <c r="P48" s="42">
        <f>INDEX('IPM TBtu and NOx'!$BX$6:$CO$54,MATCH($B48,'IPM TBtu and NOx'!$BW$6:$BW$54,0),MATCH(P$4,'IPM TBtu and NOx'!$BX$5:$CO$5,0))</f>
        <v>0</v>
      </c>
      <c r="Q48" s="42">
        <f>INDEX('IPM TBtu and NOx'!$BX$6:$CO$54,MATCH($B48,'IPM TBtu and NOx'!$BW$6:$BW$54,0),MATCH(Q$4,'IPM TBtu and NOx'!$BX$5:$CO$5,0))</f>
        <v>0</v>
      </c>
      <c r="R48" s="42">
        <f>INDEX('IPM TBtu and NOx'!$BX$6:$CO$54,MATCH($B48,'IPM TBtu and NOx'!$BW$6:$BW$54,0),MATCH(R$4,'IPM TBtu and NOx'!$BX$5:$CO$5,0))</f>
        <v>0</v>
      </c>
      <c r="S48" s="42">
        <f>INDEX('IPM TBtu and NOx'!$BX$6:$CO$54,MATCH($B48,'IPM TBtu and NOx'!$BW$6:$BW$54,0),MATCH(S$4,'IPM TBtu and NOx'!$BX$5:$CO$5,0))</f>
        <v>0</v>
      </c>
      <c r="T48" s="42">
        <f>INDEX('IPM TBtu and NOx'!$BX$6:$CO$54,MATCH($B48,'IPM TBtu and NOx'!$BW$6:$BW$54,0),MATCH(T$4,'IPM TBtu and NOx'!$BX$5:$CO$5,0))</f>
        <v>0</v>
      </c>
      <c r="U48" s="42">
        <f>INDEX('IPM TBtu and NOx'!$BX$6:$CO$54,MATCH($B48,'IPM TBtu and NOx'!$BW$6:$BW$54,0),MATCH(U$4,'IPM TBtu and NOx'!$BX$5:$CO$5,0))</f>
        <v>0</v>
      </c>
      <c r="V48" s="42">
        <f>INDEX('IPM TBtu and NOx'!$BB$6:$BS$54,MATCH($B48,'IPM TBtu and NOx'!$BA$6:$BA$54,0),MATCH(V$4,'IPM TBtu and NOx'!$BB$5:$BS$5,0))*1000000</f>
        <v>0</v>
      </c>
      <c r="W48" s="42">
        <f>INDEX('IPM TBtu and NOx'!$BB$6:$BS$54,MATCH($B48,'IPM TBtu and NOx'!$BA$6:$BA$54,0),MATCH(W$4,'IPM TBtu and NOx'!$BB$5:$BS$5,0))*1000000</f>
        <v>0</v>
      </c>
      <c r="X48" s="42">
        <f>INDEX('IPM TBtu and NOx'!$BB$6:$BS$54,MATCH($B48,'IPM TBtu and NOx'!$BA$6:$BA$54,0),MATCH(X$4,'IPM TBtu and NOx'!$BB$5:$BS$5,0))*1000000</f>
        <v>0</v>
      </c>
      <c r="Y48" s="42">
        <f>INDEX('IPM TBtu and NOx'!$BB$6:$BS$54,MATCH($B48,'IPM TBtu and NOx'!$BA$6:$BA$54,0),MATCH(Y$4,'IPM TBtu and NOx'!$BB$5:$BS$5,0))*1000000</f>
        <v>0</v>
      </c>
      <c r="Z48" s="42">
        <f>INDEX('IPM TBtu and NOx'!$BB$6:$BS$54,MATCH($B48,'IPM TBtu and NOx'!$BA$6:$BA$54,0),MATCH(Z$4,'IPM TBtu and NOx'!$BB$5:$BS$5,0))*1000000</f>
        <v>0</v>
      </c>
      <c r="AA48" s="42">
        <f>INDEX('IPM TBtu and NOx'!$BB$6:$BS$54,MATCH($B48,'IPM TBtu and NOx'!$BA$6:$BA$54,0),MATCH(AA$4,'IPM TBtu and NOx'!$BB$5:$BS$5,0))*1000000</f>
        <v>0</v>
      </c>
      <c r="AB48" s="51">
        <f t="shared" si="0"/>
        <v>6.9472687284000093E-2</v>
      </c>
      <c r="AC48" s="42">
        <f t="shared" si="1"/>
        <v>6.9475232841460899E-2</v>
      </c>
      <c r="AD48" s="42">
        <f t="shared" si="2"/>
        <v>6.9475232841460899E-2</v>
      </c>
      <c r="AE48" s="42">
        <f t="shared" si="3"/>
        <v>6.9475232841460899E-2</v>
      </c>
      <c r="AF48" s="42">
        <f t="shared" si="4"/>
        <v>6.9475232841460899E-2</v>
      </c>
      <c r="AG48" s="42">
        <f t="shared" si="5"/>
        <v>6.9475232841460899E-2</v>
      </c>
      <c r="AH48" s="51">
        <f t="shared" si="6"/>
        <v>12631.397687999999</v>
      </c>
      <c r="AI48" s="42">
        <f t="shared" si="7"/>
        <v>12631.8605166293</v>
      </c>
      <c r="AJ48" s="42">
        <f t="shared" si="8"/>
        <v>12631.8605166293</v>
      </c>
      <c r="AK48" s="42">
        <f t="shared" si="9"/>
        <v>12631.8605166293</v>
      </c>
      <c r="AL48" s="42">
        <f t="shared" si="10"/>
        <v>12631.8605166293</v>
      </c>
      <c r="AM48" s="42">
        <f t="shared" si="11"/>
        <v>12631.8605166293</v>
      </c>
      <c r="AN48" s="51">
        <f>VLOOKUP($B48,'2015 Historic Data for Final'!$A$2:$H$51,3,0)</f>
        <v>1647891.75</v>
      </c>
      <c r="AO48" s="62">
        <f>VLOOKUP($B48,'2015 Historic Data for Final'!$A$2:$H$51,5,0)</f>
        <v>1647891.75</v>
      </c>
      <c r="AP48" s="51">
        <f>VLOOKUP($B48,'2015 Historic Data for Final'!$A$2:$H$51,2,0)</f>
        <v>51.843000000000004</v>
      </c>
      <c r="AQ48" s="42">
        <f>VLOOKUP($B48,'2015 Historic Data for Final'!$A$2:$H$51,8,0)</f>
        <v>51.843000000000004</v>
      </c>
      <c r="AR48" s="62">
        <f t="shared" si="29"/>
        <v>51.843000000000004</v>
      </c>
      <c r="AS48" s="73">
        <f t="shared" si="30"/>
        <v>6.2920395104836227E-2</v>
      </c>
      <c r="AT48" s="8">
        <f t="shared" si="31"/>
        <v>6.2920395104836227E-2</v>
      </c>
      <c r="AU48" s="9">
        <f t="shared" si="32"/>
        <v>6.2920395104836227E-2</v>
      </c>
      <c r="AV48" s="68">
        <f t="shared" si="55"/>
        <v>1.1000000000000015E-2</v>
      </c>
      <c r="AW48" s="8">
        <f t="shared" si="56"/>
        <v>1.0999999999999959E-2</v>
      </c>
      <c r="AX48" s="8">
        <f t="shared" si="57"/>
        <v>1.0999999999999959E-2</v>
      </c>
      <c r="AY48" s="8">
        <f t="shared" si="58"/>
        <v>1.0999999999999959E-2</v>
      </c>
      <c r="AZ48" s="8">
        <f t="shared" si="59"/>
        <v>1.0999999999999959E-2</v>
      </c>
      <c r="BA48" s="8">
        <f t="shared" si="60"/>
        <v>1.0999999999999959E-2</v>
      </c>
      <c r="BB48" s="40">
        <f t="shared" si="61"/>
        <v>52</v>
      </c>
      <c r="BC48" s="40">
        <f t="shared" si="62"/>
        <v>52</v>
      </c>
      <c r="BD48" s="40">
        <f t="shared" si="63"/>
        <v>52</v>
      </c>
      <c r="BE48" s="40">
        <f t="shared" si="64"/>
        <v>52</v>
      </c>
      <c r="BF48" s="40">
        <f t="shared" si="65"/>
        <v>52</v>
      </c>
      <c r="BG48" s="40">
        <f t="shared" si="66"/>
        <v>52</v>
      </c>
    </row>
    <row r="49" spans="1:60" s="40" customFormat="1" x14ac:dyDescent="0.25">
      <c r="A49" s="42"/>
      <c r="B49" s="53" t="s">
        <v>64</v>
      </c>
      <c r="C49" s="52" t="s">
        <v>74</v>
      </c>
      <c r="D49" s="42">
        <f>INDEX('IPM TBtu and NOx'!$AF$6:$AW$54,MATCH($B49,'IPM TBtu and NOx'!$AE$6:$AE$54,0),MATCH(D$4,'IPM TBtu and NOx'!$AF$5:$AW$5,0))</f>
        <v>135.65194487031351</v>
      </c>
      <c r="E49" s="42">
        <f>INDEX('IPM TBtu and NOx'!$AF$6:$AW$54,MATCH($B49,'IPM TBtu and NOx'!$AE$6:$AE$54,0),MATCH(E$4,'IPM TBtu and NOx'!$AF$5:$AW$5,0))</f>
        <v>135.65193941381952</v>
      </c>
      <c r="F49" s="42">
        <f>INDEX('IPM TBtu and NOx'!$AF$6:$AW$54,MATCH($B49,'IPM TBtu and NOx'!$AE$6:$AE$54,0),MATCH(F$4,'IPM TBtu and NOx'!$AF$5:$AW$5,0))</f>
        <v>135.65193941381952</v>
      </c>
      <c r="G49" s="42">
        <f>INDEX('IPM TBtu and NOx'!$AF$6:$AW$54,MATCH($B49,'IPM TBtu and NOx'!$AE$6:$AE$54,0),MATCH(G$4,'IPM TBtu and NOx'!$AF$5:$AW$5,0))</f>
        <v>135.65193941381952</v>
      </c>
      <c r="H49" s="42">
        <f>INDEX('IPM TBtu and NOx'!$AF$6:$AW$54,MATCH($B49,'IPM TBtu and NOx'!$AE$6:$AE$54,0),MATCH(H$4,'IPM TBtu and NOx'!$AF$5:$AW$5,0))</f>
        <v>112.1466172892239</v>
      </c>
      <c r="I49" s="42">
        <f>INDEX('IPM TBtu and NOx'!$AF$6:$AW$54,MATCH($B49,'IPM TBtu and NOx'!$AE$6:$AE$54,0),MATCH(I$4,'IPM TBtu and NOx'!$AF$5:$AW$5,0))</f>
        <v>112.1998814057167</v>
      </c>
      <c r="J49" s="85">
        <f>INDEX('IPM TBtu and NOx'!$J$6:$AA$54,MATCH($B49,'IPM TBtu and NOx'!$I$6:$I$54,0),MATCH(J$4,'IPM TBtu and NOx'!$J$5:$AA$5,0))*1000000</f>
        <v>2781553.5893376004</v>
      </c>
      <c r="K49" s="85">
        <f>INDEX('IPM TBtu and NOx'!$J$6:$AA$54,MATCH($B49,'IPM TBtu and NOx'!$I$6:$I$54,0),MATCH(K$4,'IPM TBtu and NOx'!$J$5:$AA$5,0))*1000000</f>
        <v>2781553.4774517599</v>
      </c>
      <c r="L49" s="85">
        <f>INDEX('IPM TBtu and NOx'!$J$6:$AA$54,MATCH($B49,'IPM TBtu and NOx'!$I$6:$I$54,0),MATCH(L$4,'IPM TBtu and NOx'!$J$5:$AA$5,0))*1000000</f>
        <v>2781553.4774517599</v>
      </c>
      <c r="M49" s="85">
        <f>INDEX('IPM TBtu and NOx'!$J$6:$AA$54,MATCH($B49,'IPM TBtu and NOx'!$I$6:$I$54,0),MATCH(M$4,'IPM TBtu and NOx'!$J$5:$AA$5,0))*1000000</f>
        <v>2781553.4774517599</v>
      </c>
      <c r="N49" s="85">
        <f>INDEX('IPM TBtu and NOx'!$J$6:$AA$54,MATCH($B49,'IPM TBtu and NOx'!$I$6:$I$54,0),MATCH(N$4,'IPM TBtu and NOx'!$J$5:$AA$5,0))*1000000</f>
        <v>2299575.0348521299</v>
      </c>
      <c r="O49" s="85">
        <f>INDEX('IPM TBtu and NOx'!$J$6:$AA$54,MATCH($B49,'IPM TBtu and NOx'!$I$6:$I$54,0),MATCH(O$4,'IPM TBtu and NOx'!$J$5:$AA$5,0))*1000000</f>
        <v>2300667.2196678701</v>
      </c>
      <c r="P49" s="42">
        <f>INDEX('IPM TBtu and NOx'!$BX$6:$CO$54,MATCH($B49,'IPM TBtu and NOx'!$BW$6:$BW$54,0),MATCH(P$4,'IPM TBtu and NOx'!$BX$5:$CO$5,0))</f>
        <v>0</v>
      </c>
      <c r="Q49" s="42">
        <f>INDEX('IPM TBtu and NOx'!$BX$6:$CO$54,MATCH($B49,'IPM TBtu and NOx'!$BW$6:$BW$54,0),MATCH(Q$4,'IPM TBtu and NOx'!$BX$5:$CO$5,0))</f>
        <v>0</v>
      </c>
      <c r="R49" s="42">
        <f>INDEX('IPM TBtu and NOx'!$BX$6:$CO$54,MATCH($B49,'IPM TBtu and NOx'!$BW$6:$BW$54,0),MATCH(R$4,'IPM TBtu and NOx'!$BX$5:$CO$5,0))</f>
        <v>0</v>
      </c>
      <c r="S49" s="42">
        <f>INDEX('IPM TBtu and NOx'!$BX$6:$CO$54,MATCH($B49,'IPM TBtu and NOx'!$BW$6:$BW$54,0),MATCH(S$4,'IPM TBtu and NOx'!$BX$5:$CO$5,0))</f>
        <v>0</v>
      </c>
      <c r="T49" s="42">
        <f>INDEX('IPM TBtu and NOx'!$BX$6:$CO$54,MATCH($B49,'IPM TBtu and NOx'!$BW$6:$BW$54,0),MATCH(T$4,'IPM TBtu and NOx'!$BX$5:$CO$5,0))</f>
        <v>0</v>
      </c>
      <c r="U49" s="42">
        <f>INDEX('IPM TBtu and NOx'!$BX$6:$CO$54,MATCH($B49,'IPM TBtu and NOx'!$BW$6:$BW$54,0),MATCH(U$4,'IPM TBtu and NOx'!$BX$5:$CO$5,0))</f>
        <v>0</v>
      </c>
      <c r="V49" s="42">
        <f>INDEX('IPM TBtu and NOx'!$BB$6:$BS$54,MATCH($B49,'IPM TBtu and NOx'!$BA$6:$BA$54,0),MATCH(V$4,'IPM TBtu and NOx'!$BB$5:$BS$5,0))*1000000</f>
        <v>0</v>
      </c>
      <c r="W49" s="42">
        <f>INDEX('IPM TBtu and NOx'!$BB$6:$BS$54,MATCH($B49,'IPM TBtu and NOx'!$BA$6:$BA$54,0),MATCH(W$4,'IPM TBtu and NOx'!$BB$5:$BS$5,0))*1000000</f>
        <v>0</v>
      </c>
      <c r="X49" s="42">
        <f>INDEX('IPM TBtu and NOx'!$BB$6:$BS$54,MATCH($B49,'IPM TBtu and NOx'!$BA$6:$BA$54,0),MATCH(X$4,'IPM TBtu and NOx'!$BB$5:$BS$5,0))*1000000</f>
        <v>0</v>
      </c>
      <c r="Y49" s="42">
        <f>INDEX('IPM TBtu and NOx'!$BB$6:$BS$54,MATCH($B49,'IPM TBtu and NOx'!$BA$6:$BA$54,0),MATCH(Y$4,'IPM TBtu and NOx'!$BB$5:$BS$5,0))*1000000</f>
        <v>0</v>
      </c>
      <c r="Z49" s="42">
        <f>INDEX('IPM TBtu and NOx'!$BB$6:$BS$54,MATCH($B49,'IPM TBtu and NOx'!$BA$6:$BA$54,0),MATCH(Z$4,'IPM TBtu and NOx'!$BB$5:$BS$5,0))*1000000</f>
        <v>0</v>
      </c>
      <c r="AA49" s="42">
        <f>INDEX('IPM TBtu and NOx'!$BB$6:$BS$54,MATCH($B49,'IPM TBtu and NOx'!$BA$6:$BA$54,0),MATCH(AA$4,'IPM TBtu and NOx'!$BB$5:$BS$5,0))*1000000</f>
        <v>0</v>
      </c>
      <c r="AB49" s="51">
        <f t="shared" si="0"/>
        <v>135.65194487031351</v>
      </c>
      <c r="AC49" s="42">
        <f t="shared" si="1"/>
        <v>135.65193941381952</v>
      </c>
      <c r="AD49" s="42">
        <f t="shared" si="2"/>
        <v>135.65193941381952</v>
      </c>
      <c r="AE49" s="42">
        <f t="shared" si="3"/>
        <v>135.65193941381952</v>
      </c>
      <c r="AF49" s="42">
        <f t="shared" si="4"/>
        <v>112.1466172892239</v>
      </c>
      <c r="AG49" s="42">
        <f t="shared" si="5"/>
        <v>112.1998814057167</v>
      </c>
      <c r="AH49" s="51">
        <f t="shared" si="6"/>
        <v>2781553.5893376004</v>
      </c>
      <c r="AI49" s="42">
        <f t="shared" si="7"/>
        <v>2781553.4774517599</v>
      </c>
      <c r="AJ49" s="42">
        <f t="shared" si="8"/>
        <v>2781553.4774517599</v>
      </c>
      <c r="AK49" s="42">
        <f t="shared" si="9"/>
        <v>2781553.4774517599</v>
      </c>
      <c r="AL49" s="42">
        <f t="shared" si="10"/>
        <v>2299575.0348521299</v>
      </c>
      <c r="AM49" s="42">
        <f t="shared" si="11"/>
        <v>2300667.2196678701</v>
      </c>
      <c r="AN49" s="51">
        <f>VLOOKUP($B49,'2015 Historic Data for Final'!$A$2:$H$51,3,0)</f>
        <v>78528926.136999995</v>
      </c>
      <c r="AO49" s="62">
        <f>VLOOKUP($B49,'2015 Historic Data for Final'!$A$2:$H$51,5,0)</f>
        <v>78528926.136999995</v>
      </c>
      <c r="AP49" s="51">
        <f>VLOOKUP($B49,'2015 Historic Data for Final'!$A$2:$H$51,2,0)</f>
        <v>3085.49</v>
      </c>
      <c r="AQ49" s="42">
        <f>VLOOKUP($B49,'2015 Historic Data for Final'!$A$2:$H$51,8,0)</f>
        <v>3085.49</v>
      </c>
      <c r="AR49" s="62">
        <f t="shared" si="29"/>
        <v>3085.49</v>
      </c>
      <c r="AS49" s="73">
        <f t="shared" si="30"/>
        <v>7.8582253744744091E-2</v>
      </c>
      <c r="AT49" s="8">
        <f t="shared" si="31"/>
        <v>7.8582253744744091E-2</v>
      </c>
      <c r="AU49" s="9">
        <f t="shared" si="32"/>
        <v>7.8582253744744091E-2</v>
      </c>
      <c r="AV49" s="68">
        <f t="shared" si="55"/>
        <v>9.7536819272727143E-2</v>
      </c>
      <c r="AW49" s="8">
        <f t="shared" si="56"/>
        <v>9.7536819272727518E-2</v>
      </c>
      <c r="AX49" s="8">
        <f t="shared" si="57"/>
        <v>9.7536819272727518E-2</v>
      </c>
      <c r="AY49" s="8">
        <f t="shared" si="58"/>
        <v>9.7536819272727518E-2</v>
      </c>
      <c r="AZ49" s="8">
        <f t="shared" si="59"/>
        <v>9.753681927272731E-2</v>
      </c>
      <c r="BA49" s="8">
        <f t="shared" si="60"/>
        <v>9.7536819272727449E-2</v>
      </c>
      <c r="BB49" s="40">
        <f t="shared" si="61"/>
        <v>3085</v>
      </c>
      <c r="BC49" s="40">
        <f t="shared" si="62"/>
        <v>3085</v>
      </c>
      <c r="BD49" s="40">
        <f t="shared" si="63"/>
        <v>3085</v>
      </c>
      <c r="BE49" s="40">
        <f t="shared" si="64"/>
        <v>3085</v>
      </c>
      <c r="BF49" s="40">
        <f t="shared" si="65"/>
        <v>3085</v>
      </c>
      <c r="BG49" s="40">
        <f t="shared" si="66"/>
        <v>3085</v>
      </c>
    </row>
    <row r="50" spans="1:60" s="40" customFormat="1" x14ac:dyDescent="0.25">
      <c r="A50" s="42" t="s">
        <v>13</v>
      </c>
      <c r="B50" s="53" t="s">
        <v>66</v>
      </c>
      <c r="C50" s="52" t="s">
        <v>73</v>
      </c>
      <c r="D50" s="42">
        <f>INDEX('IPM TBtu and NOx'!$AF$6:$AW$54,MATCH($B50,'IPM TBtu and NOx'!$AE$6:$AE$54,0),MATCH(D$4,'IPM TBtu and NOx'!$AF$5:$AW$5,0))</f>
        <v>6555.8966356432911</v>
      </c>
      <c r="E50" s="42">
        <f>INDEX('IPM TBtu and NOx'!$AF$6:$AW$54,MATCH($B50,'IPM TBtu and NOx'!$AE$6:$AE$54,0),MATCH(E$4,'IPM TBtu and NOx'!$AF$5:$AW$5,0))</f>
        <v>6537.9623674446293</v>
      </c>
      <c r="F50" s="42">
        <f>INDEX('IPM TBtu and NOx'!$AF$6:$AW$54,MATCH($B50,'IPM TBtu and NOx'!$AE$6:$AE$54,0),MATCH(F$4,'IPM TBtu and NOx'!$AF$5:$AW$5,0))</f>
        <v>6521.7757416151462</v>
      </c>
      <c r="G50" s="42">
        <f>INDEX('IPM TBtu and NOx'!$AF$6:$AW$54,MATCH($B50,'IPM TBtu and NOx'!$AE$6:$AE$54,0),MATCH(G$4,'IPM TBtu and NOx'!$AF$5:$AW$5,0))</f>
        <v>6414.8221862966202</v>
      </c>
      <c r="H50" s="42">
        <f>INDEX('IPM TBtu and NOx'!$AF$6:$AW$54,MATCH($B50,'IPM TBtu and NOx'!$AE$6:$AE$54,0),MATCH(H$4,'IPM TBtu and NOx'!$AF$5:$AW$5,0))</f>
        <v>6064.2920906248273</v>
      </c>
      <c r="I50" s="42">
        <f>INDEX('IPM TBtu and NOx'!$AF$6:$AW$54,MATCH($B50,'IPM TBtu and NOx'!$AE$6:$AE$54,0),MATCH(I$4,'IPM TBtu and NOx'!$AF$5:$AW$5,0))</f>
        <v>5684.9570189193928</v>
      </c>
      <c r="J50" s="85">
        <f>INDEX('IPM TBtu and NOx'!$J$6:$AA$54,MATCH($B50,'IPM TBtu and NOx'!$I$6:$I$54,0),MATCH(J$4,'IPM TBtu and NOx'!$J$5:$AA$5,0))*1000000</f>
        <v>181698450.72520325</v>
      </c>
      <c r="K50" s="85">
        <f>INDEX('IPM TBtu and NOx'!$J$6:$AA$54,MATCH($B50,'IPM TBtu and NOx'!$I$6:$I$54,0),MATCH(K$4,'IPM TBtu and NOx'!$J$5:$AA$5,0))*1000000</f>
        <v>181524144.13494486</v>
      </c>
      <c r="L50" s="85">
        <f>INDEX('IPM TBtu and NOx'!$J$6:$AA$54,MATCH($B50,'IPM TBtu and NOx'!$I$6:$I$54,0),MATCH(L$4,'IPM TBtu and NOx'!$J$5:$AA$5,0))*1000000</f>
        <v>181287093.90411559</v>
      </c>
      <c r="M50" s="85">
        <f>INDEX('IPM TBtu and NOx'!$J$6:$AA$54,MATCH($B50,'IPM TBtu and NOx'!$I$6:$I$54,0),MATCH(M$4,'IPM TBtu and NOx'!$J$5:$AA$5,0))*1000000</f>
        <v>181032896.69232959</v>
      </c>
      <c r="N50" s="85">
        <f>INDEX('IPM TBtu and NOx'!$J$6:$AA$54,MATCH($B50,'IPM TBtu and NOx'!$I$6:$I$54,0),MATCH(N$4,'IPM TBtu and NOx'!$J$5:$AA$5,0))*1000000</f>
        <v>178922071.27365103</v>
      </c>
      <c r="O50" s="85">
        <f>INDEX('IPM TBtu and NOx'!$J$6:$AA$54,MATCH($B50,'IPM TBtu and NOx'!$I$6:$I$54,0),MATCH(O$4,'IPM TBtu and NOx'!$J$5:$AA$5,0))*1000000</f>
        <v>177077392.36739489</v>
      </c>
      <c r="P50" s="42">
        <f>INDEX('IPM TBtu and NOx'!$BX$6:$CO$54,MATCH($B50,'IPM TBtu and NOx'!$BW$6:$BW$54,0),MATCH(P$4,'IPM TBtu and NOx'!$BX$5:$CO$5,0))</f>
        <v>0</v>
      </c>
      <c r="Q50" s="42">
        <f>INDEX('IPM TBtu and NOx'!$BX$6:$CO$54,MATCH($B50,'IPM TBtu and NOx'!$BW$6:$BW$54,0),MATCH(Q$4,'IPM TBtu and NOx'!$BX$5:$CO$5,0))</f>
        <v>0</v>
      </c>
      <c r="R50" s="42">
        <f>INDEX('IPM TBtu and NOx'!$BX$6:$CO$54,MATCH($B50,'IPM TBtu and NOx'!$BW$6:$BW$54,0),MATCH(R$4,'IPM TBtu and NOx'!$BX$5:$CO$5,0))</f>
        <v>0</v>
      </c>
      <c r="S50" s="42">
        <f>INDEX('IPM TBtu and NOx'!$BX$6:$CO$54,MATCH($B50,'IPM TBtu and NOx'!$BW$6:$BW$54,0),MATCH(S$4,'IPM TBtu and NOx'!$BX$5:$CO$5,0))</f>
        <v>0</v>
      </c>
      <c r="T50" s="42">
        <f>INDEX('IPM TBtu and NOx'!$BX$6:$CO$54,MATCH($B50,'IPM TBtu and NOx'!$BW$6:$BW$54,0),MATCH(T$4,'IPM TBtu and NOx'!$BX$5:$CO$5,0))</f>
        <v>0</v>
      </c>
      <c r="U50" s="42">
        <f>INDEX('IPM TBtu and NOx'!$BX$6:$CO$54,MATCH($B50,'IPM TBtu and NOx'!$BW$6:$BW$54,0),MATCH(U$4,'IPM TBtu and NOx'!$BX$5:$CO$5,0))</f>
        <v>0</v>
      </c>
      <c r="V50" s="42">
        <f>INDEX('IPM TBtu and NOx'!$BB$6:$BS$54,MATCH($B50,'IPM TBtu and NOx'!$BA$6:$BA$54,0),MATCH(V$4,'IPM TBtu and NOx'!$BB$5:$BS$5,0))*1000000</f>
        <v>0</v>
      </c>
      <c r="W50" s="42">
        <f>INDEX('IPM TBtu and NOx'!$BB$6:$BS$54,MATCH($B50,'IPM TBtu and NOx'!$BA$6:$BA$54,0),MATCH(W$4,'IPM TBtu and NOx'!$BB$5:$BS$5,0))*1000000</f>
        <v>0</v>
      </c>
      <c r="X50" s="42">
        <f>INDEX('IPM TBtu and NOx'!$BB$6:$BS$54,MATCH($B50,'IPM TBtu and NOx'!$BA$6:$BA$54,0),MATCH(X$4,'IPM TBtu and NOx'!$BB$5:$BS$5,0))*1000000</f>
        <v>0</v>
      </c>
      <c r="Y50" s="42">
        <f>INDEX('IPM TBtu and NOx'!$BB$6:$BS$54,MATCH($B50,'IPM TBtu and NOx'!$BA$6:$BA$54,0),MATCH(Y$4,'IPM TBtu and NOx'!$BB$5:$BS$5,0))*1000000</f>
        <v>0</v>
      </c>
      <c r="Z50" s="42">
        <f>INDEX('IPM TBtu and NOx'!$BB$6:$BS$54,MATCH($B50,'IPM TBtu and NOx'!$BA$6:$BA$54,0),MATCH(Z$4,'IPM TBtu and NOx'!$BB$5:$BS$5,0))*1000000</f>
        <v>0</v>
      </c>
      <c r="AA50" s="42">
        <f>INDEX('IPM TBtu and NOx'!$BB$6:$BS$54,MATCH($B50,'IPM TBtu and NOx'!$BA$6:$BA$54,0),MATCH(AA$4,'IPM TBtu and NOx'!$BB$5:$BS$5,0))*1000000</f>
        <v>0</v>
      </c>
      <c r="AB50" s="51">
        <f t="shared" si="0"/>
        <v>6555.8966356432911</v>
      </c>
      <c r="AC50" s="42">
        <f t="shared" si="1"/>
        <v>6537.9623674446293</v>
      </c>
      <c r="AD50" s="42">
        <f t="shared" si="2"/>
        <v>6521.7757416151462</v>
      </c>
      <c r="AE50" s="42">
        <f t="shared" si="3"/>
        <v>6414.8221862966202</v>
      </c>
      <c r="AF50" s="42">
        <f t="shared" si="4"/>
        <v>6064.2920906248273</v>
      </c>
      <c r="AG50" s="42">
        <f t="shared" si="5"/>
        <v>5684.9570189193928</v>
      </c>
      <c r="AH50" s="51">
        <f t="shared" si="6"/>
        <v>181698450.72520325</v>
      </c>
      <c r="AI50" s="42">
        <f t="shared" si="7"/>
        <v>181524144.13494486</v>
      </c>
      <c r="AJ50" s="42">
        <f t="shared" si="8"/>
        <v>181287093.90411559</v>
      </c>
      <c r="AK50" s="42">
        <f t="shared" si="9"/>
        <v>181032896.69232959</v>
      </c>
      <c r="AL50" s="42">
        <f t="shared" si="10"/>
        <v>178922071.27365103</v>
      </c>
      <c r="AM50" s="42">
        <f t="shared" si="11"/>
        <v>177077392.36739489</v>
      </c>
      <c r="AN50" s="51">
        <f>VLOOKUP($B50,'2015 Historic Data for Final'!$A$2:$H$51,3,0)</f>
        <v>230496574.655</v>
      </c>
      <c r="AO50" s="62">
        <f>VLOOKUP($B50,'2015 Historic Data for Final'!$A$2:$H$51,5,0)</f>
        <v>224296379.63600001</v>
      </c>
      <c r="AP50" s="51">
        <f>VLOOKUP($B50,'2015 Historic Data for Final'!$A$2:$H$51,2,0)</f>
        <v>9071.5349999999999</v>
      </c>
      <c r="AQ50" s="42">
        <f>VLOOKUP($B50,'2015 Historic Data for Final'!$A$2:$H$51,8,0)</f>
        <v>7725.6202628624997</v>
      </c>
      <c r="AR50" s="62">
        <f t="shared" si="29"/>
        <v>7939.1785572505796</v>
      </c>
      <c r="AS50" s="73">
        <f t="shared" si="30"/>
        <v>7.8712970147846992E-2</v>
      </c>
      <c r="AT50" s="8">
        <f t="shared" si="31"/>
        <v>6.8887605545841127E-2</v>
      </c>
      <c r="AU50" s="9">
        <f t="shared" si="32"/>
        <v>6.8887605545841113E-2</v>
      </c>
      <c r="AV50" s="68">
        <f t="shared" si="55"/>
        <v>7.2162383437801417E-2</v>
      </c>
      <c r="AW50" s="8">
        <f t="shared" si="56"/>
        <v>7.2034080079003859E-2</v>
      </c>
      <c r="AX50" s="8">
        <f t="shared" si="57"/>
        <v>7.1949697037612323E-2</v>
      </c>
      <c r="AY50" s="8">
        <f t="shared" si="58"/>
        <v>7.086913266596831E-2</v>
      </c>
      <c r="AZ50" s="8">
        <f t="shared" si="59"/>
        <v>6.778696498935384E-2</v>
      </c>
      <c r="BA50" s="8">
        <f t="shared" si="60"/>
        <v>6.4208727527728812E-2</v>
      </c>
      <c r="BB50" s="40">
        <f t="shared" si="61"/>
        <v>7939</v>
      </c>
      <c r="BC50" s="40">
        <f t="shared" si="62"/>
        <v>7924</v>
      </c>
      <c r="BD50" s="40">
        <f t="shared" si="63"/>
        <v>7915</v>
      </c>
      <c r="BE50" s="40">
        <f t="shared" si="64"/>
        <v>7790</v>
      </c>
      <c r="BF50" s="40">
        <f t="shared" si="65"/>
        <v>7435</v>
      </c>
      <c r="BG50" s="40">
        <f t="shared" si="66"/>
        <v>7023</v>
      </c>
    </row>
    <row r="51" spans="1:60" s="40" customFormat="1" x14ac:dyDescent="0.25">
      <c r="A51" s="42" t="s">
        <v>13</v>
      </c>
      <c r="B51" s="53" t="s">
        <v>65</v>
      </c>
      <c r="C51" s="52" t="s">
        <v>72</v>
      </c>
      <c r="D51" s="42">
        <f>INDEX('IPM TBtu and NOx'!$AF$6:$AW$54,MATCH($B51,'IPM TBtu and NOx'!$AE$6:$AE$54,0),MATCH(D$4,'IPM TBtu and NOx'!$AF$5:$AW$5,0))</f>
        <v>26426.503879758453</v>
      </c>
      <c r="E51" s="42">
        <f>INDEX('IPM TBtu and NOx'!$AF$6:$AW$54,MATCH($B51,'IPM TBtu and NOx'!$AE$6:$AE$54,0),MATCH(E$4,'IPM TBtu and NOx'!$AF$5:$AW$5,0))</f>
        <v>25461.393015716116</v>
      </c>
      <c r="F51" s="42">
        <f>INDEX('IPM TBtu and NOx'!$AF$6:$AW$54,MATCH($B51,'IPM TBtu and NOx'!$AE$6:$AE$54,0),MATCH(F$4,'IPM TBtu and NOx'!$AF$5:$AW$5,0))</f>
        <v>16599.457062447844</v>
      </c>
      <c r="G51" s="42">
        <f>INDEX('IPM TBtu and NOx'!$AF$6:$AW$54,MATCH($B51,'IPM TBtu and NOx'!$AE$6:$AE$54,0),MATCH(G$4,'IPM TBtu and NOx'!$AF$5:$AW$5,0))</f>
        <v>16128.20893217895</v>
      </c>
      <c r="H51" s="42">
        <f>INDEX('IPM TBtu and NOx'!$AF$6:$AW$54,MATCH($B51,'IPM TBtu and NOx'!$AE$6:$AE$54,0),MATCH(H$4,'IPM TBtu and NOx'!$AF$5:$AW$5,0))</f>
        <v>16134.508921514001</v>
      </c>
      <c r="I51" s="42">
        <f>INDEX('IPM TBtu and NOx'!$AF$6:$AW$54,MATCH($B51,'IPM TBtu and NOx'!$AE$6:$AE$54,0),MATCH(I$4,'IPM TBtu and NOx'!$AF$5:$AW$5,0))</f>
        <v>16122.906904929898</v>
      </c>
      <c r="J51" s="85">
        <f>INDEX('IPM TBtu and NOx'!$J$6:$AA$54,MATCH($B51,'IPM TBtu and NOx'!$I$6:$I$54,0),MATCH(J$4,'IPM TBtu and NOx'!$J$5:$AA$5,0))*1000000</f>
        <v>333393489.84955919</v>
      </c>
      <c r="K51" s="85">
        <f>INDEX('IPM TBtu and NOx'!$J$6:$AA$54,MATCH($B51,'IPM TBtu and NOx'!$I$6:$I$54,0),MATCH(K$4,'IPM TBtu and NOx'!$J$5:$AA$5,0))*1000000</f>
        <v>333388993.27947229</v>
      </c>
      <c r="L51" s="85">
        <f>INDEX('IPM TBtu and NOx'!$J$6:$AA$54,MATCH($B51,'IPM TBtu and NOx'!$I$6:$I$54,0),MATCH(L$4,'IPM TBtu and NOx'!$J$5:$AA$5,0))*1000000</f>
        <v>333441533.88735491</v>
      </c>
      <c r="M51" s="85">
        <f>INDEX('IPM TBtu and NOx'!$J$6:$AA$54,MATCH($B51,'IPM TBtu and NOx'!$I$6:$I$54,0),MATCH(M$4,'IPM TBtu and NOx'!$J$5:$AA$5,0))*1000000</f>
        <v>333462341.80522192</v>
      </c>
      <c r="N51" s="85">
        <f>INDEX('IPM TBtu and NOx'!$J$6:$AA$54,MATCH($B51,'IPM TBtu and NOx'!$I$6:$I$54,0),MATCH(N$4,'IPM TBtu and NOx'!$J$5:$AA$5,0))*1000000</f>
        <v>333408464.17924935</v>
      </c>
      <c r="O51" s="85">
        <f>INDEX('IPM TBtu and NOx'!$J$6:$AA$54,MATCH($B51,'IPM TBtu and NOx'!$I$6:$I$54,0),MATCH(O$4,'IPM TBtu and NOx'!$J$5:$AA$5,0))*1000000</f>
        <v>333520019.23419911</v>
      </c>
      <c r="P51" s="42">
        <f>INDEX('IPM TBtu and NOx'!$BX$6:$CO$54,MATCH($B51,'IPM TBtu and NOx'!$BW$6:$BW$54,0),MATCH(P$4,'IPM TBtu and NOx'!$BX$5:$CO$5,0))</f>
        <v>0</v>
      </c>
      <c r="Q51" s="42">
        <f>INDEX('IPM TBtu and NOx'!$BX$6:$CO$54,MATCH($B51,'IPM TBtu and NOx'!$BW$6:$BW$54,0),MATCH(Q$4,'IPM TBtu and NOx'!$BX$5:$CO$5,0))</f>
        <v>0</v>
      </c>
      <c r="R51" s="42">
        <f>INDEX('IPM TBtu and NOx'!$BX$6:$CO$54,MATCH($B51,'IPM TBtu and NOx'!$BW$6:$BW$54,0),MATCH(R$4,'IPM TBtu and NOx'!$BX$5:$CO$5,0))</f>
        <v>0</v>
      </c>
      <c r="S51" s="42">
        <f>INDEX('IPM TBtu and NOx'!$BX$6:$CO$54,MATCH($B51,'IPM TBtu and NOx'!$BW$6:$BW$54,0),MATCH(S$4,'IPM TBtu and NOx'!$BX$5:$CO$5,0))</f>
        <v>0</v>
      </c>
      <c r="T51" s="42">
        <f>INDEX('IPM TBtu and NOx'!$BX$6:$CO$54,MATCH($B51,'IPM TBtu and NOx'!$BW$6:$BW$54,0),MATCH(T$4,'IPM TBtu and NOx'!$BX$5:$CO$5,0))</f>
        <v>0</v>
      </c>
      <c r="U51" s="42">
        <f>INDEX('IPM TBtu and NOx'!$BX$6:$CO$54,MATCH($B51,'IPM TBtu and NOx'!$BW$6:$BW$54,0),MATCH(U$4,'IPM TBtu and NOx'!$BX$5:$CO$5,0))</f>
        <v>0</v>
      </c>
      <c r="V51" s="42">
        <f>INDEX('IPM TBtu and NOx'!$BB$6:$BS$54,MATCH($B51,'IPM TBtu and NOx'!$BA$6:$BA$54,0),MATCH(V$4,'IPM TBtu and NOx'!$BB$5:$BS$5,0))*1000000</f>
        <v>0</v>
      </c>
      <c r="W51" s="42">
        <f>INDEX('IPM TBtu and NOx'!$BB$6:$BS$54,MATCH($B51,'IPM TBtu and NOx'!$BA$6:$BA$54,0),MATCH(W$4,'IPM TBtu and NOx'!$BB$5:$BS$5,0))*1000000</f>
        <v>0</v>
      </c>
      <c r="X51" s="42">
        <f>INDEX('IPM TBtu and NOx'!$BB$6:$BS$54,MATCH($B51,'IPM TBtu and NOx'!$BA$6:$BA$54,0),MATCH(X$4,'IPM TBtu and NOx'!$BB$5:$BS$5,0))*1000000</f>
        <v>0</v>
      </c>
      <c r="Y51" s="42">
        <f>INDEX('IPM TBtu and NOx'!$BB$6:$BS$54,MATCH($B51,'IPM TBtu and NOx'!$BA$6:$BA$54,0),MATCH(Y$4,'IPM TBtu and NOx'!$BB$5:$BS$5,0))*1000000</f>
        <v>0</v>
      </c>
      <c r="Z51" s="42">
        <f>INDEX('IPM TBtu and NOx'!$BB$6:$BS$54,MATCH($B51,'IPM TBtu and NOx'!$BA$6:$BA$54,0),MATCH(Z$4,'IPM TBtu and NOx'!$BB$5:$BS$5,0))*1000000</f>
        <v>0</v>
      </c>
      <c r="AA51" s="42">
        <f>INDEX('IPM TBtu and NOx'!$BB$6:$BS$54,MATCH($B51,'IPM TBtu and NOx'!$BA$6:$BA$54,0),MATCH(AA$4,'IPM TBtu and NOx'!$BB$5:$BS$5,0))*1000000</f>
        <v>0</v>
      </c>
      <c r="AB51" s="51">
        <f t="shared" si="0"/>
        <v>26426.503879758453</v>
      </c>
      <c r="AC51" s="42">
        <f t="shared" si="1"/>
        <v>25461.393015716116</v>
      </c>
      <c r="AD51" s="42">
        <f t="shared" si="2"/>
        <v>16599.457062447844</v>
      </c>
      <c r="AE51" s="42">
        <f t="shared" si="3"/>
        <v>16128.20893217895</v>
      </c>
      <c r="AF51" s="42">
        <f t="shared" si="4"/>
        <v>16134.508921514001</v>
      </c>
      <c r="AG51" s="42">
        <f t="shared" si="5"/>
        <v>16122.906904929898</v>
      </c>
      <c r="AH51" s="51">
        <f t="shared" si="6"/>
        <v>333393489.84955919</v>
      </c>
      <c r="AI51" s="42">
        <f t="shared" si="7"/>
        <v>333388993.27947229</v>
      </c>
      <c r="AJ51" s="42">
        <f t="shared" si="8"/>
        <v>333441533.88735491</v>
      </c>
      <c r="AK51" s="42">
        <f t="shared" si="9"/>
        <v>333462341.80522192</v>
      </c>
      <c r="AL51" s="42">
        <f t="shared" si="10"/>
        <v>333408464.17924935</v>
      </c>
      <c r="AM51" s="42">
        <f t="shared" si="11"/>
        <v>333520019.23419911</v>
      </c>
      <c r="AN51" s="51">
        <f>VLOOKUP($B51,'2015 Historic Data for Final'!$A$2:$H$51,3,0)</f>
        <v>307239587.83899999</v>
      </c>
      <c r="AO51" s="62">
        <f>VLOOKUP($B51,'2015 Historic Data for Final'!$A$2:$H$51,5,0)</f>
        <v>306221365.94199997</v>
      </c>
      <c r="AP51" s="51">
        <f>VLOOKUP($B51,'2015 Historic Data for Final'!$A$2:$H$51,2,0)</f>
        <v>26937.367999999999</v>
      </c>
      <c r="AQ51" s="42">
        <f>VLOOKUP($B51,'2015 Historic Data for Final'!$A$2:$H$51,8,0)</f>
        <v>26784.508999999998</v>
      </c>
      <c r="AR51" s="62">
        <f t="shared" si="29"/>
        <v>26873.570628604186</v>
      </c>
      <c r="AS51" s="73">
        <f t="shared" si="30"/>
        <v>0.17535089269886503</v>
      </c>
      <c r="AT51" s="8">
        <f t="shared" si="31"/>
        <v>0.1749355987463862</v>
      </c>
      <c r="AU51" s="9">
        <f t="shared" si="32"/>
        <v>0.17493559874638617</v>
      </c>
      <c r="AV51" s="68">
        <f t="shared" si="55"/>
        <v>0.15853041336639881</v>
      </c>
      <c r="AW51" s="8">
        <f t="shared" si="56"/>
        <v>0.15274285311736382</v>
      </c>
      <c r="AX51" s="8">
        <f t="shared" si="57"/>
        <v>9.9564423597304857E-2</v>
      </c>
      <c r="AY51" s="8">
        <f t="shared" si="58"/>
        <v>9.6731815921808462E-2</v>
      </c>
      <c r="AZ51" s="8">
        <f t="shared" si="59"/>
        <v>9.6785238858481143E-2</v>
      </c>
      <c r="BA51" s="8">
        <f t="shared" si="60"/>
        <v>9.6683293206506607E-2</v>
      </c>
      <c r="BB51" s="40">
        <f t="shared" si="61"/>
        <v>26874</v>
      </c>
      <c r="BC51" s="40">
        <f t="shared" si="62"/>
        <v>25984</v>
      </c>
      <c r="BD51" s="40">
        <f t="shared" si="63"/>
        <v>17815</v>
      </c>
      <c r="BE51" s="40">
        <f t="shared" si="64"/>
        <v>17380</v>
      </c>
      <c r="BF51" s="40">
        <f t="shared" si="65"/>
        <v>17388</v>
      </c>
      <c r="BG51" s="40">
        <f t="shared" si="66"/>
        <v>17373</v>
      </c>
    </row>
    <row r="52" spans="1:60" s="40" customFormat="1" x14ac:dyDescent="0.25">
      <c r="A52" s="42"/>
      <c r="B52" s="53" t="s">
        <v>67</v>
      </c>
      <c r="C52" s="52" t="s">
        <v>71</v>
      </c>
      <c r="D52" s="42">
        <f>INDEX('IPM TBtu and NOx'!$AF$6:$AW$54,MATCH($B52,'IPM TBtu and NOx'!$AE$6:$AE$54,0),MATCH(D$4,'IPM TBtu and NOx'!$AF$5:$AW$5,0))</f>
        <v>6833.270116726957</v>
      </c>
      <c r="E52" s="42">
        <f>INDEX('IPM TBtu and NOx'!$AF$6:$AW$54,MATCH($B52,'IPM TBtu and NOx'!$AE$6:$AE$54,0),MATCH(E$4,'IPM TBtu and NOx'!$AF$5:$AW$5,0))</f>
        <v>6721.9480653009732</v>
      </c>
      <c r="F52" s="42">
        <f>INDEX('IPM TBtu and NOx'!$AF$6:$AW$54,MATCH($B52,'IPM TBtu and NOx'!$AE$6:$AE$54,0),MATCH(F$4,'IPM TBtu and NOx'!$AF$5:$AW$5,0))</f>
        <v>5999.312256563856</v>
      </c>
      <c r="G52" s="42">
        <f>INDEX('IPM TBtu and NOx'!$AF$6:$AW$54,MATCH($B52,'IPM TBtu and NOx'!$AE$6:$AE$54,0),MATCH(G$4,'IPM TBtu and NOx'!$AF$5:$AW$5,0))</f>
        <v>5348.1230680661429</v>
      </c>
      <c r="H52" s="42">
        <f>INDEX('IPM TBtu and NOx'!$AF$6:$AW$54,MATCH($B52,'IPM TBtu and NOx'!$AE$6:$AE$54,0),MATCH(H$4,'IPM TBtu and NOx'!$AF$5:$AW$5,0))</f>
        <v>4428.4318165558389</v>
      </c>
      <c r="I52" s="42">
        <f>INDEX('IPM TBtu and NOx'!$AF$6:$AW$54,MATCH($B52,'IPM TBtu and NOx'!$AE$6:$AE$54,0),MATCH(I$4,'IPM TBtu and NOx'!$AF$5:$AW$5,0))</f>
        <v>4270.9465878031533</v>
      </c>
      <c r="J52" s="85">
        <f>INDEX('IPM TBtu and NOx'!$J$6:$AA$54,MATCH($B52,'IPM TBtu and NOx'!$I$6:$I$54,0),MATCH(J$4,'IPM TBtu and NOx'!$J$5:$AA$5,0))*1000000</f>
        <v>128765794.54186177</v>
      </c>
      <c r="K52" s="85">
        <f>INDEX('IPM TBtu and NOx'!$J$6:$AA$54,MATCH($B52,'IPM TBtu and NOx'!$I$6:$I$54,0),MATCH(K$4,'IPM TBtu and NOx'!$J$5:$AA$5,0))*1000000</f>
        <v>128769014.60218337</v>
      </c>
      <c r="L52" s="85">
        <f>INDEX('IPM TBtu and NOx'!$J$6:$AA$54,MATCH($B52,'IPM TBtu and NOx'!$I$6:$I$54,0),MATCH(L$4,'IPM TBtu and NOx'!$J$5:$AA$5,0))*1000000</f>
        <v>128781010.35155243</v>
      </c>
      <c r="M52" s="85">
        <f>INDEX('IPM TBtu and NOx'!$J$6:$AA$54,MATCH($B52,'IPM TBtu and NOx'!$I$6:$I$54,0),MATCH(M$4,'IPM TBtu and NOx'!$J$5:$AA$5,0))*1000000</f>
        <v>128272284.30145803</v>
      </c>
      <c r="N52" s="85">
        <f>INDEX('IPM TBtu and NOx'!$J$6:$AA$54,MATCH($B52,'IPM TBtu and NOx'!$I$6:$I$54,0),MATCH(N$4,'IPM TBtu and NOx'!$J$5:$AA$5,0))*1000000</f>
        <v>127422278.26428835</v>
      </c>
      <c r="O52" s="85">
        <f>INDEX('IPM TBtu and NOx'!$J$6:$AA$54,MATCH($B52,'IPM TBtu and NOx'!$I$6:$I$54,0),MATCH(O$4,'IPM TBtu and NOx'!$J$5:$AA$5,0))*1000000</f>
        <v>127421967.18603332</v>
      </c>
      <c r="P52" s="42">
        <f>INDEX('IPM TBtu and NOx'!$BX$6:$CO$54,MATCH($B52,'IPM TBtu and NOx'!$BW$6:$BW$54,0),MATCH(P$4,'IPM TBtu and NOx'!$BX$5:$CO$5,0))</f>
        <v>4441.5109380861304</v>
      </c>
      <c r="Q52" s="42">
        <f>INDEX('IPM TBtu and NOx'!$BX$6:$CO$54,MATCH($B52,'IPM TBtu and NOx'!$BW$6:$BW$54,0),MATCH(Q$4,'IPM TBtu and NOx'!$BX$5:$CO$5,0))</f>
        <v>4440.4235942659989</v>
      </c>
      <c r="R52" s="42">
        <f>INDEX('IPM TBtu and NOx'!$BX$6:$CO$54,MATCH($B52,'IPM TBtu and NOx'!$BW$6:$BW$54,0),MATCH(R$4,'IPM TBtu and NOx'!$BX$5:$CO$5,0))</f>
        <v>4440.4235942659989</v>
      </c>
      <c r="S52" s="42">
        <f>INDEX('IPM TBtu and NOx'!$BX$6:$CO$54,MATCH($B52,'IPM TBtu and NOx'!$BW$6:$BW$54,0),MATCH(S$4,'IPM TBtu and NOx'!$BX$5:$CO$5,0))</f>
        <v>4440.4235942659989</v>
      </c>
      <c r="T52" s="42">
        <f>INDEX('IPM TBtu and NOx'!$BX$6:$CO$54,MATCH($B52,'IPM TBtu and NOx'!$BW$6:$BW$54,0),MATCH(T$4,'IPM TBtu and NOx'!$BX$5:$CO$5,0))</f>
        <v>4440.4235942659989</v>
      </c>
      <c r="U52" s="42">
        <f>INDEX('IPM TBtu and NOx'!$BX$6:$CO$54,MATCH($B52,'IPM TBtu and NOx'!$BW$6:$BW$54,0),MATCH(U$4,'IPM TBtu and NOx'!$BX$5:$CO$5,0))</f>
        <v>4440.4235942659989</v>
      </c>
      <c r="V52" s="42">
        <f>INDEX('IPM TBtu and NOx'!$BB$6:$BS$54,MATCH($B52,'IPM TBtu and NOx'!$BA$6:$BA$54,0),MATCH(V$4,'IPM TBtu and NOx'!$BB$5:$BS$5,0))*1000000</f>
        <v>0</v>
      </c>
      <c r="W52" s="42">
        <f>INDEX('IPM TBtu and NOx'!$BB$6:$BS$54,MATCH($B52,'IPM TBtu and NOx'!$BA$6:$BA$54,0),MATCH(W$4,'IPM TBtu and NOx'!$BB$5:$BS$5,0))*1000000</f>
        <v>0</v>
      </c>
      <c r="X52" s="42">
        <f>INDEX('IPM TBtu and NOx'!$BB$6:$BS$54,MATCH($B52,'IPM TBtu and NOx'!$BA$6:$BA$54,0),MATCH(X$4,'IPM TBtu and NOx'!$BB$5:$BS$5,0))*1000000</f>
        <v>0</v>
      </c>
      <c r="Y52" s="42">
        <f>INDEX('IPM TBtu and NOx'!$BB$6:$BS$54,MATCH($B52,'IPM TBtu and NOx'!$BA$6:$BA$54,0),MATCH(Y$4,'IPM TBtu and NOx'!$BB$5:$BS$5,0))*1000000</f>
        <v>0</v>
      </c>
      <c r="Z52" s="42">
        <f>INDEX('IPM TBtu and NOx'!$BB$6:$BS$54,MATCH($B52,'IPM TBtu and NOx'!$BA$6:$BA$54,0),MATCH(Z$4,'IPM TBtu and NOx'!$BB$5:$BS$5,0))*1000000</f>
        <v>0</v>
      </c>
      <c r="AA52" s="42">
        <f>INDEX('IPM TBtu and NOx'!$BB$6:$BS$54,MATCH($B52,'IPM TBtu and NOx'!$BA$6:$BA$54,0),MATCH(AA$4,'IPM TBtu and NOx'!$BB$5:$BS$5,0))*1000000</f>
        <v>0</v>
      </c>
      <c r="AB52" s="51">
        <f t="shared" si="0"/>
        <v>11274.781054813087</v>
      </c>
      <c r="AC52" s="42">
        <f t="shared" si="1"/>
        <v>11162.371659566972</v>
      </c>
      <c r="AD52" s="42">
        <f t="shared" si="2"/>
        <v>10439.735850829855</v>
      </c>
      <c r="AE52" s="42">
        <f t="shared" si="3"/>
        <v>9788.5466623321408</v>
      </c>
      <c r="AF52" s="42">
        <f t="shared" si="4"/>
        <v>8868.8554108218377</v>
      </c>
      <c r="AG52" s="42">
        <f t="shared" si="5"/>
        <v>8711.3701820691531</v>
      </c>
      <c r="AH52" s="51">
        <f t="shared" si="6"/>
        <v>128765794.54186177</v>
      </c>
      <c r="AI52" s="42">
        <f t="shared" si="7"/>
        <v>128769014.60218337</v>
      </c>
      <c r="AJ52" s="42">
        <f t="shared" si="8"/>
        <v>128781010.35155243</v>
      </c>
      <c r="AK52" s="42">
        <f t="shared" si="9"/>
        <v>128272284.30145803</v>
      </c>
      <c r="AL52" s="42">
        <f t="shared" si="10"/>
        <v>127422278.26428835</v>
      </c>
      <c r="AM52" s="42">
        <f t="shared" si="11"/>
        <v>127421967.18603332</v>
      </c>
      <c r="AN52" s="51">
        <f>VLOOKUP($B52,'2015 Historic Data for Final'!$A$2:$H$51,3,0)</f>
        <v>202343758.48199999</v>
      </c>
      <c r="AO52" s="62">
        <f>VLOOKUP($B52,'2015 Historic Data for Final'!$A$2:$H$51,5,0)</f>
        <v>202343758.48199999</v>
      </c>
      <c r="AP52" s="51">
        <f>VLOOKUP($B52,'2015 Historic Data for Final'!$A$2:$H$51,2,0)</f>
        <v>18096.902999999998</v>
      </c>
      <c r="AQ52" s="42">
        <f>VLOOKUP($B52,'2015 Historic Data for Final'!$A$2:$H$51,8,0)</f>
        <v>16004.7627013201</v>
      </c>
      <c r="AR52" s="62">
        <f t="shared" si="29"/>
        <v>16004.7627013201</v>
      </c>
      <c r="AS52" s="73">
        <f t="shared" si="30"/>
        <v>0.17887285613121451</v>
      </c>
      <c r="AT52" s="8">
        <f t="shared" si="31"/>
        <v>0.15819378686438548</v>
      </c>
      <c r="AU52" s="9">
        <f t="shared" si="32"/>
        <v>0.15819378686438548</v>
      </c>
      <c r="AV52" s="68">
        <f t="shared" si="55"/>
        <v>0.17512074685560464</v>
      </c>
      <c r="AW52" s="8">
        <f t="shared" si="56"/>
        <v>0.17337046018487909</v>
      </c>
      <c r="AX52" s="8">
        <f t="shared" si="57"/>
        <v>0.16213160344574057</v>
      </c>
      <c r="AY52" s="8">
        <f t="shared" si="58"/>
        <v>0.15262138217368407</v>
      </c>
      <c r="AZ52" s="8">
        <f t="shared" si="59"/>
        <v>0.13920415694384022</v>
      </c>
      <c r="BA52" s="8">
        <f t="shared" si="60"/>
        <v>0.13673262741817099</v>
      </c>
      <c r="BB52" s="40">
        <f t="shared" si="61"/>
        <v>16005</v>
      </c>
      <c r="BC52" s="40">
        <f t="shared" si="62"/>
        <v>15828</v>
      </c>
      <c r="BD52" s="40">
        <f t="shared" si="63"/>
        <v>14691</v>
      </c>
      <c r="BE52" s="40">
        <f t="shared" si="64"/>
        <v>13728</v>
      </c>
      <c r="BF52" s="40">
        <f t="shared" si="65"/>
        <v>12371</v>
      </c>
      <c r="BG52" s="40">
        <f t="shared" si="66"/>
        <v>12121</v>
      </c>
    </row>
    <row r="53" spans="1:60" s="1" customFormat="1" ht="15.75" thickBot="1" x14ac:dyDescent="0.3">
      <c r="A53" s="5" t="s">
        <v>70</v>
      </c>
      <c r="B53" s="161" t="s">
        <v>170</v>
      </c>
      <c r="C53" s="162"/>
      <c r="D53" s="49">
        <f>SUMIF($A$5:$A$52,"=X",D$5:D$52)</f>
        <v>364996.22103660548</v>
      </c>
      <c r="E53" s="49">
        <f>SUMIF($A$5:$A$52,"=X",E$5:E$52)</f>
        <v>345959.31893676019</v>
      </c>
      <c r="F53" s="49">
        <f>SUMIF($A$5:$A$52,"=X",F$5:F$52)</f>
        <v>296641.57042656542</v>
      </c>
      <c r="G53" s="36">
        <f t="shared" ref="G53:AQ53" si="67">SUMIF($A$5:$A$52,"=X",G$5:G$52)</f>
        <v>284351.75562117074</v>
      </c>
      <c r="H53" s="36">
        <f t="shared" si="67"/>
        <v>272695.04593463696</v>
      </c>
      <c r="I53" s="36">
        <f t="shared" si="67"/>
        <v>265069.48414551758</v>
      </c>
      <c r="J53" s="49">
        <f t="shared" si="67"/>
        <v>6926683635.5264645</v>
      </c>
      <c r="K53" s="36">
        <f t="shared" si="67"/>
        <v>6920993724.5117588</v>
      </c>
      <c r="L53" s="36">
        <f t="shared" si="67"/>
        <v>6915212770.5105371</v>
      </c>
      <c r="M53" s="36">
        <f t="shared" si="67"/>
        <v>6882561610.5327406</v>
      </c>
      <c r="N53" s="36">
        <f t="shared" si="67"/>
        <v>6853616388.0591545</v>
      </c>
      <c r="O53" s="36">
        <f t="shared" si="67"/>
        <v>6827516651.1078529</v>
      </c>
      <c r="P53" s="49">
        <f t="shared" si="67"/>
        <v>6111.3836423322473</v>
      </c>
      <c r="Q53" s="36">
        <f t="shared" si="67"/>
        <v>5876.6721366098218</v>
      </c>
      <c r="R53" s="36">
        <f t="shared" si="67"/>
        <v>5876.6493164800477</v>
      </c>
      <c r="S53" s="36">
        <f t="shared" si="67"/>
        <v>5875.1986444903723</v>
      </c>
      <c r="T53" s="36">
        <f t="shared" si="67"/>
        <v>5840.0251979944151</v>
      </c>
      <c r="U53" s="36">
        <f t="shared" si="67"/>
        <v>5865.8463762657047</v>
      </c>
      <c r="V53" s="49">
        <f t="shared" si="67"/>
        <v>77976026.731169045</v>
      </c>
      <c r="W53" s="36">
        <f t="shared" si="67"/>
        <v>77976136.8811111</v>
      </c>
      <c r="X53" s="36">
        <f t="shared" si="67"/>
        <v>77977426.039560899</v>
      </c>
      <c r="Y53" s="36">
        <f t="shared" si="67"/>
        <v>77977426.039560899</v>
      </c>
      <c r="Z53" s="36">
        <f t="shared" si="67"/>
        <v>77916394.006745487</v>
      </c>
      <c r="AA53" s="36">
        <f t="shared" si="67"/>
        <v>78275613.637157172</v>
      </c>
      <c r="AB53" s="49">
        <f t="shared" si="67"/>
        <v>371107.60467893776</v>
      </c>
      <c r="AC53" s="36">
        <f t="shared" si="67"/>
        <v>351835.9910733701</v>
      </c>
      <c r="AD53" s="36">
        <f t="shared" si="67"/>
        <v>302518.21974304545</v>
      </c>
      <c r="AE53" s="36">
        <f t="shared" si="67"/>
        <v>290226.95426566119</v>
      </c>
      <c r="AF53" s="36">
        <f t="shared" si="67"/>
        <v>278535.07113263133</v>
      </c>
      <c r="AG53" s="36">
        <f t="shared" si="67"/>
        <v>270935.33052178321</v>
      </c>
      <c r="AH53" s="49">
        <f t="shared" si="67"/>
        <v>7004659662.2576332</v>
      </c>
      <c r="AI53" s="36">
        <f t="shared" si="67"/>
        <v>6998969861.392869</v>
      </c>
      <c r="AJ53" s="36">
        <f t="shared" si="67"/>
        <v>6993190196.5500984</v>
      </c>
      <c r="AK53" s="36">
        <f t="shared" si="67"/>
        <v>6960539036.5723009</v>
      </c>
      <c r="AL53" s="36">
        <f t="shared" si="67"/>
        <v>6931532782.0659008</v>
      </c>
      <c r="AM53" s="36">
        <f t="shared" si="67"/>
        <v>6905792264.7450094</v>
      </c>
      <c r="AN53" s="49">
        <f t="shared" si="67"/>
        <v>7373538163.6609983</v>
      </c>
      <c r="AO53" s="64">
        <f t="shared" si="67"/>
        <v>7255938047.0300007</v>
      </c>
      <c r="AP53" s="49">
        <f t="shared" si="67"/>
        <v>398595.99199999997</v>
      </c>
      <c r="AQ53" s="36">
        <f t="shared" si="67"/>
        <v>372690.81703993847</v>
      </c>
      <c r="AR53" s="67">
        <f t="shared" si="29"/>
        <v>378731.17781302123</v>
      </c>
      <c r="AS53" s="50">
        <f t="shared" si="30"/>
        <v>0.10811525841539689</v>
      </c>
      <c r="AT53" s="33">
        <f t="shared" si="31"/>
        <v>0.10272712215134973</v>
      </c>
      <c r="AU53" s="34">
        <f t="shared" si="32"/>
        <v>0.10272712215134974</v>
      </c>
      <c r="AV53" s="65">
        <f t="shared" ref="AV53" si="68">IF(AN53="---","---",AB53*2000/AH53)</f>
        <v>0.10596021008087868</v>
      </c>
      <c r="AW53" s="33">
        <f t="shared" ref="AW53" si="69">IF(AO53="---","---",AC53*2000/AI53)</f>
        <v>0.10053936451823813</v>
      </c>
      <c r="AX53" s="33">
        <f t="shared" si="39"/>
        <v>8.6517944240179431E-2</v>
      </c>
      <c r="AY53" s="33">
        <f t="shared" ref="AY53" si="70">IF(AQ53="---","---",AE53*2000/AK53)</f>
        <v>8.3392091543698227E-2</v>
      </c>
      <c r="AZ53" s="33">
        <f t="shared" ref="AZ53" si="71">IF(AS53="---","---",AF53*2000/AL53)</f>
        <v>8.0367526170630241E-2</v>
      </c>
      <c r="BA53" s="33">
        <f t="shared" ref="BA53" si="72">IF(AT53="---","---",AG53*2000/AM53)</f>
        <v>7.8466110805256686E-2</v>
      </c>
      <c r="BB53" s="36">
        <f t="shared" ref="BB53:BG53" si="73">SUMIF($A$5:$A$52,"=X",BB$5:BB$52)</f>
        <v>365734</v>
      </c>
      <c r="BC53" s="36">
        <f t="shared" si="73"/>
        <v>350062</v>
      </c>
      <c r="BD53" s="36">
        <f t="shared" si="73"/>
        <v>313626</v>
      </c>
      <c r="BE53" s="36">
        <f t="shared" si="73"/>
        <v>301899</v>
      </c>
      <c r="BF53" s="36">
        <f t="shared" si="73"/>
        <v>290722</v>
      </c>
      <c r="BG53" s="36">
        <f t="shared" si="73"/>
        <v>284044</v>
      </c>
    </row>
    <row r="55" spans="1:60" s="47" customFormat="1" x14ac:dyDescent="0.25">
      <c r="B55" s="41"/>
      <c r="C55" s="41"/>
      <c r="AS55" s="48"/>
      <c r="AT55" s="48"/>
      <c r="AU55" s="48"/>
      <c r="AV55" s="48"/>
      <c r="AW55" s="48"/>
      <c r="AX55" s="48"/>
      <c r="AY55" s="48"/>
      <c r="AZ55" s="48"/>
      <c r="BA55" s="48"/>
      <c r="BB55" s="48"/>
      <c r="BC55" s="48"/>
      <c r="BD55" s="48"/>
      <c r="BE55" s="48"/>
      <c r="BF55" s="48"/>
      <c r="BG55" s="48"/>
      <c r="BH55" s="48"/>
    </row>
    <row r="56" spans="1:60" s="46" customFormat="1" x14ac:dyDescent="0.25">
      <c r="B56" s="41"/>
      <c r="C56" s="41"/>
      <c r="D56" s="47" t="s">
        <v>239</v>
      </c>
      <c r="E56" s="47"/>
      <c r="F56" s="47"/>
      <c r="G56" s="47"/>
      <c r="H56" s="47"/>
      <c r="I56" s="47"/>
    </row>
    <row r="57" spans="1:60" x14ac:dyDescent="0.25">
      <c r="B57" s="41"/>
      <c r="C57" s="41"/>
      <c r="D57" s="47"/>
      <c r="E57" s="47"/>
      <c r="F57" s="47"/>
      <c r="G57" s="47"/>
      <c r="H57" s="47"/>
      <c r="I57" s="47"/>
      <c r="J57" s="46"/>
      <c r="K57" s="46"/>
      <c r="L57" s="46"/>
      <c r="M57" s="46"/>
      <c r="N57" s="46"/>
      <c r="O57" s="46"/>
    </row>
    <row r="58" spans="1:60" x14ac:dyDescent="0.25">
      <c r="B58" s="41"/>
      <c r="C58" s="41"/>
      <c r="D58" s="47"/>
      <c r="E58" s="47"/>
      <c r="F58" s="47"/>
      <c r="G58" s="47"/>
      <c r="H58" s="47"/>
      <c r="I58" s="47"/>
      <c r="J58" s="46"/>
      <c r="K58" s="46"/>
      <c r="L58" s="46"/>
      <c r="M58" s="46"/>
      <c r="N58" s="46"/>
      <c r="O58" s="46"/>
    </row>
    <row r="59" spans="1:60" x14ac:dyDescent="0.25">
      <c r="B59" s="41"/>
      <c r="C59" s="41"/>
      <c r="D59" s="47"/>
      <c r="E59" s="47"/>
      <c r="F59" s="47"/>
      <c r="G59" s="47"/>
      <c r="H59" s="47"/>
      <c r="I59" s="47"/>
      <c r="J59" s="46"/>
      <c r="K59" s="46"/>
      <c r="L59" s="46"/>
      <c r="M59" s="46"/>
      <c r="N59" s="46"/>
      <c r="O59" s="46"/>
    </row>
  </sheetData>
  <mergeCells count="13">
    <mergeCell ref="AB3:AG3"/>
    <mergeCell ref="AH3:AM3"/>
    <mergeCell ref="B53:C53"/>
    <mergeCell ref="D3:I3"/>
    <mergeCell ref="J3:O3"/>
    <mergeCell ref="P3:U3"/>
    <mergeCell ref="V3:AA3"/>
    <mergeCell ref="AQ3:AR3"/>
    <mergeCell ref="BB3:BG3"/>
    <mergeCell ref="BB2:BG2"/>
    <mergeCell ref="AN3:AO3"/>
    <mergeCell ref="AS3:AU3"/>
    <mergeCell ref="AV3:BA3"/>
  </mergeCells>
  <pageMargins left="0.7" right="0.7" top="0.75" bottom="0.75" header="0.3" footer="0.3"/>
  <pageSetup orientation="portrait" horizontalDpi="1200" verticalDpi="1200" r:id="rId1"/>
  <ignoredErrors>
    <ignoredError sqref="BD5:BD39 BD41:BD52 BB40:BC40 BG40 AX4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39997558519241921"/>
  </sheetPr>
  <dimension ref="A2:BI39"/>
  <sheetViews>
    <sheetView zoomScale="70" zoomScaleNormal="70" workbookViewId="0"/>
  </sheetViews>
  <sheetFormatPr defaultRowHeight="15" x14ac:dyDescent="0.25"/>
  <cols>
    <col min="1" max="1" width="10.7109375" customWidth="1"/>
    <col min="2" max="2" width="28.140625" style="1" customWidth="1"/>
    <col min="3" max="3" width="9.140625" style="1"/>
    <col min="4" max="9" width="19.7109375" customWidth="1"/>
    <col min="10" max="15" width="21" customWidth="1"/>
    <col min="16" max="27" width="20.5703125" customWidth="1"/>
    <col min="28" max="33" width="20" customWidth="1"/>
    <col min="34" max="39" width="19.85546875" customWidth="1"/>
    <col min="40" max="40" width="20.28515625" customWidth="1"/>
    <col min="41" max="42" width="21.7109375" customWidth="1"/>
    <col min="43" max="43" width="30.42578125" customWidth="1"/>
    <col min="44" max="44" width="16.85546875" customWidth="1"/>
    <col min="45" max="46" width="13.7109375" customWidth="1"/>
    <col min="47" max="47" width="16.5703125" customWidth="1"/>
    <col min="48" max="59" width="20.5703125" customWidth="1"/>
  </cols>
  <sheetData>
    <row r="2" spans="1:61" ht="15.75" thickBot="1" x14ac:dyDescent="0.3">
      <c r="BB2" s="156"/>
      <c r="BC2" s="156"/>
      <c r="BD2" s="156"/>
      <c r="BE2" s="156"/>
      <c r="BF2" s="156"/>
      <c r="BG2" s="156"/>
    </row>
    <row r="3" spans="1:61" x14ac:dyDescent="0.25">
      <c r="B3" s="5"/>
      <c r="C3" s="6"/>
      <c r="D3" s="157" t="s">
        <v>236</v>
      </c>
      <c r="E3" s="158"/>
      <c r="F3" s="158"/>
      <c r="G3" s="158"/>
      <c r="H3" s="158"/>
      <c r="I3" s="158"/>
      <c r="J3" s="157" t="s">
        <v>131</v>
      </c>
      <c r="K3" s="158"/>
      <c r="L3" s="158"/>
      <c r="M3" s="158"/>
      <c r="N3" s="158"/>
      <c r="O3" s="158"/>
      <c r="P3" s="157" t="s">
        <v>237</v>
      </c>
      <c r="Q3" s="158"/>
      <c r="R3" s="158"/>
      <c r="S3" s="158"/>
      <c r="T3" s="158"/>
      <c r="U3" s="158"/>
      <c r="V3" s="157" t="s">
        <v>130</v>
      </c>
      <c r="W3" s="158"/>
      <c r="X3" s="158"/>
      <c r="Y3" s="158"/>
      <c r="Z3" s="158"/>
      <c r="AA3" s="158"/>
      <c r="AB3" s="157" t="s">
        <v>238</v>
      </c>
      <c r="AC3" s="158"/>
      <c r="AD3" s="158"/>
      <c r="AE3" s="158"/>
      <c r="AF3" s="158"/>
      <c r="AG3" s="158"/>
      <c r="AH3" s="157" t="s">
        <v>129</v>
      </c>
      <c r="AI3" s="158"/>
      <c r="AJ3" s="158"/>
      <c r="AK3" s="158"/>
      <c r="AL3" s="158"/>
      <c r="AM3" s="158"/>
      <c r="AN3" s="157" t="s">
        <v>128</v>
      </c>
      <c r="AO3" s="152"/>
      <c r="AP3" s="95" t="s">
        <v>127</v>
      </c>
      <c r="AQ3" s="152" t="s">
        <v>188</v>
      </c>
      <c r="AR3" s="153"/>
      <c r="AS3" s="157" t="s">
        <v>126</v>
      </c>
      <c r="AT3" s="158"/>
      <c r="AU3" s="159"/>
      <c r="AV3" s="160" t="s">
        <v>125</v>
      </c>
      <c r="AW3" s="158"/>
      <c r="AX3" s="158"/>
      <c r="AY3" s="158"/>
      <c r="AZ3" s="158"/>
      <c r="BA3" s="158"/>
      <c r="BB3" s="154" t="s">
        <v>124</v>
      </c>
      <c r="BC3" s="155"/>
      <c r="BD3" s="155"/>
      <c r="BE3" s="155"/>
      <c r="BF3" s="155"/>
      <c r="BG3" s="155"/>
    </row>
    <row r="4" spans="1:61" s="82" customFormat="1" ht="54.75" customHeight="1" x14ac:dyDescent="0.25">
      <c r="A4" s="83" t="s">
        <v>166</v>
      </c>
      <c r="B4" s="79" t="s">
        <v>11</v>
      </c>
      <c r="C4" s="80" t="s">
        <v>11</v>
      </c>
      <c r="D4" s="81" t="s">
        <v>155</v>
      </c>
      <c r="E4" s="79" t="s">
        <v>156</v>
      </c>
      <c r="F4" s="79" t="s">
        <v>157</v>
      </c>
      <c r="G4" s="79" t="s">
        <v>158</v>
      </c>
      <c r="H4" s="79" t="s">
        <v>159</v>
      </c>
      <c r="I4" s="79" t="s">
        <v>160</v>
      </c>
      <c r="J4" s="81" t="s">
        <v>155</v>
      </c>
      <c r="K4" s="79" t="s">
        <v>156</v>
      </c>
      <c r="L4" s="79" t="s">
        <v>157</v>
      </c>
      <c r="M4" s="79" t="s">
        <v>158</v>
      </c>
      <c r="N4" s="79" t="s">
        <v>159</v>
      </c>
      <c r="O4" s="79" t="s">
        <v>160</v>
      </c>
      <c r="P4" s="81" t="s">
        <v>155</v>
      </c>
      <c r="Q4" s="79" t="s">
        <v>156</v>
      </c>
      <c r="R4" s="79" t="s">
        <v>157</v>
      </c>
      <c r="S4" s="79" t="s">
        <v>158</v>
      </c>
      <c r="T4" s="79" t="s">
        <v>159</v>
      </c>
      <c r="U4" s="79" t="s">
        <v>160</v>
      </c>
      <c r="V4" s="81" t="s">
        <v>155</v>
      </c>
      <c r="W4" s="79" t="s">
        <v>156</v>
      </c>
      <c r="X4" s="79" t="s">
        <v>157</v>
      </c>
      <c r="Y4" s="79" t="s">
        <v>158</v>
      </c>
      <c r="Z4" s="79" t="s">
        <v>159</v>
      </c>
      <c r="AA4" s="79" t="s">
        <v>160</v>
      </c>
      <c r="AB4" s="81" t="s">
        <v>155</v>
      </c>
      <c r="AC4" s="79" t="s">
        <v>156</v>
      </c>
      <c r="AD4" s="79" t="s">
        <v>157</v>
      </c>
      <c r="AE4" s="79" t="s">
        <v>158</v>
      </c>
      <c r="AF4" s="79" t="s">
        <v>159</v>
      </c>
      <c r="AG4" s="79" t="s">
        <v>160</v>
      </c>
      <c r="AH4" s="81" t="s">
        <v>155</v>
      </c>
      <c r="AI4" s="79" t="s">
        <v>156</v>
      </c>
      <c r="AJ4" s="79" t="s">
        <v>157</v>
      </c>
      <c r="AK4" s="79" t="s">
        <v>158</v>
      </c>
      <c r="AL4" s="79" t="s">
        <v>159</v>
      </c>
      <c r="AM4" s="79" t="s">
        <v>160</v>
      </c>
      <c r="AN4" s="55" t="s">
        <v>123</v>
      </c>
      <c r="AO4" s="75" t="s">
        <v>146</v>
      </c>
      <c r="AP4" s="76" t="s">
        <v>122</v>
      </c>
      <c r="AQ4" s="77" t="s">
        <v>147</v>
      </c>
      <c r="AR4" s="66" t="s">
        <v>119</v>
      </c>
      <c r="AS4" s="71" t="s">
        <v>121</v>
      </c>
      <c r="AT4" s="70" t="s">
        <v>120</v>
      </c>
      <c r="AU4" s="72" t="s">
        <v>119</v>
      </c>
      <c r="AV4" s="81" t="s">
        <v>155</v>
      </c>
      <c r="AW4" s="79" t="s">
        <v>156</v>
      </c>
      <c r="AX4" s="79" t="s">
        <v>157</v>
      </c>
      <c r="AY4" s="79" t="s">
        <v>158</v>
      </c>
      <c r="AZ4" s="79" t="s">
        <v>159</v>
      </c>
      <c r="BA4" s="79" t="s">
        <v>160</v>
      </c>
      <c r="BB4" s="81" t="s">
        <v>155</v>
      </c>
      <c r="BC4" s="79" t="s">
        <v>156</v>
      </c>
      <c r="BD4" s="79" t="s">
        <v>157</v>
      </c>
      <c r="BE4" s="79" t="s">
        <v>158</v>
      </c>
      <c r="BF4" s="79" t="s">
        <v>159</v>
      </c>
      <c r="BG4" s="79" t="s">
        <v>160</v>
      </c>
    </row>
    <row r="5" spans="1:61" s="40" customFormat="1" x14ac:dyDescent="0.25">
      <c r="A5" s="42" t="s">
        <v>13</v>
      </c>
      <c r="B5" s="53" t="s">
        <v>14</v>
      </c>
      <c r="C5" s="52" t="s">
        <v>118</v>
      </c>
      <c r="D5" s="42">
        <f>INDEX('IPM TBtu and NOx'!$AF$6:$AW$54,MATCH($B5,'IPM TBtu and NOx'!$AE$6:$AE$54,0),MATCH(D$4,'IPM TBtu and NOx'!$AF$5:$AW$5,0))</f>
        <v>10414.937047239855</v>
      </c>
      <c r="E5" s="42">
        <f>INDEX('IPM TBtu and NOx'!$AF$6:$AW$54,MATCH($B5,'IPM TBtu and NOx'!$AE$6:$AE$54,0),MATCH(E$4,'IPM TBtu and NOx'!$AF$5:$AW$5,0))</f>
        <v>9024.8137666001785</v>
      </c>
      <c r="F5" s="42">
        <f>INDEX('IPM TBtu and NOx'!$AF$6:$AW$54,MATCH($B5,'IPM TBtu and NOx'!$AE$6:$AE$54,0),MATCH(F$4,'IPM TBtu and NOx'!$AF$5:$AW$5,0))</f>
        <v>8246.2590228837671</v>
      </c>
      <c r="G5" s="42">
        <f>INDEX('IPM TBtu and NOx'!$AF$6:$AW$54,MATCH($B5,'IPM TBtu and NOx'!$AE$6:$AE$54,0),MATCH(G$4,'IPM TBtu and NOx'!$AF$5:$AW$5,0))</f>
        <v>7190.3715725477896</v>
      </c>
      <c r="H5" s="42">
        <f>INDEX('IPM TBtu and NOx'!$AF$6:$AW$54,MATCH($B5,'IPM TBtu and NOx'!$AE$6:$AE$54,0),MATCH(H$4,'IPM TBtu and NOx'!$AF$5:$AW$5,0))</f>
        <v>6978.7407698434299</v>
      </c>
      <c r="I5" s="42">
        <f>INDEX('IPM TBtu and NOx'!$AF$6:$AW$54,MATCH($B5,'IPM TBtu and NOx'!$AE$6:$AE$54,0),MATCH(I$4,'IPM TBtu and NOx'!$AF$5:$AW$5,0))</f>
        <v>6939.3778831597447</v>
      </c>
      <c r="J5" s="85">
        <f>INDEX('IPM TBtu and NOx'!$J$6:$AA$54,MATCH($B5,'IPM TBtu and NOx'!$I$6:$I$54,0),MATCH(J$4,'IPM TBtu and NOx'!$J$5:$AA$5,0))*1000000</f>
        <v>354142545.67909378</v>
      </c>
      <c r="K5" s="85">
        <f>INDEX('IPM TBtu and NOx'!$J$6:$AA$54,MATCH($B5,'IPM TBtu and NOx'!$I$6:$I$54,0),MATCH(K$4,'IPM TBtu and NOx'!$J$5:$AA$5,0))*1000000</f>
        <v>353325237.59653157</v>
      </c>
      <c r="L5" s="85">
        <f>INDEX('IPM TBtu and NOx'!$J$6:$AA$54,MATCH($B5,'IPM TBtu and NOx'!$I$6:$I$54,0),MATCH(L$4,'IPM TBtu and NOx'!$J$5:$AA$5,0))*1000000</f>
        <v>353738383.30612475</v>
      </c>
      <c r="M5" s="85">
        <f>INDEX('IPM TBtu and NOx'!$J$6:$AA$54,MATCH($B5,'IPM TBtu and NOx'!$I$6:$I$54,0),MATCH(M$4,'IPM TBtu and NOx'!$J$5:$AA$5,0))*1000000</f>
        <v>350589943.73660898</v>
      </c>
      <c r="N5" s="85">
        <f>INDEX('IPM TBtu and NOx'!$J$6:$AA$54,MATCH($B5,'IPM TBtu and NOx'!$I$6:$I$54,0),MATCH(N$4,'IPM TBtu and NOx'!$J$5:$AA$5,0))*1000000</f>
        <v>349303951.44476241</v>
      </c>
      <c r="O5" s="85">
        <f>INDEX('IPM TBtu and NOx'!$J$6:$AA$54,MATCH($B5,'IPM TBtu and NOx'!$I$6:$I$54,0),MATCH(O$4,'IPM TBtu and NOx'!$J$5:$AA$5,0))*1000000</f>
        <v>349499229.39771467</v>
      </c>
      <c r="P5" s="42">
        <f>INDEX('IPM TBtu and NOx'!$BX$6:$CO$54,MATCH($B5,'IPM TBtu and NOx'!$BW$6:$BW$54,0),MATCH(P$4,'IPM TBtu and NOx'!$BX$5:$CO$5,0))</f>
        <v>8.5444845941568772</v>
      </c>
      <c r="Q5" s="42">
        <f>INDEX('IPM TBtu and NOx'!$BX$6:$CO$54,MATCH($B5,'IPM TBtu and NOx'!$BW$6:$BW$54,0),MATCH(Q$4,'IPM TBtu and NOx'!$BX$5:$CO$5,0))</f>
        <v>8.5444845941568772</v>
      </c>
      <c r="R5" s="42">
        <f>INDEX('IPM TBtu and NOx'!$BX$6:$CO$54,MATCH($B5,'IPM TBtu and NOx'!$BW$6:$BW$54,0),MATCH(R$4,'IPM TBtu and NOx'!$BX$5:$CO$5,0))</f>
        <v>8.5444845941568772</v>
      </c>
      <c r="S5" s="42">
        <f>INDEX('IPM TBtu and NOx'!$BX$6:$CO$54,MATCH($B5,'IPM TBtu and NOx'!$BW$6:$BW$54,0),MATCH(S$4,'IPM TBtu and NOx'!$BX$5:$CO$5,0))</f>
        <v>8.5444845941568772</v>
      </c>
      <c r="T5" s="42">
        <f>INDEX('IPM TBtu and NOx'!$BX$6:$CO$54,MATCH($B5,'IPM TBtu and NOx'!$BW$6:$BW$54,0),MATCH(T$4,'IPM TBtu and NOx'!$BX$5:$CO$5,0))</f>
        <v>0</v>
      </c>
      <c r="U5" s="42">
        <f>INDEX('IPM TBtu and NOx'!$BX$6:$CO$54,MATCH($B5,'IPM TBtu and NOx'!$BW$6:$BW$54,0),MATCH(U$4,'IPM TBtu and NOx'!$BX$5:$CO$5,0))</f>
        <v>0</v>
      </c>
      <c r="V5" s="42">
        <f>INDEX('IPM TBtu and NOx'!$BB$6:$BS$54,MATCH($B5,'IPM TBtu and NOx'!$BA$6:$BA$54,0),MATCH(V$4,'IPM TBtu and NOx'!$BB$5:$BS$5,0))*1000000</f>
        <v>61032.032815406274</v>
      </c>
      <c r="W5" s="42">
        <f>INDEX('IPM TBtu and NOx'!$BB$6:$BS$54,MATCH($B5,'IPM TBtu and NOx'!$BA$6:$BA$54,0),MATCH(W$4,'IPM TBtu and NOx'!$BB$5:$BS$5,0))*1000000</f>
        <v>61032.032815406274</v>
      </c>
      <c r="X5" s="42">
        <f>INDEX('IPM TBtu and NOx'!$BB$6:$BS$54,MATCH($B5,'IPM TBtu and NOx'!$BA$6:$BA$54,0),MATCH(X$4,'IPM TBtu and NOx'!$BB$5:$BS$5,0))*1000000</f>
        <v>61032.032815406274</v>
      </c>
      <c r="Y5" s="42">
        <f>INDEX('IPM TBtu and NOx'!$BB$6:$BS$54,MATCH($B5,'IPM TBtu and NOx'!$BA$6:$BA$54,0),MATCH(Y$4,'IPM TBtu and NOx'!$BB$5:$BS$5,0))*1000000</f>
        <v>61032.032815406274</v>
      </c>
      <c r="Z5" s="42">
        <f>INDEX('IPM TBtu and NOx'!$BB$6:$BS$54,MATCH($B5,'IPM TBtu and NOx'!$BA$6:$BA$54,0),MATCH(Z$4,'IPM TBtu and NOx'!$BB$5:$BS$5,0))*1000000</f>
        <v>0</v>
      </c>
      <c r="AA5" s="42">
        <f>INDEX('IPM TBtu and NOx'!$BB$6:$BS$54,MATCH($B5,'IPM TBtu and NOx'!$BA$6:$BA$54,0),MATCH(AA$4,'IPM TBtu and NOx'!$BB$5:$BS$5,0))*1000000</f>
        <v>0</v>
      </c>
      <c r="AB5" s="51">
        <f t="shared" ref="AB5:AB27" si="0">D5+P5</f>
        <v>10423.481531834012</v>
      </c>
      <c r="AC5" s="42">
        <f t="shared" ref="AC5:AC27" si="1">E5+Q5</f>
        <v>9033.358251194335</v>
      </c>
      <c r="AD5" s="42">
        <f t="shared" ref="AD5:AD27" si="2">F5+R5</f>
        <v>8254.8035074779236</v>
      </c>
      <c r="AE5" s="42">
        <f t="shared" ref="AE5:AE27" si="3">G5+S5</f>
        <v>7198.9160571419461</v>
      </c>
      <c r="AF5" s="42">
        <f t="shared" ref="AF5:AF27" si="4">H5+T5</f>
        <v>6978.7407698434299</v>
      </c>
      <c r="AG5" s="42">
        <f t="shared" ref="AG5:AG27" si="5">I5+U5</f>
        <v>6939.3778831597447</v>
      </c>
      <c r="AH5" s="51">
        <f t="shared" ref="AH5:AH27" si="6">J5+V5</f>
        <v>354203577.71190917</v>
      </c>
      <c r="AI5" s="42">
        <f t="shared" ref="AI5:AI27" si="7">K5+W5</f>
        <v>353386269.62934697</v>
      </c>
      <c r="AJ5" s="42">
        <f t="shared" ref="AJ5:AJ27" si="8">L5+X5</f>
        <v>353799415.33894014</v>
      </c>
      <c r="AK5" s="42">
        <f t="shared" ref="AK5:AK27" si="9">M5+Y5</f>
        <v>350650975.76942438</v>
      </c>
      <c r="AL5" s="42">
        <f t="shared" ref="AL5:AL27" si="10">N5+Z5</f>
        <v>349303951.44476241</v>
      </c>
      <c r="AM5" s="42">
        <f t="shared" ref="AM5:AM27" si="11">O5+AA5</f>
        <v>349499229.39771467</v>
      </c>
      <c r="AN5" s="51">
        <f>VLOOKUP($B5,'2015 Historic Data For Illust'!$A$3:$G$26,3,0)</f>
        <v>425488951.64399999</v>
      </c>
      <c r="AO5" s="62">
        <f>VLOOKUP($B5,'2015 Historic Data For Illust'!$A$3:$G$26,5,0)</f>
        <v>394503853.36000001</v>
      </c>
      <c r="AP5" s="51">
        <f>VLOOKUP($B5,'2015 Historic Data For Illust'!$A$3:$G$26,2,0)</f>
        <v>20382.053</v>
      </c>
      <c r="AQ5" s="42">
        <f>VLOOKUP($B5,'2015 Historic Data For Illust'!$A$3:$G$26,7,0)</f>
        <v>14086.413500000001</v>
      </c>
      <c r="AR5" s="62">
        <f t="shared" ref="AR5:AR19" si="12">AQ5+((AN5-AO5)*AT5/2000)</f>
        <v>15192.787754773804</v>
      </c>
      <c r="AS5" s="73">
        <f t="shared" ref="AS5:AS19" si="13">IFERROR(AP5*2000/AN5,"---")</f>
        <v>9.5805321953710082E-2</v>
      </c>
      <c r="AT5" s="8">
        <f t="shared" ref="AT5:AT19" si="14">IFERROR(AQ5*2000/AO5,"---")</f>
        <v>7.1413312595178149E-2</v>
      </c>
      <c r="AU5" s="9">
        <f t="shared" ref="AU5:AU19" si="15">AR5*2000/AN5</f>
        <v>7.1413312595178149E-2</v>
      </c>
      <c r="AV5" s="68">
        <f t="shared" ref="AV5:AV19" si="16">IF(AN5="---","---",AB5*2000/AH5)</f>
        <v>5.8855879430511744E-2</v>
      </c>
      <c r="AW5" s="8">
        <f t="shared" ref="AW5:AW19" si="17">IF(AO5="---","---",AC5*2000/AI5)</f>
        <v>5.1124557050103117E-2</v>
      </c>
      <c r="AX5" s="8">
        <f t="shared" ref="AX5:AX19" si="18">IF(AP5="---","---",AD5*2000/AJ5)</f>
        <v>4.6663748720838415E-2</v>
      </c>
      <c r="AY5" s="8">
        <f t="shared" ref="AY5:AY19" si="19">IF(AQ5="---","---",AE5*2000/AK5)</f>
        <v>4.1060293879665102E-2</v>
      </c>
      <c r="AZ5" s="8">
        <f t="shared" ref="AZ5:AZ19" si="20">IF(AS5="---","---",AF5*2000/AL5)</f>
        <v>3.9957983532556869E-2</v>
      </c>
      <c r="BA5" s="8">
        <f t="shared" ref="BA5:BA19" si="21">IF(AT5="---","---",AG5*2000/AM5)</f>
        <v>3.9710404484257326E-2</v>
      </c>
      <c r="BB5" s="40">
        <f t="shared" ref="BB5:BB27" si="22">ROUND(IF(AV5="---","---", MIN($AP5,$AN5*($AU5-($AV5-AV5))/2000)),0)</f>
        <v>15193</v>
      </c>
      <c r="BC5" s="40">
        <f t="shared" ref="BC5:BC27" si="23">ROUND(IF(AW5="---","---", MIN($AP5,$AN5*($AU5-($AV5-AW5))/2000)),0)</f>
        <v>13548</v>
      </c>
      <c r="BD5" s="40">
        <f t="shared" ref="BD5:BD27" si="24">ROUND(IF(AX5="---","---", MIN($AP5,$AN5*($AU5-($AV5-AX5))/2000)),0)</f>
        <v>12599</v>
      </c>
      <c r="BE5" s="40">
        <f t="shared" ref="BE5:BE27" si="25">ROUND(IF(AY5="---","---", MIN($AP5,$AN5*($AU5-($AV5-AY5))/2000)),0)</f>
        <v>11407</v>
      </c>
      <c r="BF5" s="40">
        <f t="shared" ref="BF5:BF27" si="26">ROUND(IF(AZ5="---","---", MIN($AP5,$AN5*($AU5-($AV5-AZ5))/2000)),0)</f>
        <v>11172</v>
      </c>
      <c r="BG5" s="40">
        <f t="shared" ref="BG5:BG27" si="27">ROUND(IF(BA5="---","---", MIN($AP5,$AN5*($AU5-($AV5-BA5))/2000)),0)</f>
        <v>11120</v>
      </c>
    </row>
    <row r="6" spans="1:61" s="40" customFormat="1" ht="15.75" x14ac:dyDescent="0.25">
      <c r="A6" s="42" t="s">
        <v>13</v>
      </c>
      <c r="B6" s="53" t="s">
        <v>18</v>
      </c>
      <c r="C6" s="52" t="s">
        <v>117</v>
      </c>
      <c r="D6" s="42">
        <f>INDEX('IPM TBtu and NOx'!$AF$6:$AW$54,MATCH($B6,'IPM TBtu and NOx'!$AE$6:$AE$54,0),MATCH(D$4,'IPM TBtu and NOx'!$AF$5:$AW$5,0))</f>
        <v>9891.3843271848473</v>
      </c>
      <c r="E6" s="42">
        <f>INDEX('IPM TBtu and NOx'!$AF$6:$AW$54,MATCH($B6,'IPM TBtu and NOx'!$AE$6:$AE$54,0),MATCH(E$4,'IPM TBtu and NOx'!$AF$5:$AW$5,0))</f>
        <v>9334.2055648902497</v>
      </c>
      <c r="F6" s="42">
        <f>INDEX('IPM TBtu and NOx'!$AF$6:$AW$54,MATCH($B6,'IPM TBtu and NOx'!$AE$6:$AE$54,0),MATCH(F$4,'IPM TBtu and NOx'!$AF$5:$AW$5,0))</f>
        <v>6550.7641307335471</v>
      </c>
      <c r="G6" s="42">
        <f>INDEX('IPM TBtu and NOx'!$AF$6:$AW$54,MATCH($B6,'IPM TBtu and NOx'!$AE$6:$AE$54,0),MATCH(G$4,'IPM TBtu and NOx'!$AF$5:$AW$5,0))</f>
        <v>6354.4340745636227</v>
      </c>
      <c r="H6" s="42">
        <f>INDEX('IPM TBtu and NOx'!$AF$6:$AW$54,MATCH($B6,'IPM TBtu and NOx'!$AE$6:$AE$54,0),MATCH(H$4,'IPM TBtu and NOx'!$AF$5:$AW$5,0))</f>
        <v>5779.9952740148956</v>
      </c>
      <c r="I6" s="42">
        <f>INDEX('IPM TBtu and NOx'!$AF$6:$AW$54,MATCH($B6,'IPM TBtu and NOx'!$AE$6:$AE$54,0),MATCH(I$4,'IPM TBtu and NOx'!$AF$5:$AW$5,0))</f>
        <v>5300.8771535922288</v>
      </c>
      <c r="J6" s="85">
        <f>INDEX('IPM TBtu and NOx'!$J$6:$AA$54,MATCH($B6,'IPM TBtu and NOx'!$I$6:$I$54,0),MATCH(J$4,'IPM TBtu and NOx'!$J$5:$AA$5,0))*1000000</f>
        <v>168428990.5996913</v>
      </c>
      <c r="K6" s="85">
        <f>INDEX('IPM TBtu and NOx'!$J$6:$AA$54,MATCH($B6,'IPM TBtu and NOx'!$I$6:$I$54,0),MATCH(K$4,'IPM TBtu and NOx'!$J$5:$AA$5,0))*1000000</f>
        <v>167299420.01730442</v>
      </c>
      <c r="L6" s="85">
        <f>INDEX('IPM TBtu and NOx'!$J$6:$AA$54,MATCH($B6,'IPM TBtu and NOx'!$I$6:$I$54,0),MATCH(L$4,'IPM TBtu and NOx'!$J$5:$AA$5,0))*1000000</f>
        <v>167723559.80061251</v>
      </c>
      <c r="M6" s="85">
        <f>INDEX('IPM TBtu and NOx'!$J$6:$AA$54,MATCH($B6,'IPM TBtu and NOx'!$I$6:$I$54,0),MATCH(M$4,'IPM TBtu and NOx'!$J$5:$AA$5,0))*1000000</f>
        <v>166970864.86766466</v>
      </c>
      <c r="N6" s="85">
        <f>INDEX('IPM TBtu and NOx'!$J$6:$AA$54,MATCH($B6,'IPM TBtu and NOx'!$I$6:$I$54,0),MATCH(N$4,'IPM TBtu and NOx'!$J$5:$AA$5,0))*1000000</f>
        <v>165261750.20726213</v>
      </c>
      <c r="O6" s="85">
        <f>INDEX('IPM TBtu and NOx'!$J$6:$AA$54,MATCH($B6,'IPM TBtu and NOx'!$I$6:$I$54,0),MATCH(O$4,'IPM TBtu and NOx'!$J$5:$AA$5,0))*1000000</f>
        <v>163962908.12002829</v>
      </c>
      <c r="P6" s="42">
        <f>INDEX('IPM TBtu and NOx'!$BX$6:$CO$54,MATCH($B6,'IPM TBtu and NOx'!$BW$6:$BW$54,0),MATCH(P$4,'IPM TBtu and NOx'!$BX$5:$CO$5,0))</f>
        <v>0</v>
      </c>
      <c r="Q6" s="42">
        <f>INDEX('IPM TBtu and NOx'!$BX$6:$CO$54,MATCH($B6,'IPM TBtu and NOx'!$BW$6:$BW$54,0),MATCH(Q$4,'IPM TBtu and NOx'!$BX$5:$CO$5,0))</f>
        <v>0</v>
      </c>
      <c r="R6" s="42">
        <f>INDEX('IPM TBtu and NOx'!$BX$6:$CO$54,MATCH($B6,'IPM TBtu and NOx'!$BW$6:$BW$54,0),MATCH(R$4,'IPM TBtu and NOx'!$BX$5:$CO$5,0))</f>
        <v>0</v>
      </c>
      <c r="S6" s="42">
        <f>INDEX('IPM TBtu and NOx'!$BX$6:$CO$54,MATCH($B6,'IPM TBtu and NOx'!$BW$6:$BW$54,0),MATCH(S$4,'IPM TBtu and NOx'!$BX$5:$CO$5,0))</f>
        <v>0</v>
      </c>
      <c r="T6" s="42">
        <f>INDEX('IPM TBtu and NOx'!$BX$6:$CO$54,MATCH($B6,'IPM TBtu and NOx'!$BW$6:$BW$54,0),MATCH(T$4,'IPM TBtu and NOx'!$BX$5:$CO$5,0))</f>
        <v>0</v>
      </c>
      <c r="U6" s="42">
        <f>INDEX('IPM TBtu and NOx'!$BX$6:$CO$54,MATCH($B6,'IPM TBtu and NOx'!$BW$6:$BW$54,0),MATCH(U$4,'IPM TBtu and NOx'!$BX$5:$CO$5,0))</f>
        <v>0</v>
      </c>
      <c r="V6" s="42">
        <f>INDEX('IPM TBtu and NOx'!$BB$6:$BS$54,MATCH($B6,'IPM TBtu and NOx'!$BA$6:$BA$54,0),MATCH(V$4,'IPM TBtu and NOx'!$BB$5:$BS$5,0))*1000000</f>
        <v>0</v>
      </c>
      <c r="W6" s="42">
        <f>INDEX('IPM TBtu and NOx'!$BB$6:$BS$54,MATCH($B6,'IPM TBtu and NOx'!$BA$6:$BA$54,0),MATCH(W$4,'IPM TBtu and NOx'!$BB$5:$BS$5,0))*1000000</f>
        <v>0</v>
      </c>
      <c r="X6" s="42">
        <f>INDEX('IPM TBtu and NOx'!$BB$6:$BS$54,MATCH($B6,'IPM TBtu and NOx'!$BA$6:$BA$54,0),MATCH(X$4,'IPM TBtu and NOx'!$BB$5:$BS$5,0))*1000000</f>
        <v>0</v>
      </c>
      <c r="Y6" s="42">
        <f>INDEX('IPM TBtu and NOx'!$BB$6:$BS$54,MATCH($B6,'IPM TBtu and NOx'!$BA$6:$BA$54,0),MATCH(Y$4,'IPM TBtu and NOx'!$BB$5:$BS$5,0))*1000000</f>
        <v>0</v>
      </c>
      <c r="Z6" s="42">
        <f>INDEX('IPM TBtu and NOx'!$BB$6:$BS$54,MATCH($B6,'IPM TBtu and NOx'!$BA$6:$BA$54,0),MATCH(Z$4,'IPM TBtu and NOx'!$BB$5:$BS$5,0))*1000000</f>
        <v>0</v>
      </c>
      <c r="AA6" s="42">
        <f>INDEX('IPM TBtu and NOx'!$BB$6:$BS$54,MATCH($B6,'IPM TBtu and NOx'!$BA$6:$BA$54,0),MATCH(AA$4,'IPM TBtu and NOx'!$BB$5:$BS$5,0))*1000000</f>
        <v>0</v>
      </c>
      <c r="AB6" s="51">
        <f t="shared" si="0"/>
        <v>9891.3843271848473</v>
      </c>
      <c r="AC6" s="42">
        <f t="shared" si="1"/>
        <v>9334.2055648902497</v>
      </c>
      <c r="AD6" s="42">
        <f t="shared" si="2"/>
        <v>6550.7641307335471</v>
      </c>
      <c r="AE6" s="42">
        <f t="shared" si="3"/>
        <v>6354.4340745636227</v>
      </c>
      <c r="AF6" s="42">
        <f t="shared" si="4"/>
        <v>5779.9952740148956</v>
      </c>
      <c r="AG6" s="42">
        <f t="shared" si="5"/>
        <v>5300.8771535922288</v>
      </c>
      <c r="AH6" s="51">
        <f t="shared" si="6"/>
        <v>168428990.5996913</v>
      </c>
      <c r="AI6" s="42">
        <f t="shared" si="7"/>
        <v>167299420.01730442</v>
      </c>
      <c r="AJ6" s="42">
        <f t="shared" si="8"/>
        <v>167723559.80061251</v>
      </c>
      <c r="AK6" s="42">
        <f t="shared" si="9"/>
        <v>166970864.86766466</v>
      </c>
      <c r="AL6" s="42">
        <f t="shared" si="10"/>
        <v>165261750.20726213</v>
      </c>
      <c r="AM6" s="42">
        <f t="shared" si="11"/>
        <v>163962908.12002829</v>
      </c>
      <c r="AN6" s="51">
        <f>VLOOKUP($B6,'2015 Historic Data For Illust'!$A$3:$G$26,3,0)</f>
        <v>170263929.014</v>
      </c>
      <c r="AO6" s="62">
        <f>VLOOKUP($B6,'2015 Historic Data For Illust'!$A$3:$G$26,5,0)</f>
        <v>170263929.014</v>
      </c>
      <c r="AP6" s="51">
        <f>VLOOKUP($B6,'2015 Historic Data For Illust'!$A$3:$G$26,2,0)</f>
        <v>12559.996999999999</v>
      </c>
      <c r="AQ6" s="42">
        <f>VLOOKUP($B6,'2015 Historic Data For Illust'!$A$3:$G$26,7,0)</f>
        <v>12559.996999999999</v>
      </c>
      <c r="AR6" s="62">
        <f t="shared" si="12"/>
        <v>12559.996999999999</v>
      </c>
      <c r="AS6" s="73">
        <f t="shared" si="13"/>
        <v>0.14753561805762452</v>
      </c>
      <c r="AT6" s="8">
        <f t="shared" si="14"/>
        <v>0.14753561805762452</v>
      </c>
      <c r="AU6" s="9">
        <f t="shared" si="15"/>
        <v>0.14753561805762452</v>
      </c>
      <c r="AV6" s="68">
        <f t="shared" si="16"/>
        <v>0.11745465304953238</v>
      </c>
      <c r="AW6" s="8">
        <f t="shared" si="17"/>
        <v>0.11158682515366494</v>
      </c>
      <c r="AX6" s="8">
        <f t="shared" si="18"/>
        <v>7.81138217972598E-2</v>
      </c>
      <c r="AY6" s="8">
        <f t="shared" si="19"/>
        <v>7.6114285921677738E-2</v>
      </c>
      <c r="AZ6" s="8">
        <f t="shared" si="20"/>
        <v>6.9949583212884359E-2</v>
      </c>
      <c r="BA6" s="8">
        <f t="shared" si="21"/>
        <v>6.465946736821411E-2</v>
      </c>
      <c r="BB6" s="40">
        <f t="shared" si="22"/>
        <v>12560</v>
      </c>
      <c r="BC6" s="40">
        <f t="shared" si="23"/>
        <v>12060</v>
      </c>
      <c r="BD6" s="40">
        <f t="shared" si="24"/>
        <v>9211</v>
      </c>
      <c r="BE6" s="40">
        <f t="shared" si="25"/>
        <v>9041</v>
      </c>
      <c r="BF6" s="40">
        <f t="shared" si="26"/>
        <v>8516</v>
      </c>
      <c r="BG6" s="40">
        <f t="shared" si="27"/>
        <v>8065</v>
      </c>
      <c r="BI6" s="120" t="s">
        <v>218</v>
      </c>
    </row>
    <row r="7" spans="1:61" s="40" customFormat="1" x14ac:dyDescent="0.25">
      <c r="A7" s="42" t="s">
        <v>13</v>
      </c>
      <c r="B7" s="53" t="s">
        <v>25</v>
      </c>
      <c r="C7" s="52" t="s">
        <v>112</v>
      </c>
      <c r="D7" s="42">
        <f>INDEX('IPM TBtu and NOx'!$AF$6:$AW$54,MATCH($B7,'IPM TBtu and NOx'!$AE$6:$AE$54,0),MATCH(D$4,'IPM TBtu and NOx'!$AF$5:$AW$5,0))</f>
        <v>154.07465337966684</v>
      </c>
      <c r="E7" s="42">
        <f>INDEX('IPM TBtu and NOx'!$AF$6:$AW$54,MATCH($B7,'IPM TBtu and NOx'!$AE$6:$AE$54,0),MATCH(E$4,'IPM TBtu and NOx'!$AF$5:$AW$5,0))</f>
        <v>154.07465337966684</v>
      </c>
      <c r="F7" s="42">
        <f>INDEX('IPM TBtu and NOx'!$AF$6:$AW$54,MATCH($B7,'IPM TBtu and NOx'!$AE$6:$AE$54,0),MATCH(F$4,'IPM TBtu and NOx'!$AF$5:$AW$5,0))</f>
        <v>154.07465337966684</v>
      </c>
      <c r="G7" s="42">
        <f>INDEX('IPM TBtu and NOx'!$AF$6:$AW$54,MATCH($B7,'IPM TBtu and NOx'!$AE$6:$AE$54,0),MATCH(G$4,'IPM TBtu and NOx'!$AF$5:$AW$5,0))</f>
        <v>151.70263326847916</v>
      </c>
      <c r="H7" s="42">
        <f>INDEX('IPM TBtu and NOx'!$AF$6:$AW$54,MATCH($B7,'IPM TBtu and NOx'!$AE$6:$AE$54,0),MATCH(H$4,'IPM TBtu and NOx'!$AF$5:$AW$5,0))</f>
        <v>151.70263326847916</v>
      </c>
      <c r="I7" s="42">
        <f>INDEX('IPM TBtu and NOx'!$AF$6:$AW$54,MATCH($B7,'IPM TBtu and NOx'!$AE$6:$AE$54,0),MATCH(I$4,'IPM TBtu and NOx'!$AF$5:$AW$5,0))</f>
        <v>151.70263326847916</v>
      </c>
      <c r="J7" s="85">
        <f>INDEX('IPM TBtu and NOx'!$J$6:$AA$54,MATCH($B7,'IPM TBtu and NOx'!$I$6:$I$54,0),MATCH(J$4,'IPM TBtu and NOx'!$J$5:$AA$5,0))*1000000</f>
        <v>11788827.683981501</v>
      </c>
      <c r="K7" s="85">
        <f>INDEX('IPM TBtu and NOx'!$J$6:$AA$54,MATCH($B7,'IPM TBtu and NOx'!$I$6:$I$54,0),MATCH(K$4,'IPM TBtu and NOx'!$J$5:$AA$5,0))*1000000</f>
        <v>11788827.683981501</v>
      </c>
      <c r="L7" s="85">
        <f>INDEX('IPM TBtu and NOx'!$J$6:$AA$54,MATCH($B7,'IPM TBtu and NOx'!$I$6:$I$54,0),MATCH(L$4,'IPM TBtu and NOx'!$J$5:$AA$5,0))*1000000</f>
        <v>11788827.683981501</v>
      </c>
      <c r="M7" s="85">
        <f>INDEX('IPM TBtu and NOx'!$J$6:$AA$54,MATCH($B7,'IPM TBtu and NOx'!$I$6:$I$54,0),MATCH(M$4,'IPM TBtu and NOx'!$J$5:$AA$5,0))*1000000</f>
        <v>11726301.671326345</v>
      </c>
      <c r="N7" s="85">
        <f>INDEX('IPM TBtu and NOx'!$J$6:$AA$54,MATCH($B7,'IPM TBtu and NOx'!$I$6:$I$54,0),MATCH(N$4,'IPM TBtu and NOx'!$J$5:$AA$5,0))*1000000</f>
        <v>11726301.671326345</v>
      </c>
      <c r="O7" s="85">
        <f>INDEX('IPM TBtu and NOx'!$J$6:$AA$54,MATCH($B7,'IPM TBtu and NOx'!$I$6:$I$54,0),MATCH(O$4,'IPM TBtu and NOx'!$J$5:$AA$5,0))*1000000</f>
        <v>11726301.671326345</v>
      </c>
      <c r="P7" s="42">
        <f>INDEX('IPM TBtu and NOx'!$BX$6:$CO$54,MATCH($B7,'IPM TBtu and NOx'!$BW$6:$BW$54,0),MATCH(P$4,'IPM TBtu and NOx'!$BX$5:$CO$5,0))</f>
        <v>1.1060151504992199</v>
      </c>
      <c r="Q7" s="42">
        <f>INDEX('IPM TBtu and NOx'!$BX$6:$CO$54,MATCH($B7,'IPM TBtu and NOx'!$BW$6:$BW$54,0),MATCH(Q$4,'IPM TBtu and NOx'!$BX$5:$CO$5,0))</f>
        <v>1.1060151504992199</v>
      </c>
      <c r="R7" s="42">
        <f>INDEX('IPM TBtu and NOx'!$BX$6:$CO$54,MATCH($B7,'IPM TBtu and NOx'!$BW$6:$BW$54,0),MATCH(R$4,'IPM TBtu and NOx'!$BX$5:$CO$5,0))</f>
        <v>1.1060151504992199</v>
      </c>
      <c r="S7" s="42">
        <f>INDEX('IPM TBtu and NOx'!$BX$6:$CO$54,MATCH($B7,'IPM TBtu and NOx'!$BW$6:$BW$54,0),MATCH(S$4,'IPM TBtu and NOx'!$BX$5:$CO$5,0))</f>
        <v>1.1060151504992199</v>
      </c>
      <c r="T7" s="42">
        <f>INDEX('IPM TBtu and NOx'!$BX$6:$CO$54,MATCH($B7,'IPM TBtu and NOx'!$BW$6:$BW$54,0),MATCH(T$4,'IPM TBtu and NOx'!$BX$5:$CO$5,0))</f>
        <v>1.1060151504992199</v>
      </c>
      <c r="U7" s="42">
        <f>INDEX('IPM TBtu and NOx'!$BX$6:$CO$54,MATCH($B7,'IPM TBtu and NOx'!$BW$6:$BW$54,0),MATCH(U$4,'IPM TBtu and NOx'!$BX$5:$CO$5,0))</f>
        <v>1.1060151504992199</v>
      </c>
      <c r="V7" s="42">
        <f>INDEX('IPM TBtu and NOx'!$BB$6:$BS$54,MATCH($B7,'IPM TBtu and NOx'!$BA$6:$BA$54,0),MATCH(V$4,'IPM TBtu and NOx'!$BB$5:$BS$5,0))*1000000</f>
        <v>8529.1316791919999</v>
      </c>
      <c r="W7" s="42">
        <f>INDEX('IPM TBtu and NOx'!$BB$6:$BS$54,MATCH($B7,'IPM TBtu and NOx'!$BA$6:$BA$54,0),MATCH(W$4,'IPM TBtu and NOx'!$BB$5:$BS$5,0))*1000000</f>
        <v>8529.1316791919999</v>
      </c>
      <c r="X7" s="42">
        <f>INDEX('IPM TBtu and NOx'!$BB$6:$BS$54,MATCH($B7,'IPM TBtu and NOx'!$BA$6:$BA$54,0),MATCH(X$4,'IPM TBtu and NOx'!$BB$5:$BS$5,0))*1000000</f>
        <v>8529.1316791919999</v>
      </c>
      <c r="Y7" s="42">
        <f>INDEX('IPM TBtu and NOx'!$BB$6:$BS$54,MATCH($B7,'IPM TBtu and NOx'!$BA$6:$BA$54,0),MATCH(Y$4,'IPM TBtu and NOx'!$BB$5:$BS$5,0))*1000000</f>
        <v>8529.1316791919999</v>
      </c>
      <c r="Z7" s="42">
        <f>INDEX('IPM TBtu and NOx'!$BB$6:$BS$54,MATCH($B7,'IPM TBtu and NOx'!$BA$6:$BA$54,0),MATCH(Z$4,'IPM TBtu and NOx'!$BB$5:$BS$5,0))*1000000</f>
        <v>8529.1316791919999</v>
      </c>
      <c r="AA7" s="42">
        <f>INDEX('IPM TBtu and NOx'!$BB$6:$BS$54,MATCH($B7,'IPM TBtu and NOx'!$BA$6:$BA$54,0),MATCH(AA$4,'IPM TBtu and NOx'!$BB$5:$BS$5,0))*1000000</f>
        <v>8529.1316791919999</v>
      </c>
      <c r="AB7" s="51">
        <f t="shared" si="0"/>
        <v>155.18066853016606</v>
      </c>
      <c r="AC7" s="42">
        <f t="shared" si="1"/>
        <v>155.18066853016606</v>
      </c>
      <c r="AD7" s="42">
        <f t="shared" si="2"/>
        <v>155.18066853016606</v>
      </c>
      <c r="AE7" s="42">
        <f t="shared" si="3"/>
        <v>152.80864841897838</v>
      </c>
      <c r="AF7" s="42">
        <f t="shared" si="4"/>
        <v>152.80864841897838</v>
      </c>
      <c r="AG7" s="42">
        <f t="shared" si="5"/>
        <v>152.80864841897838</v>
      </c>
      <c r="AH7" s="51">
        <f t="shared" si="6"/>
        <v>11797356.815660693</v>
      </c>
      <c r="AI7" s="42">
        <f t="shared" si="7"/>
        <v>11797356.815660693</v>
      </c>
      <c r="AJ7" s="42">
        <f t="shared" si="8"/>
        <v>11797356.815660693</v>
      </c>
      <c r="AK7" s="42">
        <f t="shared" si="9"/>
        <v>11734830.803005537</v>
      </c>
      <c r="AL7" s="42">
        <f t="shared" si="10"/>
        <v>11734830.803005537</v>
      </c>
      <c r="AM7" s="42">
        <f t="shared" si="11"/>
        <v>11734830.803005537</v>
      </c>
      <c r="AN7" s="51">
        <f>VLOOKUP($B7,'2015 Historic Data For Illust'!$A$3:$G$26,3,0)</f>
        <v>21720477.535999998</v>
      </c>
      <c r="AO7" s="62">
        <f>VLOOKUP($B7,'2015 Historic Data For Illust'!$A$3:$G$26,5,0)</f>
        <v>21720477.535999998</v>
      </c>
      <c r="AP7" s="51">
        <f>VLOOKUP($B7,'2015 Historic Data For Illust'!$A$3:$G$26,2,0)</f>
        <v>497.24799999999999</v>
      </c>
      <c r="AQ7" s="42">
        <f>VLOOKUP($B7,'2015 Historic Data For Illust'!$A$3:$G$26,7,0)</f>
        <v>497.24799999999999</v>
      </c>
      <c r="AR7" s="62">
        <f t="shared" si="12"/>
        <v>497.24799999999999</v>
      </c>
      <c r="AS7" s="73">
        <f t="shared" si="13"/>
        <v>4.5786102002209686E-2</v>
      </c>
      <c r="AT7" s="8">
        <f t="shared" si="14"/>
        <v>4.5786102002209686E-2</v>
      </c>
      <c r="AU7" s="9">
        <f t="shared" si="15"/>
        <v>4.5786102002209686E-2</v>
      </c>
      <c r="AV7" s="68">
        <f t="shared" si="16"/>
        <v>2.6307701115586783E-2</v>
      </c>
      <c r="AW7" s="8">
        <f t="shared" si="17"/>
        <v>2.6307701115586783E-2</v>
      </c>
      <c r="AX7" s="8">
        <f t="shared" si="18"/>
        <v>2.6307701115586783E-2</v>
      </c>
      <c r="AY7" s="8">
        <f t="shared" si="19"/>
        <v>2.6043604886035659E-2</v>
      </c>
      <c r="AZ7" s="8">
        <f t="shared" si="20"/>
        <v>2.6043604886035659E-2</v>
      </c>
      <c r="BA7" s="8">
        <f t="shared" si="21"/>
        <v>2.6043604886035659E-2</v>
      </c>
      <c r="BB7" s="40">
        <f t="shared" si="22"/>
        <v>497</v>
      </c>
      <c r="BC7" s="40">
        <f t="shared" si="23"/>
        <v>497</v>
      </c>
      <c r="BD7" s="40">
        <f t="shared" si="24"/>
        <v>497</v>
      </c>
      <c r="BE7" s="40">
        <f t="shared" si="25"/>
        <v>494</v>
      </c>
      <c r="BF7" s="40">
        <f t="shared" si="26"/>
        <v>494</v>
      </c>
      <c r="BG7" s="40">
        <f t="shared" si="27"/>
        <v>494</v>
      </c>
    </row>
    <row r="8" spans="1:61" s="40" customFormat="1" x14ac:dyDescent="0.25">
      <c r="A8" s="42" t="s">
        <v>13</v>
      </c>
      <c r="B8" s="53" t="s">
        <v>32</v>
      </c>
      <c r="C8" s="52" t="s">
        <v>109</v>
      </c>
      <c r="D8" s="42">
        <f>INDEX('IPM TBtu and NOx'!$AF$6:$AW$54,MATCH($B8,'IPM TBtu and NOx'!$AE$6:$AE$54,0),MATCH(D$4,'IPM TBtu and NOx'!$AF$5:$AW$5,0))</f>
        <v>10921.795781611972</v>
      </c>
      <c r="E8" s="42">
        <f>INDEX('IPM TBtu and NOx'!$AF$6:$AW$54,MATCH($B8,'IPM TBtu and NOx'!$AE$6:$AE$54,0),MATCH(E$4,'IPM TBtu and NOx'!$AF$5:$AW$5,0))</f>
        <v>10917.966031322219</v>
      </c>
      <c r="F8" s="42">
        <f>INDEX('IPM TBtu and NOx'!$AF$6:$AW$54,MATCH($B8,'IPM TBtu and NOx'!$AE$6:$AE$54,0),MATCH(F$4,'IPM TBtu and NOx'!$AF$5:$AW$5,0))</f>
        <v>10692.93357795593</v>
      </c>
      <c r="G8" s="42">
        <f>INDEX('IPM TBtu and NOx'!$AF$6:$AW$54,MATCH($B8,'IPM TBtu and NOx'!$AE$6:$AE$54,0),MATCH(G$4,'IPM TBtu and NOx'!$AF$5:$AW$5,0))</f>
        <v>10399.00239656431</v>
      </c>
      <c r="H8" s="42">
        <f>INDEX('IPM TBtu and NOx'!$AF$6:$AW$54,MATCH($B8,'IPM TBtu and NOx'!$AE$6:$AE$54,0),MATCH(H$4,'IPM TBtu and NOx'!$AF$5:$AW$5,0))</f>
        <v>10122.579114248181</v>
      </c>
      <c r="I8" s="42">
        <f>INDEX('IPM TBtu and NOx'!$AF$6:$AW$54,MATCH($B8,'IPM TBtu and NOx'!$AE$6:$AE$54,0),MATCH(I$4,'IPM TBtu and NOx'!$AF$5:$AW$5,0))</f>
        <v>9605.4132575701351</v>
      </c>
      <c r="J8" s="85">
        <f>INDEX('IPM TBtu and NOx'!$J$6:$AA$54,MATCH($B8,'IPM TBtu and NOx'!$I$6:$I$54,0),MATCH(J$4,'IPM TBtu and NOx'!$J$5:$AA$5,0))*1000000</f>
        <v>158718431.66250858</v>
      </c>
      <c r="K8" s="85">
        <f>INDEX('IPM TBtu and NOx'!$J$6:$AA$54,MATCH($B8,'IPM TBtu and NOx'!$I$6:$I$54,0),MATCH(K$4,'IPM TBtu and NOx'!$J$5:$AA$5,0))*1000000</f>
        <v>158686379.43613297</v>
      </c>
      <c r="L8" s="85">
        <f>INDEX('IPM TBtu and NOx'!$J$6:$AA$54,MATCH($B8,'IPM TBtu and NOx'!$I$6:$I$54,0),MATCH(L$4,'IPM TBtu and NOx'!$J$5:$AA$5,0))*1000000</f>
        <v>158612055.86388755</v>
      </c>
      <c r="M8" s="85">
        <f>INDEX('IPM TBtu and NOx'!$J$6:$AA$54,MATCH($B8,'IPM TBtu and NOx'!$I$6:$I$54,0),MATCH(M$4,'IPM TBtu and NOx'!$J$5:$AA$5,0))*1000000</f>
        <v>157516800.93974543</v>
      </c>
      <c r="N8" s="85">
        <f>INDEX('IPM TBtu and NOx'!$J$6:$AA$54,MATCH($B8,'IPM TBtu and NOx'!$I$6:$I$54,0),MATCH(N$4,'IPM TBtu and NOx'!$J$5:$AA$5,0))*1000000</f>
        <v>156613176.54167476</v>
      </c>
      <c r="O8" s="85">
        <f>INDEX('IPM TBtu and NOx'!$J$6:$AA$54,MATCH($B8,'IPM TBtu and NOx'!$I$6:$I$54,0),MATCH(O$4,'IPM TBtu and NOx'!$J$5:$AA$5,0))*1000000</f>
        <v>154609620.53679886</v>
      </c>
      <c r="P8" s="42">
        <f>INDEX('IPM TBtu and NOx'!$BX$6:$CO$54,MATCH($B8,'IPM TBtu and NOx'!$BW$6:$BW$54,0),MATCH(P$4,'IPM TBtu and NOx'!$BX$5:$CO$5,0))</f>
        <v>24.2856296527778</v>
      </c>
      <c r="Q8" s="42">
        <f>INDEX('IPM TBtu and NOx'!$BX$6:$CO$54,MATCH($B8,'IPM TBtu and NOx'!$BW$6:$BW$54,0),MATCH(Q$4,'IPM TBtu and NOx'!$BX$5:$CO$5,0))</f>
        <v>24.2856296527778</v>
      </c>
      <c r="R8" s="42">
        <f>INDEX('IPM TBtu and NOx'!$BX$6:$CO$54,MATCH($B8,'IPM TBtu and NOx'!$BW$6:$BW$54,0),MATCH(R$4,'IPM TBtu and NOx'!$BX$5:$CO$5,0))</f>
        <v>24.2856296527778</v>
      </c>
      <c r="S8" s="42">
        <f>INDEX('IPM TBtu and NOx'!$BX$6:$CO$54,MATCH($B8,'IPM TBtu and NOx'!$BW$6:$BW$54,0),MATCH(S$4,'IPM TBtu and NOx'!$BX$5:$CO$5,0))</f>
        <v>24.2856296527778</v>
      </c>
      <c r="T8" s="42">
        <f>INDEX('IPM TBtu and NOx'!$BX$6:$CO$54,MATCH($B8,'IPM TBtu and NOx'!$BW$6:$BW$54,0),MATCH(T$4,'IPM TBtu and NOx'!$BX$5:$CO$5,0))</f>
        <v>24.2856296527778</v>
      </c>
      <c r="U8" s="42">
        <f>INDEX('IPM TBtu and NOx'!$BX$6:$CO$54,MATCH($B8,'IPM TBtu and NOx'!$BW$6:$BW$54,0),MATCH(U$4,'IPM TBtu and NOx'!$BX$5:$CO$5,0))</f>
        <v>24.2856296527778</v>
      </c>
      <c r="V8" s="42">
        <f>INDEX('IPM TBtu and NOx'!$BB$6:$BS$54,MATCH($B8,'IPM TBtu and NOx'!$BA$6:$BA$54,0),MATCH(V$4,'IPM TBtu and NOx'!$BB$5:$BS$5,0))*1000000</f>
        <v>139634.14360881603</v>
      </c>
      <c r="W8" s="42">
        <f>INDEX('IPM TBtu and NOx'!$BB$6:$BS$54,MATCH($B8,'IPM TBtu and NOx'!$BA$6:$BA$54,0),MATCH(W$4,'IPM TBtu and NOx'!$BB$5:$BS$5,0))*1000000</f>
        <v>139634.14360881603</v>
      </c>
      <c r="X8" s="42">
        <f>INDEX('IPM TBtu and NOx'!$BB$6:$BS$54,MATCH($B8,'IPM TBtu and NOx'!$BA$6:$BA$54,0),MATCH(X$4,'IPM TBtu and NOx'!$BB$5:$BS$5,0))*1000000</f>
        <v>139634.14360881603</v>
      </c>
      <c r="Y8" s="42">
        <f>INDEX('IPM TBtu and NOx'!$BB$6:$BS$54,MATCH($B8,'IPM TBtu and NOx'!$BA$6:$BA$54,0),MATCH(Y$4,'IPM TBtu and NOx'!$BB$5:$BS$5,0))*1000000</f>
        <v>139634.14360881603</v>
      </c>
      <c r="Z8" s="42">
        <f>INDEX('IPM TBtu and NOx'!$BB$6:$BS$54,MATCH($B8,'IPM TBtu and NOx'!$BA$6:$BA$54,0),MATCH(Z$4,'IPM TBtu and NOx'!$BB$5:$BS$5,0))*1000000</f>
        <v>139634.14360881603</v>
      </c>
      <c r="AA8" s="42">
        <f>INDEX('IPM TBtu and NOx'!$BB$6:$BS$54,MATCH($B8,'IPM TBtu and NOx'!$BA$6:$BA$54,0),MATCH(AA$4,'IPM TBtu and NOx'!$BB$5:$BS$5,0))*1000000</f>
        <v>139634.14360881603</v>
      </c>
      <c r="AB8" s="51">
        <f t="shared" si="0"/>
        <v>10946.081411264749</v>
      </c>
      <c r="AC8" s="42">
        <f t="shared" si="1"/>
        <v>10942.251660974996</v>
      </c>
      <c r="AD8" s="42">
        <f t="shared" si="2"/>
        <v>10717.219207608707</v>
      </c>
      <c r="AE8" s="42">
        <f t="shared" si="3"/>
        <v>10423.288026217087</v>
      </c>
      <c r="AF8" s="42">
        <f t="shared" si="4"/>
        <v>10146.864743900958</v>
      </c>
      <c r="AG8" s="42">
        <f t="shared" si="5"/>
        <v>9629.6988872229122</v>
      </c>
      <c r="AH8" s="51">
        <f t="shared" si="6"/>
        <v>158858065.80611739</v>
      </c>
      <c r="AI8" s="42">
        <f t="shared" si="7"/>
        <v>158826013.57974178</v>
      </c>
      <c r="AJ8" s="42">
        <f t="shared" si="8"/>
        <v>158751690.00749636</v>
      </c>
      <c r="AK8" s="42">
        <f t="shared" si="9"/>
        <v>157656435.08335423</v>
      </c>
      <c r="AL8" s="42">
        <f t="shared" si="10"/>
        <v>156752810.68528357</v>
      </c>
      <c r="AM8" s="42">
        <f t="shared" si="11"/>
        <v>154749254.68040767</v>
      </c>
      <c r="AN8" s="51">
        <f>VLOOKUP($B8,'2015 Historic Data For Illust'!$A$3:$G$26,3,0)</f>
        <v>148043347.20100001</v>
      </c>
      <c r="AO8" s="62">
        <f>VLOOKUP($B8,'2015 Historic Data For Illust'!$A$3:$G$26,5,0)</f>
        <v>143675508.926</v>
      </c>
      <c r="AP8" s="51">
        <f>VLOOKUP($B8,'2015 Historic Data For Illust'!$A$3:$G$26,2,0)</f>
        <v>12177.849</v>
      </c>
      <c r="AQ8" s="42">
        <f>VLOOKUP($B8,'2015 Historic Data For Illust'!$A$3:$G$26,7,0)</f>
        <v>11139.637500000001</v>
      </c>
      <c r="AR8" s="62">
        <f t="shared" si="12"/>
        <v>11478.29045070704</v>
      </c>
      <c r="AS8" s="73">
        <f t="shared" si="13"/>
        <v>0.16451734211961591</v>
      </c>
      <c r="AT8" s="8">
        <f t="shared" si="14"/>
        <v>0.15506661620022469</v>
      </c>
      <c r="AU8" s="9">
        <f t="shared" si="15"/>
        <v>0.15506661620022472</v>
      </c>
      <c r="AV8" s="68">
        <f t="shared" si="16"/>
        <v>0.13780957681587525</v>
      </c>
      <c r="AW8" s="8">
        <f t="shared" si="17"/>
        <v>0.13778916204405295</v>
      </c>
      <c r="AX8" s="8">
        <f t="shared" si="18"/>
        <v>0.13501864713506526</v>
      </c>
      <c r="AY8" s="8">
        <f t="shared" si="19"/>
        <v>0.1322278791944802</v>
      </c>
      <c r="AZ8" s="8">
        <f t="shared" si="20"/>
        <v>0.12946325746302648</v>
      </c>
      <c r="BA8" s="8">
        <f t="shared" si="21"/>
        <v>0.1244555123332959</v>
      </c>
      <c r="BB8" s="40">
        <f t="shared" si="22"/>
        <v>11478</v>
      </c>
      <c r="BC8" s="40">
        <f t="shared" si="23"/>
        <v>11477</v>
      </c>
      <c r="BD8" s="40">
        <f t="shared" si="24"/>
        <v>11272</v>
      </c>
      <c r="BE8" s="40">
        <f t="shared" si="25"/>
        <v>11065</v>
      </c>
      <c r="BF8" s="40">
        <f t="shared" si="26"/>
        <v>10860</v>
      </c>
      <c r="BG8" s="40">
        <f t="shared" si="27"/>
        <v>10490</v>
      </c>
    </row>
    <row r="9" spans="1:61" s="40" customFormat="1" x14ac:dyDescent="0.25">
      <c r="A9" s="42" t="s">
        <v>13</v>
      </c>
      <c r="B9" s="53" t="s">
        <v>30</v>
      </c>
      <c r="C9" s="52" t="s">
        <v>107</v>
      </c>
      <c r="D9" s="42">
        <f>INDEX('IPM TBtu and NOx'!$AF$6:$AW$54,MATCH($B9,'IPM TBtu and NOx'!$AE$6:$AE$54,0),MATCH(D$4,'IPM TBtu and NOx'!$AF$5:$AW$5,0))</f>
        <v>13386.890108501992</v>
      </c>
      <c r="E9" s="42">
        <f>INDEX('IPM TBtu and NOx'!$AF$6:$AW$54,MATCH($B9,'IPM TBtu and NOx'!$AE$6:$AE$54,0),MATCH(E$4,'IPM TBtu and NOx'!$AF$5:$AW$5,0))</f>
        <v>12930.889822465899</v>
      </c>
      <c r="F9" s="42">
        <f>INDEX('IPM TBtu and NOx'!$AF$6:$AW$54,MATCH($B9,'IPM TBtu and NOx'!$AE$6:$AE$54,0),MATCH(F$4,'IPM TBtu and NOx'!$AF$5:$AW$5,0))</f>
        <v>12901.209755745082</v>
      </c>
      <c r="G9" s="42">
        <f>INDEX('IPM TBtu and NOx'!$AF$6:$AW$54,MATCH($B9,'IPM TBtu and NOx'!$AE$6:$AE$54,0),MATCH(G$4,'IPM TBtu and NOx'!$AF$5:$AW$5,0))</f>
        <v>12773.176715410293</v>
      </c>
      <c r="H9" s="42">
        <f>INDEX('IPM TBtu and NOx'!$AF$6:$AW$54,MATCH($B9,'IPM TBtu and NOx'!$AE$6:$AE$54,0),MATCH(H$4,'IPM TBtu and NOx'!$AF$5:$AW$5,0))</f>
        <v>12370.059365844243</v>
      </c>
      <c r="I9" s="42">
        <f>INDEX('IPM TBtu and NOx'!$AF$6:$AW$54,MATCH($B9,'IPM TBtu and NOx'!$AE$6:$AE$54,0),MATCH(I$4,'IPM TBtu and NOx'!$AF$5:$AW$5,0))</f>
        <v>12298.248820047362</v>
      </c>
      <c r="J9" s="85">
        <f>INDEX('IPM TBtu and NOx'!$J$6:$AA$54,MATCH($B9,'IPM TBtu and NOx'!$I$6:$I$54,0),MATCH(J$4,'IPM TBtu and NOx'!$J$5:$AA$5,0))*1000000</f>
        <v>342830642.10368651</v>
      </c>
      <c r="K9" s="85">
        <f>INDEX('IPM TBtu and NOx'!$J$6:$AA$54,MATCH($B9,'IPM TBtu and NOx'!$I$6:$I$54,0),MATCH(K$4,'IPM TBtu and NOx'!$J$5:$AA$5,0))*1000000</f>
        <v>341308104.93524402</v>
      </c>
      <c r="L9" s="85">
        <f>INDEX('IPM TBtu and NOx'!$J$6:$AA$54,MATCH($B9,'IPM TBtu and NOx'!$I$6:$I$54,0),MATCH(L$4,'IPM TBtu and NOx'!$J$5:$AA$5,0))*1000000</f>
        <v>341536465.36063987</v>
      </c>
      <c r="M9" s="85">
        <f>INDEX('IPM TBtu and NOx'!$J$6:$AA$54,MATCH($B9,'IPM TBtu and NOx'!$I$6:$I$54,0),MATCH(M$4,'IPM TBtu and NOx'!$J$5:$AA$5,0))*1000000</f>
        <v>341032904.04013968</v>
      </c>
      <c r="N9" s="85">
        <f>INDEX('IPM TBtu and NOx'!$J$6:$AA$54,MATCH($B9,'IPM TBtu and NOx'!$I$6:$I$54,0),MATCH(N$4,'IPM TBtu and NOx'!$J$5:$AA$5,0))*1000000</f>
        <v>338299186.59765643</v>
      </c>
      <c r="O9" s="85">
        <f>INDEX('IPM TBtu and NOx'!$J$6:$AA$54,MATCH($B9,'IPM TBtu and NOx'!$I$6:$I$54,0),MATCH(O$4,'IPM TBtu and NOx'!$J$5:$AA$5,0))*1000000</f>
        <v>338868469.02009857</v>
      </c>
      <c r="P9" s="42">
        <f>INDEX('IPM TBtu and NOx'!$BX$6:$CO$54,MATCH($B9,'IPM TBtu and NOx'!$BW$6:$BW$54,0),MATCH(P$4,'IPM TBtu and NOx'!$BX$5:$CO$5,0))</f>
        <v>941.11169412573292</v>
      </c>
      <c r="Q9" s="42">
        <f>INDEX('IPM TBtu and NOx'!$BX$6:$CO$54,MATCH($B9,'IPM TBtu and NOx'!$BW$6:$BW$54,0),MATCH(Q$4,'IPM TBtu and NOx'!$BX$5:$CO$5,0))</f>
        <v>948.87662573229602</v>
      </c>
      <c r="R9" s="42">
        <f>INDEX('IPM TBtu and NOx'!$BX$6:$CO$54,MATCH($B9,'IPM TBtu and NOx'!$BW$6:$BW$54,0),MATCH(R$4,'IPM TBtu and NOx'!$BX$5:$CO$5,0))</f>
        <v>941.11169412573292</v>
      </c>
      <c r="S9" s="42">
        <f>INDEX('IPM TBtu and NOx'!$BX$6:$CO$54,MATCH($B9,'IPM TBtu and NOx'!$BW$6:$BW$54,0),MATCH(S$4,'IPM TBtu and NOx'!$BX$5:$CO$5,0))</f>
        <v>941.11169412573292</v>
      </c>
      <c r="T9" s="42">
        <f>INDEX('IPM TBtu and NOx'!$BX$6:$CO$54,MATCH($B9,'IPM TBtu and NOx'!$BW$6:$BW$54,0),MATCH(T$4,'IPM TBtu and NOx'!$BX$5:$CO$5,0))</f>
        <v>941.11169412573292</v>
      </c>
      <c r="U9" s="42">
        <f>INDEX('IPM TBtu and NOx'!$BX$6:$CO$54,MATCH($B9,'IPM TBtu and NOx'!$BW$6:$BW$54,0),MATCH(U$4,'IPM TBtu and NOx'!$BX$5:$CO$5,0))</f>
        <v>960.82053380194202</v>
      </c>
      <c r="V9" s="42">
        <f>INDEX('IPM TBtu and NOx'!$BB$6:$BS$54,MATCH($B9,'IPM TBtu and NOx'!$BA$6:$BA$54,0),MATCH(V$4,'IPM TBtu and NOx'!$BB$5:$BS$5,0))*1000000</f>
        <v>18271499.30003849</v>
      </c>
      <c r="W9" s="42">
        <f>INDEX('IPM TBtu and NOx'!$BB$6:$BS$54,MATCH($B9,'IPM TBtu and NOx'!$BA$6:$BA$54,0),MATCH(W$4,'IPM TBtu and NOx'!$BB$5:$BS$5,0))*1000000</f>
        <v>18402999.618236206</v>
      </c>
      <c r="X9" s="42">
        <f>INDEX('IPM TBtu and NOx'!$BB$6:$BS$54,MATCH($B9,'IPM TBtu and NOx'!$BA$6:$BA$54,0),MATCH(X$4,'IPM TBtu and NOx'!$BB$5:$BS$5,0))*1000000</f>
        <v>18271499.30003849</v>
      </c>
      <c r="Y9" s="42">
        <f>INDEX('IPM TBtu and NOx'!$BB$6:$BS$54,MATCH($B9,'IPM TBtu and NOx'!$BA$6:$BA$54,0),MATCH(Y$4,'IPM TBtu and NOx'!$BB$5:$BS$5,0))*1000000</f>
        <v>18271499.30003849</v>
      </c>
      <c r="Z9" s="42">
        <f>INDEX('IPM TBtu and NOx'!$BB$6:$BS$54,MATCH($B9,'IPM TBtu and NOx'!$BA$6:$BA$54,0),MATCH(Z$4,'IPM TBtu and NOx'!$BB$5:$BS$5,0))*1000000</f>
        <v>18271499.30003849</v>
      </c>
      <c r="AA9" s="42">
        <f>INDEX('IPM TBtu and NOx'!$BB$6:$BS$54,MATCH($B9,'IPM TBtu and NOx'!$BA$6:$BA$54,0),MATCH(AA$4,'IPM TBtu and NOx'!$BB$5:$BS$5,0))*1000000</f>
        <v>18605271.550329432</v>
      </c>
      <c r="AB9" s="51">
        <f t="shared" si="0"/>
        <v>14328.001802627725</v>
      </c>
      <c r="AC9" s="42">
        <f t="shared" si="1"/>
        <v>13879.766448198196</v>
      </c>
      <c r="AD9" s="42">
        <f t="shared" si="2"/>
        <v>13842.321449870815</v>
      </c>
      <c r="AE9" s="42">
        <f t="shared" si="3"/>
        <v>13714.288409536026</v>
      </c>
      <c r="AF9" s="42">
        <f t="shared" si="4"/>
        <v>13311.171059969976</v>
      </c>
      <c r="AG9" s="42">
        <f t="shared" si="5"/>
        <v>13259.069353849303</v>
      </c>
      <c r="AH9" s="51">
        <f t="shared" si="6"/>
        <v>361102141.40372503</v>
      </c>
      <c r="AI9" s="42">
        <f t="shared" si="7"/>
        <v>359711104.55348021</v>
      </c>
      <c r="AJ9" s="42">
        <f t="shared" si="8"/>
        <v>359807964.66067839</v>
      </c>
      <c r="AK9" s="42">
        <f t="shared" si="9"/>
        <v>359304403.34017819</v>
      </c>
      <c r="AL9" s="42">
        <f t="shared" si="10"/>
        <v>356570685.89769495</v>
      </c>
      <c r="AM9" s="42">
        <f t="shared" si="11"/>
        <v>357473740.57042801</v>
      </c>
      <c r="AN9" s="51">
        <f>VLOOKUP($B9,'2015 Historic Data For Illust'!$A$3:$G$26,3,0)</f>
        <v>388712025.037</v>
      </c>
      <c r="AO9" s="62">
        <f>VLOOKUP($B9,'2015 Historic Data For Illust'!$A$3:$G$26,5,0)</f>
        <v>388712025.037</v>
      </c>
      <c r="AP9" s="51">
        <f>VLOOKUP($B9,'2015 Historic Data For Illust'!$A$3:$G$26,2,0)</f>
        <v>15943.485000000001</v>
      </c>
      <c r="AQ9" s="42">
        <f>VLOOKUP($B9,'2015 Historic Data For Illust'!$A$3:$G$26,7,0)</f>
        <v>15083.5555</v>
      </c>
      <c r="AR9" s="62">
        <f t="shared" si="12"/>
        <v>15083.5555</v>
      </c>
      <c r="AS9" s="73">
        <f t="shared" si="13"/>
        <v>8.2032373443977721E-2</v>
      </c>
      <c r="AT9" s="8">
        <f t="shared" si="14"/>
        <v>7.7607866638878767E-2</v>
      </c>
      <c r="AU9" s="9">
        <f t="shared" si="15"/>
        <v>7.7607866638878767E-2</v>
      </c>
      <c r="AV9" s="68">
        <f t="shared" si="16"/>
        <v>7.9357058071879497E-2</v>
      </c>
      <c r="AW9" s="8">
        <f t="shared" si="17"/>
        <v>7.7171742948706296E-2</v>
      </c>
      <c r="AX9" s="8">
        <f t="shared" si="18"/>
        <v>7.6942829561457857E-2</v>
      </c>
      <c r="AY9" s="8">
        <f t="shared" si="19"/>
        <v>7.6337992421160322E-2</v>
      </c>
      <c r="AZ9" s="8">
        <f t="shared" si="20"/>
        <v>7.4662172671082314E-2</v>
      </c>
      <c r="BA9" s="8">
        <f t="shared" si="21"/>
        <v>7.4182060660967941E-2</v>
      </c>
      <c r="BB9" s="40">
        <f t="shared" si="22"/>
        <v>15084</v>
      </c>
      <c r="BC9" s="40">
        <f t="shared" si="23"/>
        <v>14659</v>
      </c>
      <c r="BD9" s="40">
        <f t="shared" si="24"/>
        <v>14614</v>
      </c>
      <c r="BE9" s="40">
        <f t="shared" si="25"/>
        <v>14497</v>
      </c>
      <c r="BF9" s="40">
        <f t="shared" si="26"/>
        <v>14171</v>
      </c>
      <c r="BG9" s="40">
        <f t="shared" si="27"/>
        <v>14078</v>
      </c>
    </row>
    <row r="10" spans="1:61" s="40" customFormat="1" x14ac:dyDescent="0.25">
      <c r="A10" s="42" t="s">
        <v>13</v>
      </c>
      <c r="B10" s="53" t="s">
        <v>31</v>
      </c>
      <c r="C10" s="52" t="s">
        <v>106</v>
      </c>
      <c r="D10" s="42">
        <f>INDEX('IPM TBtu and NOx'!$AF$6:$AW$54,MATCH($B10,'IPM TBtu and NOx'!$AE$6:$AE$54,0),MATCH(D$4,'IPM TBtu and NOx'!$AF$5:$AW$5,0))</f>
        <v>42669.564945345934</v>
      </c>
      <c r="E10" s="42">
        <f>INDEX('IPM TBtu and NOx'!$AF$6:$AW$54,MATCH($B10,'IPM TBtu and NOx'!$AE$6:$AE$54,0),MATCH(E$4,'IPM TBtu and NOx'!$AF$5:$AW$5,0))</f>
        <v>36980.512822750294</v>
      </c>
      <c r="F10" s="42">
        <f>INDEX('IPM TBtu and NOx'!$AF$6:$AW$54,MATCH($B10,'IPM TBtu and NOx'!$AE$6:$AE$54,0),MATCH(F$4,'IPM TBtu and NOx'!$AF$5:$AW$5,0))</f>
        <v>31240.27537988827</v>
      </c>
      <c r="G10" s="42">
        <f>INDEX('IPM TBtu and NOx'!$AF$6:$AW$54,MATCH($B10,'IPM TBtu and NOx'!$AE$6:$AE$54,0),MATCH(G$4,'IPM TBtu and NOx'!$AF$5:$AW$5,0))</f>
        <v>29136.193006966154</v>
      </c>
      <c r="H10" s="42">
        <f>INDEX('IPM TBtu and NOx'!$AF$6:$AW$54,MATCH($B10,'IPM TBtu and NOx'!$AE$6:$AE$54,0),MATCH(H$4,'IPM TBtu and NOx'!$AF$5:$AW$5,0))</f>
        <v>26905.260174591851</v>
      </c>
      <c r="I10" s="42">
        <f>INDEX('IPM TBtu and NOx'!$AF$6:$AW$54,MATCH($B10,'IPM TBtu and NOx'!$AE$6:$AE$54,0),MATCH(I$4,'IPM TBtu and NOx'!$AF$5:$AW$5,0))</f>
        <v>25612.275094897621</v>
      </c>
      <c r="J10" s="85">
        <f>INDEX('IPM TBtu and NOx'!$J$6:$AA$54,MATCH($B10,'IPM TBtu and NOx'!$I$6:$I$54,0),MATCH(J$4,'IPM TBtu and NOx'!$J$5:$AA$5,0))*1000000</f>
        <v>472472154.88306975</v>
      </c>
      <c r="K10" s="85">
        <f>INDEX('IPM TBtu and NOx'!$J$6:$AA$54,MATCH($B10,'IPM TBtu and NOx'!$I$6:$I$54,0),MATCH(K$4,'IPM TBtu and NOx'!$J$5:$AA$5,0))*1000000</f>
        <v>472386617.83217841</v>
      </c>
      <c r="L10" s="85">
        <f>INDEX('IPM TBtu and NOx'!$J$6:$AA$54,MATCH($B10,'IPM TBtu and NOx'!$I$6:$I$54,0),MATCH(L$4,'IPM TBtu and NOx'!$J$5:$AA$5,0))*1000000</f>
        <v>470275722.95574176</v>
      </c>
      <c r="M10" s="85">
        <f>INDEX('IPM TBtu and NOx'!$J$6:$AA$54,MATCH($B10,'IPM TBtu and NOx'!$I$6:$I$54,0),MATCH(M$4,'IPM TBtu and NOx'!$J$5:$AA$5,0))*1000000</f>
        <v>468010553.97028404</v>
      </c>
      <c r="N10" s="85">
        <f>INDEX('IPM TBtu and NOx'!$J$6:$AA$54,MATCH($B10,'IPM TBtu and NOx'!$I$6:$I$54,0),MATCH(N$4,'IPM TBtu and NOx'!$J$5:$AA$5,0))*1000000</f>
        <v>466978243.38055056</v>
      </c>
      <c r="O10" s="85">
        <f>INDEX('IPM TBtu and NOx'!$J$6:$AA$54,MATCH($B10,'IPM TBtu and NOx'!$I$6:$I$54,0),MATCH(O$4,'IPM TBtu and NOx'!$J$5:$AA$5,0))*1000000</f>
        <v>463993246.21673602</v>
      </c>
      <c r="P10" s="42">
        <f>INDEX('IPM TBtu and NOx'!$BX$6:$CO$54,MATCH($B10,'IPM TBtu and NOx'!$BW$6:$BW$54,0),MATCH(P$4,'IPM TBtu and NOx'!$BX$5:$CO$5,0))</f>
        <v>0</v>
      </c>
      <c r="Q10" s="42">
        <f>INDEX('IPM TBtu and NOx'!$BX$6:$CO$54,MATCH($B10,'IPM TBtu and NOx'!$BW$6:$BW$54,0),MATCH(Q$4,'IPM TBtu and NOx'!$BX$5:$CO$5,0))</f>
        <v>0</v>
      </c>
      <c r="R10" s="42">
        <f>INDEX('IPM TBtu and NOx'!$BX$6:$CO$54,MATCH($B10,'IPM TBtu and NOx'!$BW$6:$BW$54,0),MATCH(R$4,'IPM TBtu and NOx'!$BX$5:$CO$5,0))</f>
        <v>0</v>
      </c>
      <c r="S10" s="42">
        <f>INDEX('IPM TBtu and NOx'!$BX$6:$CO$54,MATCH($B10,'IPM TBtu and NOx'!$BW$6:$BW$54,0),MATCH(S$4,'IPM TBtu and NOx'!$BX$5:$CO$5,0))</f>
        <v>0</v>
      </c>
      <c r="T10" s="42">
        <f>INDEX('IPM TBtu and NOx'!$BX$6:$CO$54,MATCH($B10,'IPM TBtu and NOx'!$BW$6:$BW$54,0),MATCH(T$4,'IPM TBtu and NOx'!$BX$5:$CO$5,0))</f>
        <v>0</v>
      </c>
      <c r="U10" s="42">
        <f>INDEX('IPM TBtu and NOx'!$BX$6:$CO$54,MATCH($B10,'IPM TBtu and NOx'!$BW$6:$BW$54,0),MATCH(U$4,'IPM TBtu and NOx'!$BX$5:$CO$5,0))</f>
        <v>0</v>
      </c>
      <c r="V10" s="42">
        <f>INDEX('IPM TBtu and NOx'!$BB$6:$BS$54,MATCH($B10,'IPM TBtu and NOx'!$BA$6:$BA$54,0),MATCH(V$4,'IPM TBtu and NOx'!$BB$5:$BS$5,0))*1000000</f>
        <v>0</v>
      </c>
      <c r="W10" s="42">
        <f>INDEX('IPM TBtu and NOx'!$BB$6:$BS$54,MATCH($B10,'IPM TBtu and NOx'!$BA$6:$BA$54,0),MATCH(W$4,'IPM TBtu and NOx'!$BB$5:$BS$5,0))*1000000</f>
        <v>0</v>
      </c>
      <c r="X10" s="42">
        <f>INDEX('IPM TBtu and NOx'!$BB$6:$BS$54,MATCH($B10,'IPM TBtu and NOx'!$BA$6:$BA$54,0),MATCH(X$4,'IPM TBtu and NOx'!$BB$5:$BS$5,0))*1000000</f>
        <v>0</v>
      </c>
      <c r="Y10" s="42">
        <f>INDEX('IPM TBtu and NOx'!$BB$6:$BS$54,MATCH($B10,'IPM TBtu and NOx'!$BA$6:$BA$54,0),MATCH(Y$4,'IPM TBtu and NOx'!$BB$5:$BS$5,0))*1000000</f>
        <v>0</v>
      </c>
      <c r="Z10" s="42">
        <f>INDEX('IPM TBtu and NOx'!$BB$6:$BS$54,MATCH($B10,'IPM TBtu and NOx'!$BA$6:$BA$54,0),MATCH(Z$4,'IPM TBtu and NOx'!$BB$5:$BS$5,0))*1000000</f>
        <v>0</v>
      </c>
      <c r="AA10" s="42">
        <f>INDEX('IPM TBtu and NOx'!$BB$6:$BS$54,MATCH($B10,'IPM TBtu and NOx'!$BA$6:$BA$54,0),MATCH(AA$4,'IPM TBtu and NOx'!$BB$5:$BS$5,0))*1000000</f>
        <v>0</v>
      </c>
      <c r="AB10" s="51">
        <f t="shared" si="0"/>
        <v>42669.564945345934</v>
      </c>
      <c r="AC10" s="42">
        <f t="shared" si="1"/>
        <v>36980.512822750294</v>
      </c>
      <c r="AD10" s="42">
        <f t="shared" si="2"/>
        <v>31240.27537988827</v>
      </c>
      <c r="AE10" s="42">
        <f t="shared" si="3"/>
        <v>29136.193006966154</v>
      </c>
      <c r="AF10" s="42">
        <f t="shared" si="4"/>
        <v>26905.260174591851</v>
      </c>
      <c r="AG10" s="42">
        <f t="shared" si="5"/>
        <v>25612.275094897621</v>
      </c>
      <c r="AH10" s="51">
        <f t="shared" si="6"/>
        <v>472472154.88306975</v>
      </c>
      <c r="AI10" s="42">
        <f t="shared" si="7"/>
        <v>472386617.83217841</v>
      </c>
      <c r="AJ10" s="42">
        <f t="shared" si="8"/>
        <v>470275722.95574176</v>
      </c>
      <c r="AK10" s="42">
        <f t="shared" si="9"/>
        <v>468010553.97028404</v>
      </c>
      <c r="AL10" s="42">
        <f t="shared" si="10"/>
        <v>466978243.38055056</v>
      </c>
      <c r="AM10" s="42">
        <f t="shared" si="11"/>
        <v>463993246.21673602</v>
      </c>
      <c r="AN10" s="51">
        <f>VLOOKUP($B10,'2015 Historic Data For Illust'!$A$3:$G$26,3,0)</f>
        <v>412655981.95999998</v>
      </c>
      <c r="AO10" s="62">
        <f>VLOOKUP($B10,'2015 Historic Data For Illust'!$A$3:$G$26,5,0)</f>
        <v>408185175.23100001</v>
      </c>
      <c r="AP10" s="51">
        <f>VLOOKUP($B10,'2015 Historic Data For Illust'!$A$3:$G$26,2,0)</f>
        <v>36353.300999999999</v>
      </c>
      <c r="AQ10" s="42">
        <f>VLOOKUP($B10,'2015 Historic Data For Illust'!$A$3:$G$26,7,0)</f>
        <v>31041.719101250001</v>
      </c>
      <c r="AR10" s="62">
        <f t="shared" si="12"/>
        <v>31381.715590733129</v>
      </c>
      <c r="AS10" s="73">
        <f t="shared" si="13"/>
        <v>0.17619180425948042</v>
      </c>
      <c r="AT10" s="8">
        <f t="shared" si="14"/>
        <v>0.15209625917297404</v>
      </c>
      <c r="AU10" s="9">
        <f t="shared" si="15"/>
        <v>0.15209625917297404</v>
      </c>
      <c r="AV10" s="68">
        <f t="shared" si="16"/>
        <v>0.18062255946450875</v>
      </c>
      <c r="AW10" s="8">
        <f t="shared" si="17"/>
        <v>0.15656884182052808</v>
      </c>
      <c r="AX10" s="8">
        <f t="shared" si="18"/>
        <v>0.13285940079381189</v>
      </c>
      <c r="AY10" s="8">
        <f t="shared" si="19"/>
        <v>0.12451083745780714</v>
      </c>
      <c r="AZ10" s="8">
        <f t="shared" si="20"/>
        <v>0.11523132204112635</v>
      </c>
      <c r="BA10" s="8">
        <f t="shared" si="21"/>
        <v>0.11039934440310308</v>
      </c>
      <c r="BB10" s="40">
        <f t="shared" si="22"/>
        <v>31382</v>
      </c>
      <c r="BC10" s="40">
        <f t="shared" si="23"/>
        <v>26419</v>
      </c>
      <c r="BD10" s="40">
        <f t="shared" si="24"/>
        <v>21527</v>
      </c>
      <c r="BE10" s="40">
        <f t="shared" si="25"/>
        <v>19804</v>
      </c>
      <c r="BF10" s="40">
        <f t="shared" si="26"/>
        <v>17890</v>
      </c>
      <c r="BG10" s="40">
        <f t="shared" si="27"/>
        <v>16893</v>
      </c>
    </row>
    <row r="11" spans="1:61" s="40" customFormat="1" x14ac:dyDescent="0.25">
      <c r="A11" s="42" t="s">
        <v>13</v>
      </c>
      <c r="B11" s="53" t="s">
        <v>33</v>
      </c>
      <c r="C11" s="52" t="s">
        <v>105</v>
      </c>
      <c r="D11" s="42">
        <f>INDEX('IPM TBtu and NOx'!$AF$6:$AW$54,MATCH($B11,'IPM TBtu and NOx'!$AE$6:$AE$54,0),MATCH(D$4,'IPM TBtu and NOx'!$AF$5:$AW$5,0))</f>
        <v>10906.795968915727</v>
      </c>
      <c r="E11" s="42">
        <f>INDEX('IPM TBtu and NOx'!$AF$6:$AW$54,MATCH($B11,'IPM TBtu and NOx'!$AE$6:$AE$54,0),MATCH(E$4,'IPM TBtu and NOx'!$AF$5:$AW$5,0))</f>
        <v>10628.072692744068</v>
      </c>
      <c r="F11" s="42">
        <f>INDEX('IPM TBtu and NOx'!$AF$6:$AW$54,MATCH($B11,'IPM TBtu and NOx'!$AE$6:$AE$54,0),MATCH(F$4,'IPM TBtu and NOx'!$AF$5:$AW$5,0))</f>
        <v>10621.412733197029</v>
      </c>
      <c r="G11" s="42">
        <f>INDEX('IPM TBtu and NOx'!$AF$6:$AW$54,MATCH($B11,'IPM TBtu and NOx'!$AE$6:$AE$54,0),MATCH(G$4,'IPM TBtu and NOx'!$AF$5:$AW$5,0))</f>
        <v>10520.461800422519</v>
      </c>
      <c r="H11" s="42">
        <f>INDEX('IPM TBtu and NOx'!$AF$6:$AW$54,MATCH($B11,'IPM TBtu and NOx'!$AE$6:$AE$54,0),MATCH(H$4,'IPM TBtu and NOx'!$AF$5:$AW$5,0))</f>
        <v>10502.670886333784</v>
      </c>
      <c r="I11" s="42">
        <f>INDEX('IPM TBtu and NOx'!$AF$6:$AW$54,MATCH($B11,'IPM TBtu and NOx'!$AE$6:$AE$54,0),MATCH(I$4,'IPM TBtu and NOx'!$AF$5:$AW$5,0))</f>
        <v>10099.984530333348</v>
      </c>
      <c r="J11" s="85">
        <f>INDEX('IPM TBtu and NOx'!$J$6:$AA$54,MATCH($B11,'IPM TBtu and NOx'!$I$6:$I$54,0),MATCH(J$4,'IPM TBtu and NOx'!$J$5:$AA$5,0))*1000000</f>
        <v>177127299.67211515</v>
      </c>
      <c r="K11" s="85">
        <f>INDEX('IPM TBtu and NOx'!$J$6:$AA$54,MATCH($B11,'IPM TBtu and NOx'!$I$6:$I$54,0),MATCH(K$4,'IPM TBtu and NOx'!$J$5:$AA$5,0))*1000000</f>
        <v>177123757.04912099</v>
      </c>
      <c r="L11" s="85">
        <f>INDEX('IPM TBtu and NOx'!$J$6:$AA$54,MATCH($B11,'IPM TBtu and NOx'!$I$6:$I$54,0),MATCH(L$4,'IPM TBtu and NOx'!$J$5:$AA$5,0))*1000000</f>
        <v>177072526.59106684</v>
      </c>
      <c r="M11" s="85">
        <f>INDEX('IPM TBtu and NOx'!$J$6:$AA$54,MATCH($B11,'IPM TBtu and NOx'!$I$6:$I$54,0),MATCH(M$4,'IPM TBtu and NOx'!$J$5:$AA$5,0))*1000000</f>
        <v>176459824.1315501</v>
      </c>
      <c r="N11" s="85">
        <f>INDEX('IPM TBtu and NOx'!$J$6:$AA$54,MATCH($B11,'IPM TBtu and NOx'!$I$6:$I$54,0),MATCH(N$4,'IPM TBtu and NOx'!$J$5:$AA$5,0))*1000000</f>
        <v>176436822.41705224</v>
      </c>
      <c r="O11" s="85">
        <f>INDEX('IPM TBtu and NOx'!$J$6:$AA$54,MATCH($B11,'IPM TBtu and NOx'!$I$6:$I$54,0),MATCH(O$4,'IPM TBtu and NOx'!$J$5:$AA$5,0))*1000000</f>
        <v>173745689.8104142</v>
      </c>
      <c r="P11" s="42">
        <f>INDEX('IPM TBtu and NOx'!$BX$6:$CO$54,MATCH($B11,'IPM TBtu and NOx'!$BW$6:$BW$54,0),MATCH(P$4,'IPM TBtu and NOx'!$BX$5:$CO$5,0))</f>
        <v>0</v>
      </c>
      <c r="Q11" s="42">
        <f>INDEX('IPM TBtu and NOx'!$BX$6:$CO$54,MATCH($B11,'IPM TBtu and NOx'!$BW$6:$BW$54,0),MATCH(Q$4,'IPM TBtu and NOx'!$BX$5:$CO$5,0))</f>
        <v>0</v>
      </c>
      <c r="R11" s="42">
        <f>INDEX('IPM TBtu and NOx'!$BX$6:$CO$54,MATCH($B11,'IPM TBtu and NOx'!$BW$6:$BW$54,0),MATCH(R$4,'IPM TBtu and NOx'!$BX$5:$CO$5,0))</f>
        <v>0</v>
      </c>
      <c r="S11" s="42">
        <f>INDEX('IPM TBtu and NOx'!$BX$6:$CO$54,MATCH($B11,'IPM TBtu and NOx'!$BW$6:$BW$54,0),MATCH(S$4,'IPM TBtu and NOx'!$BX$5:$CO$5,0))</f>
        <v>0</v>
      </c>
      <c r="T11" s="42">
        <f>INDEX('IPM TBtu and NOx'!$BX$6:$CO$54,MATCH($B11,'IPM TBtu and NOx'!$BW$6:$BW$54,0),MATCH(T$4,'IPM TBtu and NOx'!$BX$5:$CO$5,0))</f>
        <v>0</v>
      </c>
      <c r="U11" s="42">
        <f>INDEX('IPM TBtu and NOx'!$BX$6:$CO$54,MATCH($B11,'IPM TBtu and NOx'!$BW$6:$BW$54,0),MATCH(U$4,'IPM TBtu and NOx'!$BX$5:$CO$5,0))</f>
        <v>0</v>
      </c>
      <c r="V11" s="42">
        <f>INDEX('IPM TBtu and NOx'!$BB$6:$BS$54,MATCH($B11,'IPM TBtu and NOx'!$BA$6:$BA$54,0),MATCH(V$4,'IPM TBtu and NOx'!$BB$5:$BS$5,0))*1000000</f>
        <v>0</v>
      </c>
      <c r="W11" s="42">
        <f>INDEX('IPM TBtu and NOx'!$BB$6:$BS$54,MATCH($B11,'IPM TBtu and NOx'!$BA$6:$BA$54,0),MATCH(W$4,'IPM TBtu and NOx'!$BB$5:$BS$5,0))*1000000</f>
        <v>0</v>
      </c>
      <c r="X11" s="42">
        <f>INDEX('IPM TBtu and NOx'!$BB$6:$BS$54,MATCH($B11,'IPM TBtu and NOx'!$BA$6:$BA$54,0),MATCH(X$4,'IPM TBtu and NOx'!$BB$5:$BS$5,0))*1000000</f>
        <v>0</v>
      </c>
      <c r="Y11" s="42">
        <f>INDEX('IPM TBtu and NOx'!$BB$6:$BS$54,MATCH($B11,'IPM TBtu and NOx'!$BA$6:$BA$54,0),MATCH(Y$4,'IPM TBtu and NOx'!$BB$5:$BS$5,0))*1000000</f>
        <v>0</v>
      </c>
      <c r="Z11" s="42">
        <f>INDEX('IPM TBtu and NOx'!$BB$6:$BS$54,MATCH($B11,'IPM TBtu and NOx'!$BA$6:$BA$54,0),MATCH(Z$4,'IPM TBtu and NOx'!$BB$5:$BS$5,0))*1000000</f>
        <v>0</v>
      </c>
      <c r="AA11" s="42">
        <f>INDEX('IPM TBtu and NOx'!$BB$6:$BS$54,MATCH($B11,'IPM TBtu and NOx'!$BA$6:$BA$54,0),MATCH(AA$4,'IPM TBtu and NOx'!$BB$5:$BS$5,0))*1000000</f>
        <v>0</v>
      </c>
      <c r="AB11" s="51">
        <f t="shared" si="0"/>
        <v>10906.795968915727</v>
      </c>
      <c r="AC11" s="42">
        <f t="shared" si="1"/>
        <v>10628.072692744068</v>
      </c>
      <c r="AD11" s="42">
        <f t="shared" si="2"/>
        <v>10621.412733197029</v>
      </c>
      <c r="AE11" s="42">
        <f t="shared" si="3"/>
        <v>10520.461800422519</v>
      </c>
      <c r="AF11" s="42">
        <f t="shared" si="4"/>
        <v>10502.670886333784</v>
      </c>
      <c r="AG11" s="42">
        <f t="shared" si="5"/>
        <v>10099.984530333348</v>
      </c>
      <c r="AH11" s="51">
        <f t="shared" si="6"/>
        <v>177127299.67211515</v>
      </c>
      <c r="AI11" s="42">
        <f t="shared" si="7"/>
        <v>177123757.04912099</v>
      </c>
      <c r="AJ11" s="42">
        <f t="shared" si="8"/>
        <v>177072526.59106684</v>
      </c>
      <c r="AK11" s="42">
        <f t="shared" si="9"/>
        <v>176459824.1315501</v>
      </c>
      <c r="AL11" s="42">
        <f t="shared" si="10"/>
        <v>176436822.41705224</v>
      </c>
      <c r="AM11" s="42">
        <f t="shared" si="11"/>
        <v>173745689.8104142</v>
      </c>
      <c r="AN11" s="51">
        <f>VLOOKUP($B11,'2015 Historic Data For Illust'!$A$3:$G$26,3,0)</f>
        <v>144261911.46399999</v>
      </c>
      <c r="AO11" s="62">
        <f>VLOOKUP($B11,'2015 Historic Data For Illust'!$A$3:$G$26,5,0)</f>
        <v>138960645.92300001</v>
      </c>
      <c r="AP11" s="51">
        <f>VLOOKUP($B11,'2015 Historic Data For Illust'!$A$3:$G$26,2,0)</f>
        <v>8117.7830000000004</v>
      </c>
      <c r="AQ11" s="42">
        <f>VLOOKUP($B11,'2015 Historic Data For Illust'!$A$3:$G$26,7,0)</f>
        <v>7717.4440000000004</v>
      </c>
      <c r="AR11" s="62">
        <f t="shared" si="12"/>
        <v>8011.8598734298566</v>
      </c>
      <c r="AS11" s="73">
        <f t="shared" si="13"/>
        <v>0.11254229085999269</v>
      </c>
      <c r="AT11" s="8">
        <f t="shared" si="14"/>
        <v>0.11107380724577721</v>
      </c>
      <c r="AU11" s="9">
        <f t="shared" si="15"/>
        <v>0.11107380724577721</v>
      </c>
      <c r="AV11" s="68">
        <f t="shared" si="16"/>
        <v>0.12315206057005977</v>
      </c>
      <c r="AW11" s="8">
        <f t="shared" si="17"/>
        <v>0.12000730867284652</v>
      </c>
      <c r="AX11" s="8">
        <f t="shared" si="18"/>
        <v>0.1199668061181081</v>
      </c>
      <c r="AY11" s="8">
        <f t="shared" si="19"/>
        <v>0.11923917358751936</v>
      </c>
      <c r="AZ11" s="8">
        <f t="shared" si="20"/>
        <v>0.11905304961237756</v>
      </c>
      <c r="BA11" s="8">
        <f t="shared" si="21"/>
        <v>0.1162616988237709</v>
      </c>
      <c r="BB11" s="40">
        <f t="shared" si="22"/>
        <v>8012</v>
      </c>
      <c r="BC11" s="40">
        <f t="shared" si="23"/>
        <v>7785</v>
      </c>
      <c r="BD11" s="40">
        <f t="shared" si="24"/>
        <v>7782</v>
      </c>
      <c r="BE11" s="40">
        <f t="shared" si="25"/>
        <v>7730</v>
      </c>
      <c r="BF11" s="40">
        <f t="shared" si="26"/>
        <v>7716</v>
      </c>
      <c r="BG11" s="40">
        <f t="shared" si="27"/>
        <v>7515</v>
      </c>
    </row>
    <row r="12" spans="1:61" s="40" customFormat="1" x14ac:dyDescent="0.25">
      <c r="A12" s="42" t="s">
        <v>13</v>
      </c>
      <c r="B12" s="53" t="s">
        <v>34</v>
      </c>
      <c r="C12" s="52" t="s">
        <v>104</v>
      </c>
      <c r="D12" s="42">
        <f>INDEX('IPM TBtu and NOx'!$AF$6:$AW$54,MATCH($B12,'IPM TBtu and NOx'!$AE$6:$AE$54,0),MATCH(D$4,'IPM TBtu and NOx'!$AF$5:$AW$5,0))</f>
        <v>20421.158423454093</v>
      </c>
      <c r="E12" s="42">
        <f>INDEX('IPM TBtu and NOx'!$AF$6:$AW$54,MATCH($B12,'IPM TBtu and NOx'!$AE$6:$AE$54,0),MATCH(E$4,'IPM TBtu and NOx'!$AF$5:$AW$5,0))</f>
        <v>18097.318116697064</v>
      </c>
      <c r="F12" s="42">
        <f>INDEX('IPM TBtu and NOx'!$AF$6:$AW$54,MATCH($B12,'IPM TBtu and NOx'!$AE$6:$AE$54,0),MATCH(F$4,'IPM TBtu and NOx'!$AF$5:$AW$5,0))</f>
        <v>15293.795903999675</v>
      </c>
      <c r="G12" s="42">
        <f>INDEX('IPM TBtu and NOx'!$AF$6:$AW$54,MATCH($B12,'IPM TBtu and NOx'!$AE$6:$AE$54,0),MATCH(G$4,'IPM TBtu and NOx'!$AF$5:$AW$5,0))</f>
        <v>15089.59068611667</v>
      </c>
      <c r="H12" s="42">
        <f>INDEX('IPM TBtu and NOx'!$AF$6:$AW$54,MATCH($B12,'IPM TBtu and NOx'!$AE$6:$AE$54,0),MATCH(H$4,'IPM TBtu and NOx'!$AF$5:$AW$5,0))</f>
        <v>14498.143900630535</v>
      </c>
      <c r="I12" s="42">
        <f>INDEX('IPM TBtu and NOx'!$AF$6:$AW$54,MATCH($B12,'IPM TBtu and NOx'!$AE$6:$AE$54,0),MATCH(I$4,'IPM TBtu and NOx'!$AF$5:$AW$5,0))</f>
        <v>13792.853843359</v>
      </c>
      <c r="J12" s="85">
        <f>INDEX('IPM TBtu and NOx'!$J$6:$AA$54,MATCH($B12,'IPM TBtu and NOx'!$I$6:$I$54,0),MATCH(J$4,'IPM TBtu and NOx'!$J$5:$AA$5,0))*1000000</f>
        <v>308361901.6999405</v>
      </c>
      <c r="K12" s="85">
        <f>INDEX('IPM TBtu and NOx'!$J$6:$AA$54,MATCH($B12,'IPM TBtu and NOx'!$I$6:$I$54,0),MATCH(K$4,'IPM TBtu and NOx'!$J$5:$AA$5,0))*1000000</f>
        <v>308317426.98651981</v>
      </c>
      <c r="L12" s="85">
        <f>INDEX('IPM TBtu and NOx'!$J$6:$AA$54,MATCH($B12,'IPM TBtu and NOx'!$I$6:$I$54,0),MATCH(L$4,'IPM TBtu and NOx'!$J$5:$AA$5,0))*1000000</f>
        <v>308399116.95887423</v>
      </c>
      <c r="M12" s="85">
        <f>INDEX('IPM TBtu and NOx'!$J$6:$AA$54,MATCH($B12,'IPM TBtu and NOx'!$I$6:$I$54,0),MATCH(M$4,'IPM TBtu and NOx'!$J$5:$AA$5,0))*1000000</f>
        <v>307649912.57974559</v>
      </c>
      <c r="N12" s="85">
        <f>INDEX('IPM TBtu and NOx'!$J$6:$AA$54,MATCH($B12,'IPM TBtu and NOx'!$I$6:$I$54,0),MATCH(N$4,'IPM TBtu and NOx'!$J$5:$AA$5,0))*1000000</f>
        <v>307644038.4162364</v>
      </c>
      <c r="O12" s="85">
        <f>INDEX('IPM TBtu and NOx'!$J$6:$AA$54,MATCH($B12,'IPM TBtu and NOx'!$I$6:$I$54,0),MATCH(O$4,'IPM TBtu and NOx'!$J$5:$AA$5,0))*1000000</f>
        <v>307551435.79157877</v>
      </c>
      <c r="P12" s="42">
        <f>INDEX('IPM TBtu and NOx'!$BX$6:$CO$54,MATCH($B12,'IPM TBtu and NOx'!$BW$6:$BW$54,0),MATCH(P$4,'IPM TBtu and NOx'!$BX$5:$CO$5,0))</f>
        <v>2419.6735646807101</v>
      </c>
      <c r="Q12" s="42">
        <f>INDEX('IPM TBtu and NOx'!$BX$6:$CO$54,MATCH($B12,'IPM TBtu and NOx'!$BW$6:$BW$54,0),MATCH(Q$4,'IPM TBtu and NOx'!$BX$5:$CO$5,0))</f>
        <v>1619.0000230425842</v>
      </c>
      <c r="R12" s="42">
        <f>INDEX('IPM TBtu and NOx'!$BX$6:$CO$54,MATCH($B12,'IPM TBtu and NOx'!$BW$6:$BW$54,0),MATCH(R$4,'IPM TBtu and NOx'!$BX$5:$CO$5,0))</f>
        <v>1619.0000230425842</v>
      </c>
      <c r="S12" s="42">
        <f>INDEX('IPM TBtu and NOx'!$BX$6:$CO$54,MATCH($B12,'IPM TBtu and NOx'!$BW$6:$BW$54,0),MATCH(S$4,'IPM TBtu and NOx'!$BX$5:$CO$5,0))</f>
        <v>1619.0000230425842</v>
      </c>
      <c r="T12" s="42">
        <f>INDEX('IPM TBtu and NOx'!$BX$6:$CO$54,MATCH($B12,'IPM TBtu and NOx'!$BW$6:$BW$54,0),MATCH(T$4,'IPM TBtu and NOx'!$BX$5:$CO$5,0))</f>
        <v>1619.000023042584</v>
      </c>
      <c r="U12" s="42">
        <f>INDEX('IPM TBtu and NOx'!$BX$6:$CO$54,MATCH($B12,'IPM TBtu and NOx'!$BW$6:$BW$54,0),MATCH(U$4,'IPM TBtu and NOx'!$BX$5:$CO$5,0))</f>
        <v>1619.000023042584</v>
      </c>
      <c r="V12" s="42">
        <f>INDEX('IPM TBtu and NOx'!$BB$6:$BS$54,MATCH($B12,'IPM TBtu and NOx'!$BA$6:$BA$54,0),MATCH(V$4,'IPM TBtu and NOx'!$BB$5:$BS$5,0))*1000000</f>
        <v>39975309.210928001</v>
      </c>
      <c r="W12" s="42">
        <f>INDEX('IPM TBtu and NOx'!$BB$6:$BS$54,MATCH($B12,'IPM TBtu and NOx'!$BA$6:$BA$54,0),MATCH(W$4,'IPM TBtu and NOx'!$BB$5:$BS$5,0))*1000000</f>
        <v>39975309.210928001</v>
      </c>
      <c r="X12" s="42">
        <f>INDEX('IPM TBtu and NOx'!$BB$6:$BS$54,MATCH($B12,'IPM TBtu and NOx'!$BA$6:$BA$54,0),MATCH(X$4,'IPM TBtu and NOx'!$BB$5:$BS$5,0))*1000000</f>
        <v>39975309.210928001</v>
      </c>
      <c r="Y12" s="42">
        <f>INDEX('IPM TBtu and NOx'!$BB$6:$BS$54,MATCH($B12,'IPM TBtu and NOx'!$BA$6:$BA$54,0),MATCH(Y$4,'IPM TBtu and NOx'!$BB$5:$BS$5,0))*1000000</f>
        <v>39975309.210928001</v>
      </c>
      <c r="Z12" s="42">
        <f>INDEX('IPM TBtu and NOx'!$BB$6:$BS$54,MATCH($B12,'IPM TBtu and NOx'!$BA$6:$BA$54,0),MATCH(Z$4,'IPM TBtu and NOx'!$BB$5:$BS$5,0))*1000000</f>
        <v>39975309.210928001</v>
      </c>
      <c r="AA12" s="42">
        <f>INDEX('IPM TBtu and NOx'!$BB$6:$BS$54,MATCH($B12,'IPM TBtu and NOx'!$BA$6:$BA$54,0),MATCH(AA$4,'IPM TBtu and NOx'!$BB$5:$BS$5,0))*1000000</f>
        <v>39975309.210928001</v>
      </c>
      <c r="AB12" s="51">
        <f t="shared" si="0"/>
        <v>22840.831988134803</v>
      </c>
      <c r="AC12" s="42">
        <f t="shared" si="1"/>
        <v>19716.318139739647</v>
      </c>
      <c r="AD12" s="42">
        <f t="shared" si="2"/>
        <v>16912.795927042258</v>
      </c>
      <c r="AE12" s="42">
        <f t="shared" si="3"/>
        <v>16708.590709159253</v>
      </c>
      <c r="AF12" s="42">
        <f t="shared" si="4"/>
        <v>16117.14392367312</v>
      </c>
      <c r="AG12" s="42">
        <f t="shared" si="5"/>
        <v>15411.853866401583</v>
      </c>
      <c r="AH12" s="51">
        <f t="shared" si="6"/>
        <v>348337210.91086853</v>
      </c>
      <c r="AI12" s="42">
        <f t="shared" si="7"/>
        <v>348292736.19744784</v>
      </c>
      <c r="AJ12" s="42">
        <f t="shared" si="8"/>
        <v>348374426.16980225</v>
      </c>
      <c r="AK12" s="42">
        <f t="shared" si="9"/>
        <v>347625221.79067361</v>
      </c>
      <c r="AL12" s="42">
        <f t="shared" si="10"/>
        <v>347619347.62716442</v>
      </c>
      <c r="AM12" s="42">
        <f t="shared" si="11"/>
        <v>347526745.00250679</v>
      </c>
      <c r="AN12" s="51">
        <f>VLOOKUP($B12,'2015 Historic Data For Illust'!$A$3:$G$26,3,0)</f>
        <v>368427472.59299999</v>
      </c>
      <c r="AO12" s="62">
        <f>VLOOKUP($B12,'2015 Historic Data For Illust'!$A$3:$G$26,5,0)</f>
        <v>361465288.23699999</v>
      </c>
      <c r="AP12" s="51">
        <f>VLOOKUP($B12,'2015 Historic Data For Illust'!$A$3:$G$26,2,0)</f>
        <v>26709.23</v>
      </c>
      <c r="AQ12" s="42">
        <f>VLOOKUP($B12,'2015 Historic Data For Illust'!$A$3:$G$26,7,0)</f>
        <v>25315.402999999998</v>
      </c>
      <c r="AR12" s="62">
        <f t="shared" si="12"/>
        <v>25803.003077982798</v>
      </c>
      <c r="AS12" s="73">
        <f t="shared" si="13"/>
        <v>0.14499043631040812</v>
      </c>
      <c r="AT12" s="8">
        <f t="shared" si="14"/>
        <v>0.1400710044578421</v>
      </c>
      <c r="AU12" s="9">
        <f t="shared" si="15"/>
        <v>0.1400710044578421</v>
      </c>
      <c r="AV12" s="68">
        <f t="shared" si="16"/>
        <v>0.13114207309869774</v>
      </c>
      <c r="AW12" s="8">
        <f t="shared" si="17"/>
        <v>0.1132169355869795</v>
      </c>
      <c r="AX12" s="8">
        <f t="shared" si="18"/>
        <v>9.7095507916523924E-2</v>
      </c>
      <c r="AY12" s="8">
        <f t="shared" si="19"/>
        <v>9.6129910385044023E-2</v>
      </c>
      <c r="AZ12" s="8">
        <f t="shared" si="20"/>
        <v>9.2728693231191484E-2</v>
      </c>
      <c r="BA12" s="8">
        <f t="shared" si="21"/>
        <v>8.8694490930707581E-2</v>
      </c>
      <c r="BB12" s="40">
        <f t="shared" si="22"/>
        <v>25803</v>
      </c>
      <c r="BC12" s="40">
        <f t="shared" si="23"/>
        <v>22501</v>
      </c>
      <c r="BD12" s="40">
        <f t="shared" si="24"/>
        <v>19531</v>
      </c>
      <c r="BE12" s="40">
        <f t="shared" si="25"/>
        <v>19353</v>
      </c>
      <c r="BF12" s="40">
        <f t="shared" si="26"/>
        <v>18727</v>
      </c>
      <c r="BG12" s="40">
        <f t="shared" si="27"/>
        <v>17984</v>
      </c>
    </row>
    <row r="13" spans="1:61" s="40" customFormat="1" x14ac:dyDescent="0.25">
      <c r="A13" s="42" t="s">
        <v>13</v>
      </c>
      <c r="B13" s="53" t="s">
        <v>35</v>
      </c>
      <c r="C13" s="52" t="s">
        <v>103</v>
      </c>
      <c r="D13" s="42">
        <f>INDEX('IPM TBtu and NOx'!$AF$6:$AW$54,MATCH($B13,'IPM TBtu and NOx'!$AE$6:$AE$54,0),MATCH(D$4,'IPM TBtu and NOx'!$AF$5:$AW$5,0))</f>
        <v>10007.209982377421</v>
      </c>
      <c r="E13" s="42">
        <f>INDEX('IPM TBtu and NOx'!$AF$6:$AW$54,MATCH($B13,'IPM TBtu and NOx'!$AE$6:$AE$54,0),MATCH(E$4,'IPM TBtu and NOx'!$AF$5:$AW$5,0))</f>
        <v>9993.0962679064032</v>
      </c>
      <c r="F13" s="42">
        <f>INDEX('IPM TBtu and NOx'!$AF$6:$AW$54,MATCH($B13,'IPM TBtu and NOx'!$AE$6:$AE$54,0),MATCH(F$4,'IPM TBtu and NOx'!$AF$5:$AW$5,0))</f>
        <v>9687.1922873633539</v>
      </c>
      <c r="G13" s="42">
        <f>INDEX('IPM TBtu and NOx'!$AF$6:$AW$54,MATCH($B13,'IPM TBtu and NOx'!$AE$6:$AE$54,0),MATCH(G$4,'IPM TBtu and NOx'!$AF$5:$AW$5,0))</f>
        <v>9565.870808765656</v>
      </c>
      <c r="H13" s="42">
        <f>INDEX('IPM TBtu and NOx'!$AF$6:$AW$54,MATCH($B13,'IPM TBtu and NOx'!$AE$6:$AE$54,0),MATCH(H$4,'IPM TBtu and NOx'!$AF$5:$AW$5,0))</f>
        <v>9548.3970397378325</v>
      </c>
      <c r="I13" s="42">
        <f>INDEX('IPM TBtu and NOx'!$AF$6:$AW$54,MATCH($B13,'IPM TBtu and NOx'!$AE$6:$AE$54,0),MATCH(I$4,'IPM TBtu and NOx'!$AF$5:$AW$5,0))</f>
        <v>9540.1798404052261</v>
      </c>
      <c r="J13" s="85">
        <f>INDEX('IPM TBtu and NOx'!$J$6:$AA$54,MATCH($B13,'IPM TBtu and NOx'!$I$6:$I$54,0),MATCH(J$4,'IPM TBtu and NOx'!$J$5:$AA$5,0))*1000000</f>
        <v>208642476.57664588</v>
      </c>
      <c r="K13" s="85">
        <f>INDEX('IPM TBtu and NOx'!$J$6:$AA$54,MATCH($B13,'IPM TBtu and NOx'!$I$6:$I$54,0),MATCH(K$4,'IPM TBtu and NOx'!$J$5:$AA$5,0))*1000000</f>
        <v>208538461.23907503</v>
      </c>
      <c r="L13" s="85">
        <f>INDEX('IPM TBtu and NOx'!$J$6:$AA$54,MATCH($B13,'IPM TBtu and NOx'!$I$6:$I$54,0),MATCH(L$4,'IPM TBtu and NOx'!$J$5:$AA$5,0))*1000000</f>
        <v>208159353.17193612</v>
      </c>
      <c r="M13" s="85">
        <f>INDEX('IPM TBtu and NOx'!$J$6:$AA$54,MATCH($B13,'IPM TBtu and NOx'!$I$6:$I$54,0),MATCH(M$4,'IPM TBtu and NOx'!$J$5:$AA$5,0))*1000000</f>
        <v>207819373.01263574</v>
      </c>
      <c r="N13" s="85">
        <f>INDEX('IPM TBtu and NOx'!$J$6:$AA$54,MATCH($B13,'IPM TBtu and NOx'!$I$6:$I$54,0),MATCH(N$4,'IPM TBtu and NOx'!$J$5:$AA$5,0))*1000000</f>
        <v>207715629.88838208</v>
      </c>
      <c r="O13" s="85">
        <f>INDEX('IPM TBtu and NOx'!$J$6:$AA$54,MATCH($B13,'IPM TBtu and NOx'!$I$6:$I$54,0),MATCH(O$4,'IPM TBtu and NOx'!$J$5:$AA$5,0))*1000000</f>
        <v>207715599.81567386</v>
      </c>
      <c r="P13" s="42">
        <f>INDEX('IPM TBtu and NOx'!$BX$6:$CO$54,MATCH($B13,'IPM TBtu and NOx'!$BW$6:$BW$54,0),MATCH(P$4,'IPM TBtu and NOx'!$BX$5:$CO$5,0))</f>
        <v>0</v>
      </c>
      <c r="Q13" s="42">
        <f>INDEX('IPM TBtu and NOx'!$BX$6:$CO$54,MATCH($B13,'IPM TBtu and NOx'!$BW$6:$BW$54,0),MATCH(Q$4,'IPM TBtu and NOx'!$BX$5:$CO$5,0))</f>
        <v>0</v>
      </c>
      <c r="R13" s="42">
        <f>INDEX('IPM TBtu and NOx'!$BX$6:$CO$54,MATCH($B13,'IPM TBtu and NOx'!$BW$6:$BW$54,0),MATCH(R$4,'IPM TBtu and NOx'!$BX$5:$CO$5,0))</f>
        <v>0</v>
      </c>
      <c r="S13" s="42">
        <f>INDEX('IPM TBtu and NOx'!$BX$6:$CO$54,MATCH($B13,'IPM TBtu and NOx'!$BW$6:$BW$54,0),MATCH(S$4,'IPM TBtu and NOx'!$BX$5:$CO$5,0))</f>
        <v>0</v>
      </c>
      <c r="T13" s="42">
        <f>INDEX('IPM TBtu and NOx'!$BX$6:$CO$54,MATCH($B13,'IPM TBtu and NOx'!$BW$6:$BW$54,0),MATCH(T$4,'IPM TBtu and NOx'!$BX$5:$CO$5,0))</f>
        <v>0</v>
      </c>
      <c r="U13" s="42">
        <f>INDEX('IPM TBtu and NOx'!$BX$6:$CO$54,MATCH($B13,'IPM TBtu and NOx'!$BW$6:$BW$54,0),MATCH(U$4,'IPM TBtu and NOx'!$BX$5:$CO$5,0))</f>
        <v>0</v>
      </c>
      <c r="V13" s="42">
        <f>INDEX('IPM TBtu and NOx'!$BB$6:$BS$54,MATCH($B13,'IPM TBtu and NOx'!$BA$6:$BA$54,0),MATCH(V$4,'IPM TBtu and NOx'!$BB$5:$BS$5,0))*1000000</f>
        <v>0</v>
      </c>
      <c r="W13" s="42">
        <f>INDEX('IPM TBtu and NOx'!$BB$6:$BS$54,MATCH($B13,'IPM TBtu and NOx'!$BA$6:$BA$54,0),MATCH(W$4,'IPM TBtu and NOx'!$BB$5:$BS$5,0))*1000000</f>
        <v>0</v>
      </c>
      <c r="X13" s="42">
        <f>INDEX('IPM TBtu and NOx'!$BB$6:$BS$54,MATCH($B13,'IPM TBtu and NOx'!$BA$6:$BA$54,0),MATCH(X$4,'IPM TBtu and NOx'!$BB$5:$BS$5,0))*1000000</f>
        <v>0</v>
      </c>
      <c r="Y13" s="42">
        <f>INDEX('IPM TBtu and NOx'!$BB$6:$BS$54,MATCH($B13,'IPM TBtu and NOx'!$BA$6:$BA$54,0),MATCH(Y$4,'IPM TBtu and NOx'!$BB$5:$BS$5,0))*1000000</f>
        <v>0</v>
      </c>
      <c r="Z13" s="42">
        <f>INDEX('IPM TBtu and NOx'!$BB$6:$BS$54,MATCH($B13,'IPM TBtu and NOx'!$BA$6:$BA$54,0),MATCH(Z$4,'IPM TBtu and NOx'!$BB$5:$BS$5,0))*1000000</f>
        <v>0</v>
      </c>
      <c r="AA13" s="42">
        <f>INDEX('IPM TBtu and NOx'!$BB$6:$BS$54,MATCH($B13,'IPM TBtu and NOx'!$BA$6:$BA$54,0),MATCH(AA$4,'IPM TBtu and NOx'!$BB$5:$BS$5,0))*1000000</f>
        <v>0</v>
      </c>
      <c r="AB13" s="51">
        <f t="shared" si="0"/>
        <v>10007.209982377421</v>
      </c>
      <c r="AC13" s="42">
        <f t="shared" si="1"/>
        <v>9993.0962679064032</v>
      </c>
      <c r="AD13" s="42">
        <f t="shared" si="2"/>
        <v>9687.1922873633539</v>
      </c>
      <c r="AE13" s="42">
        <f t="shared" si="3"/>
        <v>9565.870808765656</v>
      </c>
      <c r="AF13" s="42">
        <f t="shared" si="4"/>
        <v>9548.3970397378325</v>
      </c>
      <c r="AG13" s="42">
        <f t="shared" si="5"/>
        <v>9540.1798404052261</v>
      </c>
      <c r="AH13" s="51">
        <f t="shared" si="6"/>
        <v>208642476.57664588</v>
      </c>
      <c r="AI13" s="42">
        <f t="shared" si="7"/>
        <v>208538461.23907503</v>
      </c>
      <c r="AJ13" s="42">
        <f t="shared" si="8"/>
        <v>208159353.17193612</v>
      </c>
      <c r="AK13" s="42">
        <f t="shared" si="9"/>
        <v>207819373.01263574</v>
      </c>
      <c r="AL13" s="42">
        <f t="shared" si="10"/>
        <v>207715629.88838208</v>
      </c>
      <c r="AM13" s="42">
        <f t="shared" si="11"/>
        <v>207715599.81567386</v>
      </c>
      <c r="AN13" s="51">
        <f>VLOOKUP($B13,'2015 Historic Data For Illust'!$A$3:$G$26,3,0)</f>
        <v>326367333.08399999</v>
      </c>
      <c r="AO13" s="62">
        <f>VLOOKUP($B13,'2015 Historic Data For Illust'!$A$3:$G$26,5,0)</f>
        <v>326315779.54000002</v>
      </c>
      <c r="AP13" s="51">
        <f>VLOOKUP($B13,'2015 Historic Data For Illust'!$A$3:$G$26,2,0)</f>
        <v>19257.034</v>
      </c>
      <c r="AQ13" s="42">
        <f>VLOOKUP($B13,'2015 Historic Data For Illust'!$A$3:$G$26,7,0)</f>
        <v>19098.017</v>
      </c>
      <c r="AR13" s="62">
        <f t="shared" si="12"/>
        <v>19101.034232145837</v>
      </c>
      <c r="AS13" s="73">
        <f t="shared" si="13"/>
        <v>0.11800834242833765</v>
      </c>
      <c r="AT13" s="8">
        <f t="shared" si="14"/>
        <v>0.11705236582136508</v>
      </c>
      <c r="AU13" s="9">
        <f t="shared" si="15"/>
        <v>0.11705236582136509</v>
      </c>
      <c r="AV13" s="68">
        <f t="shared" si="16"/>
        <v>9.5926871139312045E-2</v>
      </c>
      <c r="AW13" s="8">
        <f t="shared" si="17"/>
        <v>9.5839359401909116E-2</v>
      </c>
      <c r="AX13" s="8">
        <f t="shared" si="18"/>
        <v>9.3074773146147274E-2</v>
      </c>
      <c r="AY13" s="8">
        <f t="shared" si="19"/>
        <v>9.2059471358178296E-2</v>
      </c>
      <c r="AZ13" s="8">
        <f t="shared" si="20"/>
        <v>9.1937203231829509E-2</v>
      </c>
      <c r="BA13" s="8">
        <f t="shared" si="21"/>
        <v>9.1858096829233335E-2</v>
      </c>
      <c r="BB13" s="40">
        <f t="shared" si="22"/>
        <v>19101</v>
      </c>
      <c r="BC13" s="40">
        <f t="shared" si="23"/>
        <v>19087</v>
      </c>
      <c r="BD13" s="40">
        <f t="shared" si="24"/>
        <v>18636</v>
      </c>
      <c r="BE13" s="40">
        <f t="shared" si="25"/>
        <v>18470</v>
      </c>
      <c r="BF13" s="40">
        <f t="shared" si="26"/>
        <v>18450</v>
      </c>
      <c r="BG13" s="40">
        <f t="shared" si="27"/>
        <v>18437</v>
      </c>
    </row>
    <row r="14" spans="1:61" s="40" customFormat="1" x14ac:dyDescent="0.25">
      <c r="A14" s="42" t="s">
        <v>13</v>
      </c>
      <c r="B14" s="53" t="s">
        <v>37</v>
      </c>
      <c r="C14" s="52" t="s">
        <v>101</v>
      </c>
      <c r="D14" s="42">
        <f>INDEX('IPM TBtu and NOx'!$AF$6:$AW$54,MATCH($B14,'IPM TBtu and NOx'!$AE$6:$AE$54,0),MATCH(D$4,'IPM TBtu and NOx'!$AF$5:$AW$5,0))</f>
        <v>2137.3694221087017</v>
      </c>
      <c r="E14" s="42">
        <f>INDEX('IPM TBtu and NOx'!$AF$6:$AW$54,MATCH($B14,'IPM TBtu and NOx'!$AE$6:$AE$54,0),MATCH(E$4,'IPM TBtu and NOx'!$AF$5:$AW$5,0))</f>
        <v>2079.4100006624208</v>
      </c>
      <c r="F14" s="42">
        <f>INDEX('IPM TBtu and NOx'!$AF$6:$AW$54,MATCH($B14,'IPM TBtu and NOx'!$AE$6:$AE$54,0),MATCH(F$4,'IPM TBtu and NOx'!$AF$5:$AW$5,0))</f>
        <v>1793.5773561659892</v>
      </c>
      <c r="G14" s="42">
        <f>INDEX('IPM TBtu and NOx'!$AF$6:$AW$54,MATCH($B14,'IPM TBtu and NOx'!$AE$6:$AE$54,0),MATCH(G$4,'IPM TBtu and NOx'!$AF$5:$AW$5,0))</f>
        <v>1269.5596131322238</v>
      </c>
      <c r="H14" s="42">
        <f>INDEX('IPM TBtu and NOx'!$AF$6:$AW$54,MATCH($B14,'IPM TBtu and NOx'!$AE$6:$AE$54,0),MATCH(H$4,'IPM TBtu and NOx'!$AF$5:$AW$5,0))</f>
        <v>1110.2682489075048</v>
      </c>
      <c r="I14" s="42">
        <f>INDEX('IPM TBtu and NOx'!$AF$6:$AW$54,MATCH($B14,'IPM TBtu and NOx'!$AE$6:$AE$54,0),MATCH(I$4,'IPM TBtu and NOx'!$AF$5:$AW$5,0))</f>
        <v>1116.0942849620867</v>
      </c>
      <c r="J14" s="85">
        <f>INDEX('IPM TBtu and NOx'!$J$6:$AA$54,MATCH($B14,'IPM TBtu and NOx'!$I$6:$I$54,0),MATCH(J$4,'IPM TBtu and NOx'!$J$5:$AA$5,0))*1000000</f>
        <v>81010764.543524534</v>
      </c>
      <c r="K14" s="85">
        <f>INDEX('IPM TBtu and NOx'!$J$6:$AA$54,MATCH($B14,'IPM TBtu and NOx'!$I$6:$I$54,0),MATCH(K$4,'IPM TBtu and NOx'!$J$5:$AA$5,0))*1000000</f>
        <v>80960629.788292885</v>
      </c>
      <c r="L14" s="85">
        <f>INDEX('IPM TBtu and NOx'!$J$6:$AA$54,MATCH($B14,'IPM TBtu and NOx'!$I$6:$I$54,0),MATCH(L$4,'IPM TBtu and NOx'!$J$5:$AA$5,0))*1000000</f>
        <v>80649424.815449983</v>
      </c>
      <c r="M14" s="85">
        <f>INDEX('IPM TBtu and NOx'!$J$6:$AA$54,MATCH($B14,'IPM TBtu and NOx'!$I$6:$I$54,0),MATCH(M$4,'IPM TBtu and NOx'!$J$5:$AA$5,0))*1000000</f>
        <v>79732592.427404001</v>
      </c>
      <c r="N14" s="85">
        <f>INDEX('IPM TBtu and NOx'!$J$6:$AA$54,MATCH($B14,'IPM TBtu and NOx'!$I$6:$I$54,0),MATCH(N$4,'IPM TBtu and NOx'!$J$5:$AA$5,0))*1000000</f>
        <v>79153524.99224481</v>
      </c>
      <c r="O14" s="85">
        <f>INDEX('IPM TBtu and NOx'!$J$6:$AA$54,MATCH($B14,'IPM TBtu and NOx'!$I$6:$I$54,0),MATCH(O$4,'IPM TBtu and NOx'!$J$5:$AA$5,0))*1000000</f>
        <v>79220736.396984756</v>
      </c>
      <c r="P14" s="42">
        <f>INDEX('IPM TBtu and NOx'!$BX$6:$CO$54,MATCH($B14,'IPM TBtu and NOx'!$BW$6:$BW$54,0),MATCH(P$4,'IPM TBtu and NOx'!$BX$5:$CO$5,0))</f>
        <v>1372.0785429983275</v>
      </c>
      <c r="Q14" s="42">
        <f>INDEX('IPM TBtu and NOx'!$BX$6:$CO$54,MATCH($B14,'IPM TBtu and NOx'!$BW$6:$BW$54,0),MATCH(Q$4,'IPM TBtu and NOx'!$BX$5:$CO$5,0))</f>
        <v>1372.0785429983275</v>
      </c>
      <c r="R14" s="42">
        <f>INDEX('IPM TBtu and NOx'!$BX$6:$CO$54,MATCH($B14,'IPM TBtu and NOx'!$BW$6:$BW$54,0),MATCH(R$4,'IPM TBtu and NOx'!$BX$5:$CO$5,0))</f>
        <v>1372.0785429983275</v>
      </c>
      <c r="S14" s="42">
        <f>INDEX('IPM TBtu and NOx'!$BX$6:$CO$54,MATCH($B14,'IPM TBtu and NOx'!$BW$6:$BW$54,0),MATCH(S$4,'IPM TBtu and NOx'!$BX$5:$CO$5,0))</f>
        <v>1372.0785429983275</v>
      </c>
      <c r="T14" s="42">
        <f>INDEX('IPM TBtu and NOx'!$BX$6:$CO$54,MATCH($B14,'IPM TBtu and NOx'!$BW$6:$BW$54,0),MATCH(T$4,'IPM TBtu and NOx'!$BX$5:$CO$5,0))</f>
        <v>1372.0785429983275</v>
      </c>
      <c r="U14" s="42">
        <f>INDEX('IPM TBtu and NOx'!$BX$6:$CO$54,MATCH($B14,'IPM TBtu and NOx'!$BW$6:$BW$54,0),MATCH(U$4,'IPM TBtu and NOx'!$BX$5:$CO$5,0))</f>
        <v>1372.0785429983275</v>
      </c>
      <c r="V14" s="42">
        <f>INDEX('IPM TBtu and NOx'!$BB$6:$BS$54,MATCH($B14,'IPM TBtu and NOx'!$BA$6:$BA$54,0),MATCH(V$4,'IPM TBtu and NOx'!$BB$5:$BS$5,0))*1000000</f>
        <v>14161345.69341022</v>
      </c>
      <c r="W14" s="42">
        <f>INDEX('IPM TBtu and NOx'!$BB$6:$BS$54,MATCH($B14,'IPM TBtu and NOx'!$BA$6:$BA$54,0),MATCH(W$4,'IPM TBtu and NOx'!$BB$5:$BS$5,0))*1000000</f>
        <v>14161766.421662742</v>
      </c>
      <c r="X14" s="42">
        <f>INDEX('IPM TBtu and NOx'!$BB$6:$BS$54,MATCH($B14,'IPM TBtu and NOx'!$BA$6:$BA$54,0),MATCH(X$4,'IPM TBtu and NOx'!$BB$5:$BS$5,0))*1000000</f>
        <v>14161880.833606262</v>
      </c>
      <c r="Y14" s="42">
        <f>INDEX('IPM TBtu and NOx'!$BB$6:$BS$54,MATCH($B14,'IPM TBtu and NOx'!$BA$6:$BA$54,0),MATCH(Y$4,'IPM TBtu and NOx'!$BB$5:$BS$5,0))*1000000</f>
        <v>14161880.833606262</v>
      </c>
      <c r="Z14" s="42">
        <f>INDEX('IPM TBtu and NOx'!$BB$6:$BS$54,MATCH($B14,'IPM TBtu and NOx'!$BA$6:$BA$54,0),MATCH(Z$4,'IPM TBtu and NOx'!$BB$5:$BS$5,0))*1000000</f>
        <v>14161880.833606262</v>
      </c>
      <c r="AA14" s="42">
        <f>INDEX('IPM TBtu and NOx'!$BB$6:$BS$54,MATCH($B14,'IPM TBtu and NOx'!$BA$6:$BA$54,0),MATCH(AA$4,'IPM TBtu and NOx'!$BB$5:$BS$5,0))*1000000</f>
        <v>14161880.833606262</v>
      </c>
      <c r="AB14" s="51">
        <f t="shared" si="0"/>
        <v>3509.4479651070292</v>
      </c>
      <c r="AC14" s="42">
        <f t="shared" si="1"/>
        <v>3451.4885436607483</v>
      </c>
      <c r="AD14" s="42">
        <f t="shared" si="2"/>
        <v>3165.6558991643169</v>
      </c>
      <c r="AE14" s="42">
        <f t="shared" si="3"/>
        <v>2641.6381561305516</v>
      </c>
      <c r="AF14" s="42">
        <f t="shared" si="4"/>
        <v>2482.3467919058321</v>
      </c>
      <c r="AG14" s="42">
        <f t="shared" si="5"/>
        <v>2488.172827960414</v>
      </c>
      <c r="AH14" s="51">
        <f t="shared" si="6"/>
        <v>95172110.236934751</v>
      </c>
      <c r="AI14" s="42">
        <f t="shared" si="7"/>
        <v>95122396.209955633</v>
      </c>
      <c r="AJ14" s="42">
        <f t="shared" si="8"/>
        <v>94811305.649056241</v>
      </c>
      <c r="AK14" s="42">
        <f t="shared" si="9"/>
        <v>93894473.261010259</v>
      </c>
      <c r="AL14" s="42">
        <f t="shared" si="10"/>
        <v>93315405.825851068</v>
      </c>
      <c r="AM14" s="42">
        <f t="shared" si="11"/>
        <v>93382617.230591014</v>
      </c>
      <c r="AN14" s="51">
        <f>VLOOKUP($B14,'2015 Historic Data For Illust'!$A$3:$G$26,3,0)</f>
        <v>98045469.724999994</v>
      </c>
      <c r="AO14" s="62">
        <f>VLOOKUP($B14,'2015 Historic Data For Illust'!$A$3:$G$26,5,0)</f>
        <v>97632371.804000005</v>
      </c>
      <c r="AP14" s="51">
        <f>VLOOKUP($B14,'2015 Historic Data For Illust'!$A$3:$G$26,2,0)</f>
        <v>3892.971</v>
      </c>
      <c r="AQ14" s="42">
        <f>VLOOKUP($B14,'2015 Historic Data For Illust'!$A$3:$G$26,7,0)</f>
        <v>3847.241</v>
      </c>
      <c r="AR14" s="62">
        <f t="shared" si="12"/>
        <v>3863.5192817760126</v>
      </c>
      <c r="AS14" s="73">
        <f t="shared" si="13"/>
        <v>7.9411542642798025E-2</v>
      </c>
      <c r="AT14" s="8">
        <f t="shared" si="14"/>
        <v>7.8810765915294054E-2</v>
      </c>
      <c r="AU14" s="9">
        <f t="shared" si="15"/>
        <v>7.8810765915294054E-2</v>
      </c>
      <c r="AV14" s="68">
        <f t="shared" si="16"/>
        <v>7.3749504058912202E-2</v>
      </c>
      <c r="AW14" s="8">
        <f t="shared" si="17"/>
        <v>7.2569419635783131E-2</v>
      </c>
      <c r="AX14" s="8">
        <f t="shared" si="18"/>
        <v>6.6778025626647988E-2</v>
      </c>
      <c r="AY14" s="8">
        <f t="shared" si="19"/>
        <v>5.62682352727462E-2</v>
      </c>
      <c r="AZ14" s="8">
        <f t="shared" si="20"/>
        <v>5.3203364866429161E-2</v>
      </c>
      <c r="BA14" s="8">
        <f t="shared" si="21"/>
        <v>5.3289849904641966E-2</v>
      </c>
      <c r="BB14" s="40">
        <f t="shared" si="22"/>
        <v>3864</v>
      </c>
      <c r="BC14" s="40">
        <f t="shared" si="23"/>
        <v>3806</v>
      </c>
      <c r="BD14" s="40">
        <f t="shared" si="24"/>
        <v>3522</v>
      </c>
      <c r="BE14" s="40">
        <f t="shared" si="25"/>
        <v>3007</v>
      </c>
      <c r="BF14" s="40">
        <f t="shared" si="26"/>
        <v>2856</v>
      </c>
      <c r="BG14" s="40">
        <f t="shared" si="27"/>
        <v>2861</v>
      </c>
    </row>
    <row r="15" spans="1:61" s="40" customFormat="1" x14ac:dyDescent="0.25">
      <c r="A15" s="42" t="s">
        <v>13</v>
      </c>
      <c r="B15" s="53" t="s">
        <v>39</v>
      </c>
      <c r="C15" s="52" t="s">
        <v>99</v>
      </c>
      <c r="D15" s="107">
        <f>INDEX('IPM TBtu and NOx'!$AF$6:$AW$54,MATCH($B15,'IPM TBtu and NOx'!$AE$6:$AE$54,0),MATCH(D$4,'IPM TBtu and NOx'!$AF$5:$AW$5,0))</f>
        <v>19195.660217241231</v>
      </c>
      <c r="E15" s="107">
        <f>INDEX('IPM TBtu and NOx'!$AF$6:$AW$54,MATCH($B15,'IPM TBtu and NOx'!$AE$6:$AE$54,0),MATCH(E$4,'IPM TBtu and NOx'!$AF$5:$AW$5,0))</f>
        <v>18939.43588475159</v>
      </c>
      <c r="F15" s="107">
        <f>INDEX('IPM TBtu and NOx'!$AF$6:$AW$54,MATCH($B15,'IPM TBtu and NOx'!$AE$6:$AE$54,0),MATCH(F$4,'IPM TBtu and NOx'!$AF$5:$AW$5,0))</f>
        <v>17228.454336698462</v>
      </c>
      <c r="G15" s="107">
        <f>INDEX('IPM TBtu and NOx'!$AF$6:$AW$54,MATCH($B15,'IPM TBtu and NOx'!$AE$6:$AE$54,0),MATCH(G$4,'IPM TBtu and NOx'!$AF$5:$AW$5,0))</f>
        <v>16080.311339705862</v>
      </c>
      <c r="H15" s="107">
        <f>INDEX('IPM TBtu and NOx'!$AF$6:$AW$54,MATCH($B15,'IPM TBtu and NOx'!$AE$6:$AE$54,0),MATCH(H$4,'IPM TBtu and NOx'!$AF$5:$AW$5,0))</f>
        <v>13765.253813768009</v>
      </c>
      <c r="I15" s="107">
        <f>INDEX('IPM TBtu and NOx'!$AF$6:$AW$54,MATCH($B15,'IPM TBtu and NOx'!$AE$6:$AE$54,0),MATCH(I$4,'IPM TBtu and NOx'!$AF$5:$AW$5,0))</f>
        <v>13107.068881203417</v>
      </c>
      <c r="J15" s="127">
        <f>INDEX('IPM TBtu and NOx'!$J$6:$AA$54,MATCH($B15,'IPM TBtu and NOx'!$I$6:$I$54,0),MATCH(J$4,'IPM TBtu and NOx'!$J$5:$AA$5,0))*1000000</f>
        <v>256803277.22079909</v>
      </c>
      <c r="K15" s="127">
        <f>INDEX('IPM TBtu and NOx'!$J$6:$AA$54,MATCH($B15,'IPM TBtu and NOx'!$I$6:$I$54,0),MATCH(K$4,'IPM TBtu and NOx'!$J$5:$AA$5,0))*1000000</f>
        <v>256076163.96417302</v>
      </c>
      <c r="L15" s="127">
        <f>INDEX('IPM TBtu and NOx'!$J$6:$AA$54,MATCH($B15,'IPM TBtu and NOx'!$I$6:$I$54,0),MATCH(L$4,'IPM TBtu and NOx'!$J$5:$AA$5,0))*1000000</f>
        <v>255434169.21685532</v>
      </c>
      <c r="M15" s="127">
        <f>INDEX('IPM TBtu and NOx'!$J$6:$AA$54,MATCH($B15,'IPM TBtu and NOx'!$I$6:$I$54,0),MATCH(M$4,'IPM TBtu and NOx'!$J$5:$AA$5,0))*1000000</f>
        <v>252743526.24518996</v>
      </c>
      <c r="N15" s="127">
        <f>INDEX('IPM TBtu and NOx'!$J$6:$AA$54,MATCH($B15,'IPM TBtu and NOx'!$I$6:$I$54,0),MATCH(N$4,'IPM TBtu and NOx'!$J$5:$AA$5,0))*1000000</f>
        <v>247246459.09266961</v>
      </c>
      <c r="O15" s="127">
        <f>INDEX('IPM TBtu and NOx'!$J$6:$AA$54,MATCH($B15,'IPM TBtu and NOx'!$I$6:$I$54,0),MATCH(O$4,'IPM TBtu and NOx'!$J$5:$AA$5,0))*1000000</f>
        <v>245397940.24490631</v>
      </c>
      <c r="P15" s="107">
        <f>INDEX('IPM TBtu and NOx'!$BX$6:$CO$54,MATCH($B15,'IPM TBtu and NOx'!$BW$6:$BW$54,0),MATCH(P$4,'IPM TBtu and NOx'!$BX$5:$CO$5,0))</f>
        <v>0</v>
      </c>
      <c r="Q15" s="107">
        <f>INDEX('IPM TBtu and NOx'!$BX$6:$CO$54,MATCH($B15,'IPM TBtu and NOx'!$BW$6:$BW$54,0),MATCH(Q$4,'IPM TBtu and NOx'!$BX$5:$CO$5,0))</f>
        <v>0</v>
      </c>
      <c r="R15" s="107">
        <f>INDEX('IPM TBtu and NOx'!$BX$6:$CO$54,MATCH($B15,'IPM TBtu and NOx'!$BW$6:$BW$54,0),MATCH(R$4,'IPM TBtu and NOx'!$BX$5:$CO$5,0))</f>
        <v>0</v>
      </c>
      <c r="S15" s="107">
        <f>INDEX('IPM TBtu and NOx'!$BX$6:$CO$54,MATCH($B15,'IPM TBtu and NOx'!$BW$6:$BW$54,0),MATCH(S$4,'IPM TBtu and NOx'!$BX$5:$CO$5,0))</f>
        <v>0</v>
      </c>
      <c r="T15" s="107">
        <f>INDEX('IPM TBtu and NOx'!$BX$6:$CO$54,MATCH($B15,'IPM TBtu and NOx'!$BW$6:$BW$54,0),MATCH(T$4,'IPM TBtu and NOx'!$BX$5:$CO$5,0))</f>
        <v>0</v>
      </c>
      <c r="U15" s="107">
        <f>INDEX('IPM TBtu and NOx'!$BX$6:$CO$54,MATCH($B15,'IPM TBtu and NOx'!$BW$6:$BW$54,0),MATCH(U$4,'IPM TBtu and NOx'!$BX$5:$CO$5,0))</f>
        <v>0</v>
      </c>
      <c r="V15" s="107">
        <f>INDEX('IPM TBtu and NOx'!$BB$6:$BS$54,MATCH($B15,'IPM TBtu and NOx'!$BA$6:$BA$54,0),MATCH(V$4,'IPM TBtu and NOx'!$BB$5:$BS$5,0))*1000000</f>
        <v>0</v>
      </c>
      <c r="W15" s="107">
        <f>INDEX('IPM TBtu and NOx'!$BB$6:$BS$54,MATCH($B15,'IPM TBtu and NOx'!$BA$6:$BA$54,0),MATCH(W$4,'IPM TBtu and NOx'!$BB$5:$BS$5,0))*1000000</f>
        <v>0</v>
      </c>
      <c r="X15" s="107">
        <f>INDEX('IPM TBtu and NOx'!$BB$6:$BS$54,MATCH($B15,'IPM TBtu and NOx'!$BA$6:$BA$54,0),MATCH(X$4,'IPM TBtu and NOx'!$BB$5:$BS$5,0))*1000000</f>
        <v>0</v>
      </c>
      <c r="Y15" s="107">
        <f>INDEX('IPM TBtu and NOx'!$BB$6:$BS$54,MATCH($B15,'IPM TBtu and NOx'!$BA$6:$BA$54,0),MATCH(Y$4,'IPM TBtu and NOx'!$BB$5:$BS$5,0))*1000000</f>
        <v>0</v>
      </c>
      <c r="Z15" s="107">
        <f>INDEX('IPM TBtu and NOx'!$BB$6:$BS$54,MATCH($B15,'IPM TBtu and NOx'!$BA$6:$BA$54,0),MATCH(Z$4,'IPM TBtu and NOx'!$BB$5:$BS$5,0))*1000000</f>
        <v>0</v>
      </c>
      <c r="AA15" s="107">
        <f>INDEX('IPM TBtu and NOx'!$BB$6:$BS$54,MATCH($B15,'IPM TBtu and NOx'!$BA$6:$BA$54,0),MATCH(AA$4,'IPM TBtu and NOx'!$BB$5:$BS$5,0))*1000000</f>
        <v>0</v>
      </c>
      <c r="AB15" s="128">
        <f t="shared" si="0"/>
        <v>19195.660217241231</v>
      </c>
      <c r="AC15" s="107">
        <f t="shared" si="1"/>
        <v>18939.43588475159</v>
      </c>
      <c r="AD15" s="107">
        <f t="shared" si="2"/>
        <v>17228.454336698462</v>
      </c>
      <c r="AE15" s="107">
        <f t="shared" si="3"/>
        <v>16080.311339705862</v>
      </c>
      <c r="AF15" s="107">
        <f t="shared" si="4"/>
        <v>13765.253813768009</v>
      </c>
      <c r="AG15" s="107">
        <f t="shared" si="5"/>
        <v>13107.068881203417</v>
      </c>
      <c r="AH15" s="128">
        <f t="shared" si="6"/>
        <v>256803277.22079909</v>
      </c>
      <c r="AI15" s="107">
        <f t="shared" si="7"/>
        <v>256076163.96417302</v>
      </c>
      <c r="AJ15" s="107">
        <f t="shared" si="8"/>
        <v>255434169.21685532</v>
      </c>
      <c r="AK15" s="107">
        <f t="shared" si="9"/>
        <v>252743526.24518996</v>
      </c>
      <c r="AL15" s="107">
        <f t="shared" si="10"/>
        <v>247246459.09266961</v>
      </c>
      <c r="AM15" s="107">
        <f t="shared" si="11"/>
        <v>245397940.24490631</v>
      </c>
      <c r="AN15" s="128">
        <f>VLOOKUP($B15,'2015 Historic Data For Illust'!$A$3:$G$26,3,0)</f>
        <v>329667138.088</v>
      </c>
      <c r="AO15" s="129">
        <f>VLOOKUP($B15,'2015 Historic Data For Illust'!$A$3:$G$26,5,0)</f>
        <v>292910893.63099998</v>
      </c>
      <c r="AP15" s="128">
        <f>VLOOKUP($B15,'2015 Historic Data For Illust'!$A$3:$G$26,2,0)</f>
        <v>21459.602999999999</v>
      </c>
      <c r="AQ15" s="107">
        <f>VLOOKUP($B15,'2015 Historic Data For Illust'!$A$3:$G$26,7,0)</f>
        <v>16783.327000000001</v>
      </c>
      <c r="AR15" s="129">
        <f t="shared" si="12"/>
        <v>18889.401179647652</v>
      </c>
      <c r="AS15" s="130">
        <f t="shared" si="13"/>
        <v>0.13018951858205327</v>
      </c>
      <c r="AT15" s="108">
        <f t="shared" si="14"/>
        <v>0.11459680991682823</v>
      </c>
      <c r="AU15" s="131">
        <f t="shared" si="15"/>
        <v>0.11459680991682823</v>
      </c>
      <c r="AV15" s="132">
        <f t="shared" si="16"/>
        <v>0.14949700350386752</v>
      </c>
      <c r="AW15" s="108">
        <f t="shared" si="17"/>
        <v>0.14792033425962567</v>
      </c>
      <c r="AX15" s="108">
        <f t="shared" si="18"/>
        <v>0.13489545576083098</v>
      </c>
      <c r="AY15" s="108">
        <f t="shared" si="19"/>
        <v>0.12724607888952322</v>
      </c>
      <c r="AZ15" s="108">
        <f t="shared" si="20"/>
        <v>0.111348440453165</v>
      </c>
      <c r="BA15" s="108">
        <f t="shared" si="21"/>
        <v>0.1068229738857841</v>
      </c>
      <c r="BB15" s="126">
        <f t="shared" si="22"/>
        <v>18889</v>
      </c>
      <c r="BC15" s="126">
        <f t="shared" si="23"/>
        <v>18630</v>
      </c>
      <c r="BD15" s="126">
        <f t="shared" si="24"/>
        <v>16483</v>
      </c>
      <c r="BE15" s="126">
        <f t="shared" si="25"/>
        <v>15222</v>
      </c>
      <c r="BF15" s="126">
        <f t="shared" si="26"/>
        <v>12601</v>
      </c>
      <c r="BG15" s="126">
        <f t="shared" si="27"/>
        <v>11855</v>
      </c>
    </row>
    <row r="16" spans="1:61" s="40" customFormat="1" x14ac:dyDescent="0.25">
      <c r="A16" s="42" t="s">
        <v>13</v>
      </c>
      <c r="B16" s="53" t="s">
        <v>42</v>
      </c>
      <c r="C16" s="52" t="s">
        <v>97</v>
      </c>
      <c r="D16" s="42">
        <f>INDEX('IPM TBtu and NOx'!$AF$6:$AW$54,MATCH($B16,'IPM TBtu and NOx'!$AE$6:$AE$54,0),MATCH(D$4,'IPM TBtu and NOx'!$AF$5:$AW$5,0))</f>
        <v>20565.04502437378</v>
      </c>
      <c r="E16" s="42">
        <f>INDEX('IPM TBtu and NOx'!$AF$6:$AW$54,MATCH($B16,'IPM TBtu and NOx'!$AE$6:$AE$54,0),MATCH(E$4,'IPM TBtu and NOx'!$AF$5:$AW$5,0))</f>
        <v>18589.585049152178</v>
      </c>
      <c r="F16" s="42">
        <f>INDEX('IPM TBtu and NOx'!$AF$6:$AW$54,MATCH($B16,'IPM TBtu and NOx'!$AE$6:$AE$54,0),MATCH(F$4,'IPM TBtu and NOx'!$AF$5:$AW$5,0))</f>
        <v>16910.956708557002</v>
      </c>
      <c r="G16" s="42">
        <f>INDEX('IPM TBtu and NOx'!$AF$6:$AW$54,MATCH($B16,'IPM TBtu and NOx'!$AE$6:$AE$54,0),MATCH(G$4,'IPM TBtu and NOx'!$AF$5:$AW$5,0))</f>
        <v>16275.99977320811</v>
      </c>
      <c r="H16" s="42">
        <f>INDEX('IPM TBtu and NOx'!$AF$6:$AW$54,MATCH($B16,'IPM TBtu and NOx'!$AE$6:$AE$54,0),MATCH(H$4,'IPM TBtu and NOx'!$AF$5:$AW$5,0))</f>
        <v>15462.5527678207</v>
      </c>
      <c r="I16" s="42">
        <f>INDEX('IPM TBtu and NOx'!$AF$6:$AW$54,MATCH($B16,'IPM TBtu and NOx'!$AE$6:$AE$54,0),MATCH(I$4,'IPM TBtu and NOx'!$AF$5:$AW$5,0))</f>
        <v>15347.793182170413</v>
      </c>
      <c r="J16" s="85">
        <f>INDEX('IPM TBtu and NOx'!$J$6:$AA$54,MATCH($B16,'IPM TBtu and NOx'!$I$6:$I$54,0),MATCH(J$4,'IPM TBtu and NOx'!$J$5:$AA$5,0))*1000000</f>
        <v>338309916.27643627</v>
      </c>
      <c r="K16" s="85">
        <f>INDEX('IPM TBtu and NOx'!$J$6:$AA$54,MATCH($B16,'IPM TBtu and NOx'!$I$6:$I$54,0),MATCH(K$4,'IPM TBtu and NOx'!$J$5:$AA$5,0))*1000000</f>
        <v>338115613.47870809</v>
      </c>
      <c r="L16" s="85">
        <f>INDEX('IPM TBtu and NOx'!$J$6:$AA$54,MATCH($B16,'IPM TBtu and NOx'!$I$6:$I$54,0),MATCH(L$4,'IPM TBtu and NOx'!$J$5:$AA$5,0))*1000000</f>
        <v>338126626.51900834</v>
      </c>
      <c r="M16" s="85">
        <f>INDEX('IPM TBtu and NOx'!$J$6:$AA$54,MATCH($B16,'IPM TBtu and NOx'!$I$6:$I$54,0),MATCH(M$4,'IPM TBtu and NOx'!$J$5:$AA$5,0))*1000000</f>
        <v>335837185.03506494</v>
      </c>
      <c r="N16" s="85">
        <f>INDEX('IPM TBtu and NOx'!$J$6:$AA$54,MATCH($B16,'IPM TBtu and NOx'!$I$6:$I$54,0),MATCH(N$4,'IPM TBtu and NOx'!$J$5:$AA$5,0))*1000000</f>
        <v>333645563.30885696</v>
      </c>
      <c r="O16" s="85">
        <f>INDEX('IPM TBtu and NOx'!$J$6:$AA$54,MATCH($B16,'IPM TBtu and NOx'!$I$6:$I$54,0),MATCH(O$4,'IPM TBtu and NOx'!$J$5:$AA$5,0))*1000000</f>
        <v>332920151.78013486</v>
      </c>
      <c r="P16" s="42">
        <f>INDEX('IPM TBtu and NOx'!$BX$6:$CO$54,MATCH($B16,'IPM TBtu and NOx'!$BW$6:$BW$54,0),MATCH(P$4,'IPM TBtu and NOx'!$BX$5:$CO$5,0))</f>
        <v>0</v>
      </c>
      <c r="Q16" s="42">
        <f>INDEX('IPM TBtu and NOx'!$BX$6:$CO$54,MATCH($B16,'IPM TBtu and NOx'!$BW$6:$BW$54,0),MATCH(Q$4,'IPM TBtu and NOx'!$BX$5:$CO$5,0))</f>
        <v>0</v>
      </c>
      <c r="R16" s="42">
        <f>INDEX('IPM TBtu and NOx'!$BX$6:$CO$54,MATCH($B16,'IPM TBtu and NOx'!$BW$6:$BW$54,0),MATCH(R$4,'IPM TBtu and NOx'!$BX$5:$CO$5,0))</f>
        <v>0</v>
      </c>
      <c r="S16" s="42">
        <f>INDEX('IPM TBtu and NOx'!$BX$6:$CO$54,MATCH($B16,'IPM TBtu and NOx'!$BW$6:$BW$54,0),MATCH(S$4,'IPM TBtu and NOx'!$BX$5:$CO$5,0))</f>
        <v>0</v>
      </c>
      <c r="T16" s="42">
        <f>INDEX('IPM TBtu and NOx'!$BX$6:$CO$54,MATCH($B16,'IPM TBtu and NOx'!$BW$6:$BW$54,0),MATCH(T$4,'IPM TBtu and NOx'!$BX$5:$CO$5,0))</f>
        <v>0</v>
      </c>
      <c r="U16" s="42">
        <f>INDEX('IPM TBtu and NOx'!$BX$6:$CO$54,MATCH($B16,'IPM TBtu and NOx'!$BW$6:$BW$54,0),MATCH(U$4,'IPM TBtu and NOx'!$BX$5:$CO$5,0))</f>
        <v>0</v>
      </c>
      <c r="V16" s="42">
        <f>INDEX('IPM TBtu and NOx'!$BB$6:$BS$54,MATCH($B16,'IPM TBtu and NOx'!$BA$6:$BA$54,0),MATCH(V$4,'IPM TBtu and NOx'!$BB$5:$BS$5,0))*1000000</f>
        <v>0</v>
      </c>
      <c r="W16" s="42">
        <f>INDEX('IPM TBtu and NOx'!$BB$6:$BS$54,MATCH($B16,'IPM TBtu and NOx'!$BA$6:$BA$54,0),MATCH(W$4,'IPM TBtu and NOx'!$BB$5:$BS$5,0))*1000000</f>
        <v>0</v>
      </c>
      <c r="X16" s="42">
        <f>INDEX('IPM TBtu and NOx'!$BB$6:$BS$54,MATCH($B16,'IPM TBtu and NOx'!$BA$6:$BA$54,0),MATCH(X$4,'IPM TBtu and NOx'!$BB$5:$BS$5,0))*1000000</f>
        <v>0</v>
      </c>
      <c r="Y16" s="42">
        <f>INDEX('IPM TBtu and NOx'!$BB$6:$BS$54,MATCH($B16,'IPM TBtu and NOx'!$BA$6:$BA$54,0),MATCH(Y$4,'IPM TBtu and NOx'!$BB$5:$BS$5,0))*1000000</f>
        <v>0</v>
      </c>
      <c r="Z16" s="42">
        <f>INDEX('IPM TBtu and NOx'!$BB$6:$BS$54,MATCH($B16,'IPM TBtu and NOx'!$BA$6:$BA$54,0),MATCH(Z$4,'IPM TBtu and NOx'!$BB$5:$BS$5,0))*1000000</f>
        <v>0</v>
      </c>
      <c r="AA16" s="42">
        <f>INDEX('IPM TBtu and NOx'!$BB$6:$BS$54,MATCH($B16,'IPM TBtu and NOx'!$BA$6:$BA$54,0),MATCH(AA$4,'IPM TBtu and NOx'!$BB$5:$BS$5,0))*1000000</f>
        <v>0</v>
      </c>
      <c r="AB16" s="51">
        <f t="shared" si="0"/>
        <v>20565.04502437378</v>
      </c>
      <c r="AC16" s="42">
        <f t="shared" si="1"/>
        <v>18589.585049152178</v>
      </c>
      <c r="AD16" s="42">
        <f t="shared" si="2"/>
        <v>16910.956708557002</v>
      </c>
      <c r="AE16" s="42">
        <f t="shared" si="3"/>
        <v>16275.99977320811</v>
      </c>
      <c r="AF16" s="42">
        <f t="shared" si="4"/>
        <v>15462.5527678207</v>
      </c>
      <c r="AG16" s="42">
        <f t="shared" si="5"/>
        <v>15347.793182170413</v>
      </c>
      <c r="AH16" s="51">
        <f t="shared" si="6"/>
        <v>338309916.27643627</v>
      </c>
      <c r="AI16" s="42">
        <f t="shared" si="7"/>
        <v>338115613.47870809</v>
      </c>
      <c r="AJ16" s="42">
        <f t="shared" si="8"/>
        <v>338126626.51900834</v>
      </c>
      <c r="AK16" s="42">
        <f t="shared" si="9"/>
        <v>335837185.03506494</v>
      </c>
      <c r="AL16" s="42">
        <f t="shared" si="10"/>
        <v>333645563.30885696</v>
      </c>
      <c r="AM16" s="42">
        <f t="shared" si="11"/>
        <v>332920151.78013486</v>
      </c>
      <c r="AN16" s="51">
        <f>VLOOKUP($B16,'2015 Historic Data For Illust'!$A$3:$G$26,3,0)</f>
        <v>310643195.51300001</v>
      </c>
      <c r="AO16" s="62">
        <f>VLOOKUP($B16,'2015 Historic Data For Illust'!$A$3:$G$26,5,0)</f>
        <v>308653837.15100002</v>
      </c>
      <c r="AP16" s="51">
        <f>VLOOKUP($B16,'2015 Historic Data For Illust'!$A$3:$G$26,2,0)</f>
        <v>18843.638999999999</v>
      </c>
      <c r="AQ16" s="42">
        <f>VLOOKUP($B16,'2015 Historic Data For Illust'!$A$3:$G$26,7,0)</f>
        <v>18314.153999999999</v>
      </c>
      <c r="AR16" s="62">
        <f t="shared" si="12"/>
        <v>18432.193729358787</v>
      </c>
      <c r="AS16" s="73">
        <f t="shared" si="13"/>
        <v>0.121320146535844</v>
      </c>
      <c r="AT16" s="8">
        <f t="shared" si="14"/>
        <v>0.11867115710627195</v>
      </c>
      <c r="AU16" s="9">
        <f t="shared" si="15"/>
        <v>0.11867115710627195</v>
      </c>
      <c r="AV16" s="68">
        <f t="shared" si="16"/>
        <v>0.12157518319723082</v>
      </c>
      <c r="AW16" s="8">
        <f t="shared" si="17"/>
        <v>0.10995993268629581</v>
      </c>
      <c r="AX16" s="8">
        <f t="shared" si="18"/>
        <v>0.10002735887826525</v>
      </c>
      <c r="AY16" s="8">
        <f t="shared" si="19"/>
        <v>9.692791923270036E-2</v>
      </c>
      <c r="AZ16" s="8">
        <f t="shared" si="20"/>
        <v>9.2688496226200109E-2</v>
      </c>
      <c r="BA16" s="8">
        <f t="shared" si="21"/>
        <v>9.2201046407706266E-2</v>
      </c>
      <c r="BB16" s="40">
        <f t="shared" si="22"/>
        <v>18432</v>
      </c>
      <c r="BC16" s="40">
        <f t="shared" si="23"/>
        <v>16628</v>
      </c>
      <c r="BD16" s="40">
        <f t="shared" si="24"/>
        <v>15085</v>
      </c>
      <c r="BE16" s="40">
        <f t="shared" si="25"/>
        <v>14604</v>
      </c>
      <c r="BF16" s="40">
        <f t="shared" si="26"/>
        <v>13945</v>
      </c>
      <c r="BG16" s="40">
        <f t="shared" si="27"/>
        <v>13870</v>
      </c>
    </row>
    <row r="17" spans="1:61" s="40" customFormat="1" x14ac:dyDescent="0.25">
      <c r="A17" s="42" t="s">
        <v>13</v>
      </c>
      <c r="B17" s="53" t="s">
        <v>41</v>
      </c>
      <c r="C17" s="52" t="s">
        <v>96</v>
      </c>
      <c r="D17" s="42">
        <f>INDEX('IPM TBtu and NOx'!$AF$6:$AW$54,MATCH($B17,'IPM TBtu and NOx'!$AE$6:$AE$54,0),MATCH(D$4,'IPM TBtu and NOx'!$AF$5:$AW$5,0))</f>
        <v>7624.2718350051073</v>
      </c>
      <c r="E17" s="42">
        <f>INDEX('IPM TBtu and NOx'!$AF$6:$AW$54,MATCH($B17,'IPM TBtu and NOx'!$AE$6:$AE$54,0),MATCH(E$4,'IPM TBtu and NOx'!$AF$5:$AW$5,0))</f>
        <v>7530.8311556639064</v>
      </c>
      <c r="F17" s="42">
        <f>INDEX('IPM TBtu and NOx'!$AF$6:$AW$54,MATCH($B17,'IPM TBtu and NOx'!$AE$6:$AE$54,0),MATCH(F$4,'IPM TBtu and NOx'!$AF$5:$AW$5,0))</f>
        <v>7498.8433470028485</v>
      </c>
      <c r="G17" s="42">
        <f>INDEX('IPM TBtu and NOx'!$AF$6:$AW$54,MATCH($B17,'IPM TBtu and NOx'!$AE$6:$AE$54,0),MATCH(G$4,'IPM TBtu and NOx'!$AF$5:$AW$5,0))</f>
        <v>7345.9767326992651</v>
      </c>
      <c r="H17" s="42">
        <f>INDEX('IPM TBtu and NOx'!$AF$6:$AW$54,MATCH($B17,'IPM TBtu and NOx'!$AE$6:$AE$54,0),MATCH(H$4,'IPM TBtu and NOx'!$AF$5:$AW$5,0))</f>
        <v>7361.2147781279764</v>
      </c>
      <c r="I17" s="42">
        <f>INDEX('IPM TBtu and NOx'!$AF$6:$AW$54,MATCH($B17,'IPM TBtu and NOx'!$AE$6:$AE$54,0),MATCH(I$4,'IPM TBtu and NOx'!$AF$5:$AW$5,0))</f>
        <v>7364.511864482698</v>
      </c>
      <c r="J17" s="85">
        <f>INDEX('IPM TBtu and NOx'!$J$6:$AA$54,MATCH($B17,'IPM TBtu and NOx'!$I$6:$I$54,0),MATCH(J$4,'IPM TBtu and NOx'!$J$5:$AA$5,0))*1000000</f>
        <v>194358149.29911339</v>
      </c>
      <c r="K17" s="85">
        <f>INDEX('IPM TBtu and NOx'!$J$6:$AA$54,MATCH($B17,'IPM TBtu and NOx'!$I$6:$I$54,0),MATCH(K$4,'IPM TBtu and NOx'!$J$5:$AA$5,0))*1000000</f>
        <v>194196762.78705201</v>
      </c>
      <c r="L17" s="85">
        <f>INDEX('IPM TBtu and NOx'!$J$6:$AA$54,MATCH($B17,'IPM TBtu and NOx'!$I$6:$I$54,0),MATCH(L$4,'IPM TBtu and NOx'!$J$5:$AA$5,0))*1000000</f>
        <v>194237305.22058234</v>
      </c>
      <c r="M17" s="85">
        <f>INDEX('IPM TBtu and NOx'!$J$6:$AA$54,MATCH($B17,'IPM TBtu and NOx'!$I$6:$I$54,0),MATCH(M$4,'IPM TBtu and NOx'!$J$5:$AA$5,0))*1000000</f>
        <v>193435253.28851742</v>
      </c>
      <c r="N17" s="85">
        <f>INDEX('IPM TBtu and NOx'!$J$6:$AA$54,MATCH($B17,'IPM TBtu and NOx'!$I$6:$I$54,0),MATCH(N$4,'IPM TBtu and NOx'!$J$5:$AA$5,0))*1000000</f>
        <v>193521590.19845226</v>
      </c>
      <c r="O17" s="85">
        <f>INDEX('IPM TBtu and NOx'!$J$6:$AA$54,MATCH($B17,'IPM TBtu and NOx'!$I$6:$I$54,0),MATCH(O$4,'IPM TBtu and NOx'!$J$5:$AA$5,0))*1000000</f>
        <v>193574900.07493365</v>
      </c>
      <c r="P17" s="42">
        <f>INDEX('IPM TBtu and NOx'!$BX$6:$CO$54,MATCH($B17,'IPM TBtu and NOx'!$BW$6:$BW$54,0),MATCH(P$4,'IPM TBtu and NOx'!$BX$5:$CO$5,0))</f>
        <v>0</v>
      </c>
      <c r="Q17" s="42">
        <f>INDEX('IPM TBtu and NOx'!$BX$6:$CO$54,MATCH($B17,'IPM TBtu and NOx'!$BW$6:$BW$54,0),MATCH(Q$4,'IPM TBtu and NOx'!$BX$5:$CO$5,0))</f>
        <v>0</v>
      </c>
      <c r="R17" s="42">
        <f>INDEX('IPM TBtu and NOx'!$BX$6:$CO$54,MATCH($B17,'IPM TBtu and NOx'!$BW$6:$BW$54,0),MATCH(R$4,'IPM TBtu and NOx'!$BX$5:$CO$5,0))</f>
        <v>0</v>
      </c>
      <c r="S17" s="42">
        <f>INDEX('IPM TBtu and NOx'!$BX$6:$CO$54,MATCH($B17,'IPM TBtu and NOx'!$BW$6:$BW$54,0),MATCH(S$4,'IPM TBtu and NOx'!$BX$5:$CO$5,0))</f>
        <v>0</v>
      </c>
      <c r="T17" s="42">
        <f>INDEX('IPM TBtu and NOx'!$BX$6:$CO$54,MATCH($B17,'IPM TBtu and NOx'!$BW$6:$BW$54,0),MATCH(T$4,'IPM TBtu and NOx'!$BX$5:$CO$5,0))</f>
        <v>0</v>
      </c>
      <c r="U17" s="42">
        <f>INDEX('IPM TBtu and NOx'!$BX$6:$CO$54,MATCH($B17,'IPM TBtu and NOx'!$BW$6:$BW$54,0),MATCH(U$4,'IPM TBtu and NOx'!$BX$5:$CO$5,0))</f>
        <v>9.1750766653023744E-2</v>
      </c>
      <c r="V17" s="42">
        <f>INDEX('IPM TBtu and NOx'!$BB$6:$BS$54,MATCH($B17,'IPM TBtu and NOx'!$BA$6:$BA$54,0),MATCH(V$4,'IPM TBtu and NOx'!$BB$5:$BS$5,0))*1000000</f>
        <v>0</v>
      </c>
      <c r="W17" s="42">
        <f>INDEX('IPM TBtu and NOx'!$BB$6:$BS$54,MATCH($B17,'IPM TBtu and NOx'!$BA$6:$BA$54,0),MATCH(W$4,'IPM TBtu and NOx'!$BB$5:$BS$5,0))*1000000</f>
        <v>0</v>
      </c>
      <c r="X17" s="42">
        <f>INDEX('IPM TBtu and NOx'!$BB$6:$BS$54,MATCH($B17,'IPM TBtu and NOx'!$BA$6:$BA$54,0),MATCH(X$4,'IPM TBtu and NOx'!$BB$5:$BS$5,0))*1000000</f>
        <v>0</v>
      </c>
      <c r="Y17" s="42">
        <f>INDEX('IPM TBtu and NOx'!$BB$6:$BS$54,MATCH($B17,'IPM TBtu and NOx'!$BA$6:$BA$54,0),MATCH(Y$4,'IPM TBtu and NOx'!$BB$5:$BS$5,0))*1000000</f>
        <v>0</v>
      </c>
      <c r="Z17" s="42">
        <f>INDEX('IPM TBtu and NOx'!$BB$6:$BS$54,MATCH($B17,'IPM TBtu and NOx'!$BA$6:$BA$54,0),MATCH(Z$4,'IPM TBtu and NOx'!$BB$5:$BS$5,0))*1000000</f>
        <v>0</v>
      </c>
      <c r="AA17" s="42">
        <f>INDEX('IPM TBtu and NOx'!$BB$6:$BS$54,MATCH($B17,'IPM TBtu and NOx'!$BA$6:$BA$54,0),MATCH(AA$4,'IPM TBtu and NOx'!$BB$5:$BS$5,0))*1000000</f>
        <v>0</v>
      </c>
      <c r="AB17" s="51">
        <f t="shared" si="0"/>
        <v>7624.2718350051073</v>
      </c>
      <c r="AC17" s="42">
        <f t="shared" si="1"/>
        <v>7530.8311556639064</v>
      </c>
      <c r="AD17" s="42">
        <f t="shared" si="2"/>
        <v>7498.8433470028485</v>
      </c>
      <c r="AE17" s="42">
        <f t="shared" si="3"/>
        <v>7345.9767326992651</v>
      </c>
      <c r="AF17" s="42">
        <f t="shared" si="4"/>
        <v>7361.2147781279764</v>
      </c>
      <c r="AG17" s="42">
        <f t="shared" si="5"/>
        <v>7364.6036152493507</v>
      </c>
      <c r="AH17" s="51">
        <f t="shared" si="6"/>
        <v>194358149.29911339</v>
      </c>
      <c r="AI17" s="42">
        <f t="shared" si="7"/>
        <v>194196762.78705201</v>
      </c>
      <c r="AJ17" s="42">
        <f t="shared" si="8"/>
        <v>194237305.22058234</v>
      </c>
      <c r="AK17" s="42">
        <f t="shared" si="9"/>
        <v>193435253.28851742</v>
      </c>
      <c r="AL17" s="42">
        <f t="shared" si="10"/>
        <v>193521590.19845226</v>
      </c>
      <c r="AM17" s="42">
        <f t="shared" si="11"/>
        <v>193574900.07493365</v>
      </c>
      <c r="AN17" s="51">
        <f>VLOOKUP($B17,'2015 Historic Data For Illust'!$A$3:$G$26,3,0)</f>
        <v>197851901.84400001</v>
      </c>
      <c r="AO17" s="62">
        <f>VLOOKUP($B17,'2015 Historic Data For Illust'!$A$3:$G$26,5,0)</f>
        <v>197851901.84400001</v>
      </c>
      <c r="AP17" s="51">
        <f>VLOOKUP($B17,'2015 Historic Data For Illust'!$A$3:$G$26,2,0)</f>
        <v>6438.277</v>
      </c>
      <c r="AQ17" s="42">
        <f>VLOOKUP($B17,'2015 Historic Data For Illust'!$A$3:$G$26,7,0)</f>
        <v>6438.277</v>
      </c>
      <c r="AR17" s="62">
        <f t="shared" si="12"/>
        <v>6438.277</v>
      </c>
      <c r="AS17" s="73">
        <f t="shared" si="13"/>
        <v>6.508178026083751E-2</v>
      </c>
      <c r="AT17" s="8">
        <f t="shared" si="14"/>
        <v>6.508178026083751E-2</v>
      </c>
      <c r="AU17" s="9">
        <f t="shared" si="15"/>
        <v>6.508178026083751E-2</v>
      </c>
      <c r="AV17" s="68">
        <f t="shared" si="16"/>
        <v>7.8455900743029841E-2</v>
      </c>
      <c r="AW17" s="8">
        <f t="shared" si="17"/>
        <v>7.7558771295501969E-2</v>
      </c>
      <c r="AX17" s="8">
        <f t="shared" si="18"/>
        <v>7.7213214407880232E-2</v>
      </c>
      <c r="AY17" s="8">
        <f t="shared" si="19"/>
        <v>7.5952822536876546E-2</v>
      </c>
      <c r="AZ17" s="8">
        <f t="shared" si="20"/>
        <v>7.6076418869638354E-2</v>
      </c>
      <c r="BA17" s="8">
        <f t="shared" si="21"/>
        <v>7.6090480867080201E-2</v>
      </c>
      <c r="BB17" s="40">
        <f t="shared" si="22"/>
        <v>6438</v>
      </c>
      <c r="BC17" s="40">
        <f t="shared" si="23"/>
        <v>6350</v>
      </c>
      <c r="BD17" s="40">
        <f t="shared" si="24"/>
        <v>6315</v>
      </c>
      <c r="BE17" s="40">
        <f t="shared" si="25"/>
        <v>6191</v>
      </c>
      <c r="BF17" s="40">
        <f t="shared" si="26"/>
        <v>6203</v>
      </c>
      <c r="BG17" s="40">
        <f t="shared" si="27"/>
        <v>6204</v>
      </c>
    </row>
    <row r="18" spans="1:61" s="40" customFormat="1" x14ac:dyDescent="0.25">
      <c r="A18" s="42" t="s">
        <v>13</v>
      </c>
      <c r="B18" s="53" t="s">
        <v>47</v>
      </c>
      <c r="C18" s="52" t="s">
        <v>90</v>
      </c>
      <c r="D18" s="42">
        <f>INDEX('IPM TBtu and NOx'!$AF$6:$AW$54,MATCH($B18,'IPM TBtu and NOx'!$AE$6:$AE$54,0),MATCH(D$4,'IPM TBtu and NOx'!$AF$5:$AW$5,0))</f>
        <v>1619.5864252304807</v>
      </c>
      <c r="E18" s="42">
        <f>INDEX('IPM TBtu and NOx'!$AF$6:$AW$54,MATCH($B18,'IPM TBtu and NOx'!$AE$6:$AE$54,0),MATCH(E$4,'IPM TBtu and NOx'!$AF$5:$AW$5,0))</f>
        <v>1576.6166078270526</v>
      </c>
      <c r="F18" s="42">
        <f>INDEX('IPM TBtu and NOx'!$AF$6:$AW$54,MATCH($B18,'IPM TBtu and NOx'!$AE$6:$AE$54,0),MATCH(F$4,'IPM TBtu and NOx'!$AF$5:$AW$5,0))</f>
        <v>1570.7688461244925</v>
      </c>
      <c r="G18" s="42">
        <f>INDEX('IPM TBtu and NOx'!$AF$6:$AW$54,MATCH($B18,'IPM TBtu and NOx'!$AE$6:$AE$54,0),MATCH(G$4,'IPM TBtu and NOx'!$AF$5:$AW$5,0))</f>
        <v>1575.0041635739394</v>
      </c>
      <c r="H18" s="42">
        <f>INDEX('IPM TBtu and NOx'!$AF$6:$AW$54,MATCH($B18,'IPM TBtu and NOx'!$AE$6:$AE$54,0),MATCH(H$4,'IPM TBtu and NOx'!$AF$5:$AW$5,0))</f>
        <v>1361.7140252866552</v>
      </c>
      <c r="I18" s="42">
        <f>INDEX('IPM TBtu and NOx'!$AF$6:$AW$54,MATCH($B18,'IPM TBtu and NOx'!$AE$6:$AE$54,0),MATCH(I$4,'IPM TBtu and NOx'!$AF$5:$AW$5,0))</f>
        <v>1374.1894507928196</v>
      </c>
      <c r="J18" s="85">
        <f>INDEX('IPM TBtu and NOx'!$J$6:$AA$54,MATCH($B18,'IPM TBtu and NOx'!$I$6:$I$54,0),MATCH(J$4,'IPM TBtu and NOx'!$J$5:$AA$5,0))*1000000</f>
        <v>144733002.85949117</v>
      </c>
      <c r="K18" s="85">
        <f>INDEX('IPM TBtu and NOx'!$J$6:$AA$54,MATCH($B18,'IPM TBtu and NOx'!$I$6:$I$54,0),MATCH(K$4,'IPM TBtu and NOx'!$J$5:$AA$5,0))*1000000</f>
        <v>144776381.76268482</v>
      </c>
      <c r="L18" s="85">
        <f>INDEX('IPM TBtu and NOx'!$J$6:$AA$54,MATCH($B18,'IPM TBtu and NOx'!$I$6:$I$54,0),MATCH(L$4,'IPM TBtu and NOx'!$J$5:$AA$5,0))*1000000</f>
        <v>144732583.34204116</v>
      </c>
      <c r="M18" s="85">
        <f>INDEX('IPM TBtu and NOx'!$J$6:$AA$54,MATCH($B18,'IPM TBtu and NOx'!$I$6:$I$54,0),MATCH(M$4,'IPM TBtu and NOx'!$J$5:$AA$5,0))*1000000</f>
        <v>144752157.60065332</v>
      </c>
      <c r="N18" s="85">
        <f>INDEX('IPM TBtu and NOx'!$J$6:$AA$54,MATCH($B18,'IPM TBtu and NOx'!$I$6:$I$54,0),MATCH(N$4,'IPM TBtu and NOx'!$J$5:$AA$5,0))*1000000</f>
        <v>143090479.63555962</v>
      </c>
      <c r="O18" s="85">
        <f>INDEX('IPM TBtu and NOx'!$J$6:$AA$54,MATCH($B18,'IPM TBtu and NOx'!$I$6:$I$54,0),MATCH(O$4,'IPM TBtu and NOx'!$J$5:$AA$5,0))*1000000</f>
        <v>143307843.52133563</v>
      </c>
      <c r="P18" s="42">
        <f>INDEX('IPM TBtu and NOx'!$BX$6:$CO$54,MATCH($B18,'IPM TBtu and NOx'!$BW$6:$BW$54,0),MATCH(P$4,'IPM TBtu and NOx'!$BX$5:$CO$5,0))</f>
        <v>148.9856566419748</v>
      </c>
      <c r="Q18" s="42">
        <f>INDEX('IPM TBtu and NOx'!$BX$6:$CO$54,MATCH($B18,'IPM TBtu and NOx'!$BW$6:$BW$54,0),MATCH(Q$4,'IPM TBtu and NOx'!$BX$5:$CO$5,0))</f>
        <v>148.9856566419748</v>
      </c>
      <c r="R18" s="42">
        <f>INDEX('IPM TBtu and NOx'!$BX$6:$CO$54,MATCH($B18,'IPM TBtu and NOx'!$BW$6:$BW$54,0),MATCH(R$4,'IPM TBtu and NOx'!$BX$5:$CO$5,0))</f>
        <v>148.9856566419748</v>
      </c>
      <c r="S18" s="42">
        <f>INDEX('IPM TBtu and NOx'!$BX$6:$CO$54,MATCH($B18,'IPM TBtu and NOx'!$BW$6:$BW$54,0),MATCH(S$4,'IPM TBtu and NOx'!$BX$5:$CO$5,0))</f>
        <v>148.9856566419748</v>
      </c>
      <c r="T18" s="42">
        <f>INDEX('IPM TBtu and NOx'!$BX$6:$CO$54,MATCH($B18,'IPM TBtu and NOx'!$BW$6:$BW$54,0),MATCH(T$4,'IPM TBtu and NOx'!$BX$5:$CO$5,0))</f>
        <v>148.9856566419748</v>
      </c>
      <c r="U18" s="42">
        <f>INDEX('IPM TBtu and NOx'!$BX$6:$CO$54,MATCH($B18,'IPM TBtu and NOx'!$BW$6:$BW$54,0),MATCH(U$4,'IPM TBtu and NOx'!$BX$5:$CO$5,0))</f>
        <v>148.9856566419748</v>
      </c>
      <c r="V18" s="42">
        <f>INDEX('IPM TBtu and NOx'!$BB$6:$BS$54,MATCH($B18,'IPM TBtu and NOx'!$BA$6:$BA$54,0),MATCH(V$4,'IPM TBtu and NOx'!$BB$5:$BS$5,0))*1000000</f>
        <v>3057228.0116896322</v>
      </c>
      <c r="W18" s="42">
        <f>INDEX('IPM TBtu and NOx'!$BB$6:$BS$54,MATCH($B18,'IPM TBtu and NOx'!$BA$6:$BA$54,0),MATCH(W$4,'IPM TBtu and NOx'!$BB$5:$BS$5,0))*1000000</f>
        <v>3057228.0116896322</v>
      </c>
      <c r="X18" s="42">
        <f>INDEX('IPM TBtu and NOx'!$BB$6:$BS$54,MATCH($B18,'IPM TBtu and NOx'!$BA$6:$BA$54,0),MATCH(X$4,'IPM TBtu and NOx'!$BB$5:$BS$5,0))*1000000</f>
        <v>3057228.0116896322</v>
      </c>
      <c r="Y18" s="42">
        <f>INDEX('IPM TBtu and NOx'!$BB$6:$BS$54,MATCH($B18,'IPM TBtu and NOx'!$BA$6:$BA$54,0),MATCH(Y$4,'IPM TBtu and NOx'!$BB$5:$BS$5,0))*1000000</f>
        <v>3057228.0116896322</v>
      </c>
      <c r="Z18" s="42">
        <f>INDEX('IPM TBtu and NOx'!$BB$6:$BS$54,MATCH($B18,'IPM TBtu and NOx'!$BA$6:$BA$54,0),MATCH(Z$4,'IPM TBtu and NOx'!$BB$5:$BS$5,0))*1000000</f>
        <v>3057228.0116896322</v>
      </c>
      <c r="AA18" s="42">
        <f>INDEX('IPM TBtu and NOx'!$BB$6:$BS$54,MATCH($B18,'IPM TBtu and NOx'!$BA$6:$BA$54,0),MATCH(AA$4,'IPM TBtu and NOx'!$BB$5:$BS$5,0))*1000000</f>
        <v>3057228.0116896322</v>
      </c>
      <c r="AB18" s="51">
        <f t="shared" si="0"/>
        <v>1768.5720818724556</v>
      </c>
      <c r="AC18" s="42">
        <f t="shared" si="1"/>
        <v>1725.6022644690274</v>
      </c>
      <c r="AD18" s="42">
        <f t="shared" si="2"/>
        <v>1719.7545027664673</v>
      </c>
      <c r="AE18" s="42">
        <f t="shared" si="3"/>
        <v>1723.9898202159143</v>
      </c>
      <c r="AF18" s="42">
        <f t="shared" si="4"/>
        <v>1510.6996819286301</v>
      </c>
      <c r="AG18" s="42">
        <f t="shared" si="5"/>
        <v>1523.1751074347944</v>
      </c>
      <c r="AH18" s="51">
        <f t="shared" si="6"/>
        <v>147790230.8711808</v>
      </c>
      <c r="AI18" s="42">
        <f t="shared" si="7"/>
        <v>147833609.77437446</v>
      </c>
      <c r="AJ18" s="42">
        <f t="shared" si="8"/>
        <v>147789811.3537308</v>
      </c>
      <c r="AK18" s="42">
        <f t="shared" si="9"/>
        <v>147809385.61234295</v>
      </c>
      <c r="AL18" s="42">
        <f t="shared" si="10"/>
        <v>146147707.64724925</v>
      </c>
      <c r="AM18" s="42">
        <f t="shared" si="11"/>
        <v>146365071.53302526</v>
      </c>
      <c r="AN18" s="51">
        <f>VLOOKUP($B18,'2015 Historic Data For Illust'!$A$3:$G$26,3,0)</f>
        <v>149610385.28799999</v>
      </c>
      <c r="AO18" s="62">
        <f>VLOOKUP($B18,'2015 Historic Data For Illust'!$A$3:$G$26,5,0)</f>
        <v>149610385.28799999</v>
      </c>
      <c r="AP18" s="51">
        <f>VLOOKUP($B18,'2015 Historic Data For Illust'!$A$3:$G$26,2,0)</f>
        <v>2107.48</v>
      </c>
      <c r="AQ18" s="42">
        <f>VLOOKUP($B18,'2015 Historic Data For Illust'!$A$3:$G$26,7,0)</f>
        <v>2107.48</v>
      </c>
      <c r="AR18" s="62">
        <f t="shared" si="12"/>
        <v>2107.48</v>
      </c>
      <c r="AS18" s="73">
        <f t="shared" si="13"/>
        <v>2.8172910536165E-2</v>
      </c>
      <c r="AT18" s="8">
        <f t="shared" si="14"/>
        <v>2.8172910536165E-2</v>
      </c>
      <c r="AU18" s="9">
        <f t="shared" si="15"/>
        <v>2.8172910536165E-2</v>
      </c>
      <c r="AV18" s="68">
        <f t="shared" si="16"/>
        <v>2.3933545153116454E-2</v>
      </c>
      <c r="AW18" s="8">
        <f t="shared" si="17"/>
        <v>2.3345195549275482E-2</v>
      </c>
      <c r="AX18" s="8">
        <f t="shared" si="18"/>
        <v>2.3272977846223553E-2</v>
      </c>
      <c r="AY18" s="8">
        <f t="shared" si="19"/>
        <v>2.3327203655894919E-2</v>
      </c>
      <c r="AZ18" s="8">
        <f t="shared" si="20"/>
        <v>2.0673600787156292E-2</v>
      </c>
      <c r="BA18" s="8">
        <f t="shared" si="21"/>
        <v>2.0813368811029631E-2</v>
      </c>
      <c r="BB18" s="40">
        <f t="shared" si="22"/>
        <v>2107</v>
      </c>
      <c r="BC18" s="40">
        <f t="shared" si="23"/>
        <v>2063</v>
      </c>
      <c r="BD18" s="40">
        <f t="shared" si="24"/>
        <v>2058</v>
      </c>
      <c r="BE18" s="40">
        <f t="shared" si="25"/>
        <v>2062</v>
      </c>
      <c r="BF18" s="40">
        <f t="shared" si="26"/>
        <v>1864</v>
      </c>
      <c r="BG18" s="40">
        <f t="shared" si="27"/>
        <v>1874</v>
      </c>
    </row>
    <row r="19" spans="1:61" s="40" customFormat="1" x14ac:dyDescent="0.25">
      <c r="A19" s="42" t="s">
        <v>13</v>
      </c>
      <c r="B19" s="53" t="s">
        <v>49</v>
      </c>
      <c r="C19" s="52" t="s">
        <v>87</v>
      </c>
      <c r="D19" s="42">
        <f>INDEX('IPM TBtu and NOx'!$AF$6:$AW$54,MATCH($B19,'IPM TBtu and NOx'!$AE$6:$AE$54,0),MATCH(D$4,'IPM TBtu and NOx'!$AF$5:$AW$5,0))</f>
        <v>4236.8506887099511</v>
      </c>
      <c r="E19" s="42">
        <f>INDEX('IPM TBtu and NOx'!$AF$6:$AW$54,MATCH($B19,'IPM TBtu and NOx'!$AE$6:$AE$54,0),MATCH(E$4,'IPM TBtu and NOx'!$AF$5:$AW$5,0))</f>
        <v>3865.9487780468849</v>
      </c>
      <c r="F19" s="42">
        <f>INDEX('IPM TBtu and NOx'!$AF$6:$AW$54,MATCH($B19,'IPM TBtu and NOx'!$AE$6:$AE$54,0),MATCH(F$4,'IPM TBtu and NOx'!$AF$5:$AW$5,0))</f>
        <v>3793.6379397207556</v>
      </c>
      <c r="G19" s="42">
        <f>INDEX('IPM TBtu and NOx'!$AF$6:$AW$54,MATCH($B19,'IPM TBtu and NOx'!$AE$6:$AE$54,0),MATCH(G$4,'IPM TBtu and NOx'!$AF$5:$AW$5,0))</f>
        <v>3652.4503484739871</v>
      </c>
      <c r="H19" s="42">
        <f>INDEX('IPM TBtu and NOx'!$AF$6:$AW$54,MATCH($B19,'IPM TBtu and NOx'!$AE$6:$AE$54,0),MATCH(H$4,'IPM TBtu and NOx'!$AF$5:$AW$5,0))</f>
        <v>3451.1074514999814</v>
      </c>
      <c r="I19" s="42">
        <f>INDEX('IPM TBtu and NOx'!$AF$6:$AW$54,MATCH($B19,'IPM TBtu and NOx'!$AE$6:$AE$54,0),MATCH(I$4,'IPM TBtu and NOx'!$AF$5:$AW$5,0))</f>
        <v>3291.1347924902916</v>
      </c>
      <c r="J19" s="85">
        <f>INDEX('IPM TBtu and NOx'!$J$6:$AA$54,MATCH($B19,'IPM TBtu and NOx'!$I$6:$I$54,0),MATCH(J$4,'IPM TBtu and NOx'!$J$5:$AA$5,0))*1000000</f>
        <v>227163724.05025196</v>
      </c>
      <c r="K19" s="85">
        <f>INDEX('IPM TBtu and NOx'!$J$6:$AA$54,MATCH($B19,'IPM TBtu and NOx'!$I$6:$I$54,0),MATCH(K$4,'IPM TBtu and NOx'!$J$5:$AA$5,0))*1000000</f>
        <v>226581142.46867487</v>
      </c>
      <c r="L19" s="85">
        <f>INDEX('IPM TBtu and NOx'!$J$6:$AA$54,MATCH($B19,'IPM TBtu and NOx'!$I$6:$I$54,0),MATCH(L$4,'IPM TBtu and NOx'!$J$5:$AA$5,0))*1000000</f>
        <v>226476665.2314834</v>
      </c>
      <c r="M19" s="85">
        <f>INDEX('IPM TBtu and NOx'!$J$6:$AA$54,MATCH($B19,'IPM TBtu and NOx'!$I$6:$I$54,0),MATCH(M$4,'IPM TBtu and NOx'!$J$5:$AA$5,0))*1000000</f>
        <v>224533565.5385552</v>
      </c>
      <c r="N19" s="85">
        <f>INDEX('IPM TBtu and NOx'!$J$6:$AA$54,MATCH($B19,'IPM TBtu and NOx'!$I$6:$I$54,0),MATCH(N$4,'IPM TBtu and NOx'!$J$5:$AA$5,0))*1000000</f>
        <v>225364314.43989488</v>
      </c>
      <c r="O19" s="85">
        <f>INDEX('IPM TBtu and NOx'!$J$6:$AA$54,MATCH($B19,'IPM TBtu and NOx'!$I$6:$I$54,0),MATCH(O$4,'IPM TBtu and NOx'!$J$5:$AA$5,0))*1000000</f>
        <v>225897485.8849836</v>
      </c>
      <c r="P19" s="42">
        <f>INDEX('IPM TBtu and NOx'!$BX$6:$CO$54,MATCH($B19,'IPM TBtu and NOx'!$BW$6:$BW$54,0),MATCH(P$4,'IPM TBtu and NOx'!$BX$5:$CO$5,0))</f>
        <v>0</v>
      </c>
      <c r="Q19" s="42">
        <f>INDEX('IPM TBtu and NOx'!$BX$6:$CO$54,MATCH($B19,'IPM TBtu and NOx'!$BW$6:$BW$54,0),MATCH(Q$4,'IPM TBtu and NOx'!$BX$5:$CO$5,0))</f>
        <v>0</v>
      </c>
      <c r="R19" s="42">
        <f>INDEX('IPM TBtu and NOx'!$BX$6:$CO$54,MATCH($B19,'IPM TBtu and NOx'!$BW$6:$BW$54,0),MATCH(R$4,'IPM TBtu and NOx'!$BX$5:$CO$5,0))</f>
        <v>0</v>
      </c>
      <c r="S19" s="42">
        <f>INDEX('IPM TBtu and NOx'!$BX$6:$CO$54,MATCH($B19,'IPM TBtu and NOx'!$BW$6:$BW$54,0),MATCH(S$4,'IPM TBtu and NOx'!$BX$5:$CO$5,0))</f>
        <v>0</v>
      </c>
      <c r="T19" s="42">
        <f>INDEX('IPM TBtu and NOx'!$BX$6:$CO$54,MATCH($B19,'IPM TBtu and NOx'!$BW$6:$BW$54,0),MATCH(T$4,'IPM TBtu and NOx'!$BX$5:$CO$5,0))</f>
        <v>0</v>
      </c>
      <c r="U19" s="42">
        <f>INDEX('IPM TBtu and NOx'!$BX$6:$CO$54,MATCH($B19,'IPM TBtu and NOx'!$BW$6:$BW$54,0),MATCH(U$4,'IPM TBtu and NOx'!$BX$5:$CO$5,0))</f>
        <v>0</v>
      </c>
      <c r="V19" s="42">
        <f>INDEX('IPM TBtu and NOx'!$BB$6:$BS$54,MATCH($B19,'IPM TBtu and NOx'!$BA$6:$BA$54,0),MATCH(V$4,'IPM TBtu and NOx'!$BB$5:$BS$5,0))*1000000</f>
        <v>0</v>
      </c>
      <c r="W19" s="42">
        <f>INDEX('IPM TBtu and NOx'!$BB$6:$BS$54,MATCH($B19,'IPM TBtu and NOx'!$BA$6:$BA$54,0),MATCH(W$4,'IPM TBtu and NOx'!$BB$5:$BS$5,0))*1000000</f>
        <v>0</v>
      </c>
      <c r="X19" s="42">
        <f>INDEX('IPM TBtu and NOx'!$BB$6:$BS$54,MATCH($B19,'IPM TBtu and NOx'!$BA$6:$BA$54,0),MATCH(X$4,'IPM TBtu and NOx'!$BB$5:$BS$5,0))*1000000</f>
        <v>0</v>
      </c>
      <c r="Y19" s="42">
        <f>INDEX('IPM TBtu and NOx'!$BB$6:$BS$54,MATCH($B19,'IPM TBtu and NOx'!$BA$6:$BA$54,0),MATCH(Y$4,'IPM TBtu and NOx'!$BB$5:$BS$5,0))*1000000</f>
        <v>0</v>
      </c>
      <c r="Z19" s="42">
        <f>INDEX('IPM TBtu and NOx'!$BB$6:$BS$54,MATCH($B19,'IPM TBtu and NOx'!$BA$6:$BA$54,0),MATCH(Z$4,'IPM TBtu and NOx'!$BB$5:$BS$5,0))*1000000</f>
        <v>0</v>
      </c>
      <c r="AA19" s="42">
        <f>INDEX('IPM TBtu and NOx'!$BB$6:$BS$54,MATCH($B19,'IPM TBtu and NOx'!$BA$6:$BA$54,0),MATCH(AA$4,'IPM TBtu and NOx'!$BB$5:$BS$5,0))*1000000</f>
        <v>0</v>
      </c>
      <c r="AB19" s="51">
        <f t="shared" si="0"/>
        <v>4236.8506887099511</v>
      </c>
      <c r="AC19" s="42">
        <f t="shared" si="1"/>
        <v>3865.9487780468849</v>
      </c>
      <c r="AD19" s="42">
        <f t="shared" si="2"/>
        <v>3793.6379397207556</v>
      </c>
      <c r="AE19" s="42">
        <f t="shared" si="3"/>
        <v>3652.4503484739871</v>
      </c>
      <c r="AF19" s="42">
        <f t="shared" si="4"/>
        <v>3451.1074514999814</v>
      </c>
      <c r="AG19" s="42">
        <f t="shared" si="5"/>
        <v>3291.1347924902916</v>
      </c>
      <c r="AH19" s="51">
        <f t="shared" si="6"/>
        <v>227163724.05025196</v>
      </c>
      <c r="AI19" s="42">
        <f t="shared" si="7"/>
        <v>226581142.46867487</v>
      </c>
      <c r="AJ19" s="42">
        <f t="shared" si="8"/>
        <v>226476665.2314834</v>
      </c>
      <c r="AK19" s="42">
        <f t="shared" si="9"/>
        <v>224533565.5385552</v>
      </c>
      <c r="AL19" s="42">
        <f t="shared" si="10"/>
        <v>225364314.43989488</v>
      </c>
      <c r="AM19" s="42">
        <f t="shared" si="11"/>
        <v>225897485.8849836</v>
      </c>
      <c r="AN19" s="51">
        <f>VLOOKUP($B19,'2015 Historic Data For Illust'!$A$3:$G$26,3,0)</f>
        <v>252963113.079</v>
      </c>
      <c r="AO19" s="62">
        <f>VLOOKUP($B19,'2015 Historic Data For Illust'!$A$3:$G$26,5,0)</f>
        <v>251034066.46200001</v>
      </c>
      <c r="AP19" s="51">
        <f>VLOOKUP($B19,'2015 Historic Data For Illust'!$A$3:$G$26,2,0)</f>
        <v>5592.81</v>
      </c>
      <c r="AQ19" s="42">
        <f>VLOOKUP($B19,'2015 Historic Data For Illust'!$A$3:$G$26,7,0)</f>
        <v>5488.7470000000003</v>
      </c>
      <c r="AR19" s="62">
        <f t="shared" si="12"/>
        <v>5530.9247369945988</v>
      </c>
      <c r="AS19" s="73">
        <f t="shared" si="13"/>
        <v>4.4218383715521198E-2</v>
      </c>
      <c r="AT19" s="8">
        <f t="shared" si="14"/>
        <v>4.3729100813740374E-2</v>
      </c>
      <c r="AU19" s="9">
        <f t="shared" si="15"/>
        <v>4.3729100813740381E-2</v>
      </c>
      <c r="AV19" s="68">
        <f t="shared" si="16"/>
        <v>3.7302176713502874E-2</v>
      </c>
      <c r="AW19" s="8">
        <f t="shared" si="17"/>
        <v>3.4124188234961848E-2</v>
      </c>
      <c r="AX19" s="8">
        <f t="shared" si="18"/>
        <v>3.3501358171653145E-2</v>
      </c>
      <c r="AY19" s="8">
        <f t="shared" si="19"/>
        <v>3.2533668983640809E-2</v>
      </c>
      <c r="AZ19" s="8">
        <f t="shared" si="20"/>
        <v>3.0626920327445174E-2</v>
      </c>
      <c r="BA19" s="8">
        <f t="shared" si="21"/>
        <v>2.9138303860238468E-2</v>
      </c>
      <c r="BB19" s="40">
        <f t="shared" si="22"/>
        <v>5531</v>
      </c>
      <c r="BC19" s="40">
        <f t="shared" si="23"/>
        <v>5129</v>
      </c>
      <c r="BD19" s="40">
        <f t="shared" si="24"/>
        <v>5050</v>
      </c>
      <c r="BE19" s="40">
        <f t="shared" si="25"/>
        <v>4928</v>
      </c>
      <c r="BF19" s="40">
        <f t="shared" si="26"/>
        <v>4687</v>
      </c>
      <c r="BG19" s="40">
        <f t="shared" si="27"/>
        <v>4498</v>
      </c>
    </row>
    <row r="20" spans="1:61" s="40" customFormat="1" x14ac:dyDescent="0.25">
      <c r="A20" s="42" t="s">
        <v>13</v>
      </c>
      <c r="B20" s="53" t="s">
        <v>52</v>
      </c>
      <c r="C20" s="52" t="s">
        <v>86</v>
      </c>
      <c r="D20" s="42">
        <f>INDEX('IPM TBtu and NOx'!$AF$6:$AW$54,MATCH($B20,'IPM TBtu and NOx'!$AE$6:$AE$54,0),MATCH(D$4,'IPM TBtu and NOx'!$AF$5:$AW$5,0))</f>
        <v>28667.092250120797</v>
      </c>
      <c r="E20" s="42">
        <f>INDEX('IPM TBtu and NOx'!$AF$6:$AW$54,MATCH($B20,'IPM TBtu and NOx'!$AE$6:$AE$54,0),MATCH(E$4,'IPM TBtu and NOx'!$AF$5:$AW$5,0))</f>
        <v>22557.428047405087</v>
      </c>
      <c r="F20" s="42">
        <f>INDEX('IPM TBtu and NOx'!$AF$6:$AW$54,MATCH($B20,'IPM TBtu and NOx'!$AE$6:$AE$54,0),MATCH(F$4,'IPM TBtu and NOx'!$AF$5:$AW$5,0))</f>
        <v>18117.976677207294</v>
      </c>
      <c r="G20" s="42">
        <f>INDEX('IPM TBtu and NOx'!$AF$6:$AW$54,MATCH($B20,'IPM TBtu and NOx'!$AE$6:$AE$54,0),MATCH(G$4,'IPM TBtu and NOx'!$AF$5:$AW$5,0))</f>
        <v>17901.542452196471</v>
      </c>
      <c r="H20" s="42">
        <f>INDEX('IPM TBtu and NOx'!$AF$6:$AW$54,MATCH($B20,'IPM TBtu and NOx'!$AE$6:$AE$54,0),MATCH(H$4,'IPM TBtu and NOx'!$AF$5:$AW$5,0))</f>
        <v>16892.442062593451</v>
      </c>
      <c r="I20" s="42">
        <f>INDEX('IPM TBtu and NOx'!$AF$6:$AW$54,MATCH($B20,'IPM TBtu and NOx'!$AE$6:$AE$54,0),MATCH(I$4,'IPM TBtu and NOx'!$AF$5:$AW$5,0))</f>
        <v>16868.396371700019</v>
      </c>
      <c r="J20" s="85">
        <f>INDEX('IPM TBtu and NOx'!$J$6:$AA$54,MATCH($B20,'IPM TBtu and NOx'!$I$6:$I$54,0),MATCH(J$4,'IPM TBtu and NOx'!$J$5:$AA$5,0))*1000000</f>
        <v>500570907.1188941</v>
      </c>
      <c r="K20" s="85">
        <f>INDEX('IPM TBtu and NOx'!$J$6:$AA$54,MATCH($B20,'IPM TBtu and NOx'!$I$6:$I$54,0),MATCH(K$4,'IPM TBtu and NOx'!$J$5:$AA$5,0))*1000000</f>
        <v>500383145.39911675</v>
      </c>
      <c r="L20" s="85">
        <f>INDEX('IPM TBtu and NOx'!$J$6:$AA$54,MATCH($B20,'IPM TBtu and NOx'!$I$6:$I$54,0),MATCH(L$4,'IPM TBtu and NOx'!$J$5:$AA$5,0))*1000000</f>
        <v>499062129.36124837</v>
      </c>
      <c r="M20" s="85">
        <f>INDEX('IPM TBtu and NOx'!$J$6:$AA$54,MATCH($B20,'IPM TBtu and NOx'!$I$6:$I$54,0),MATCH(M$4,'IPM TBtu and NOx'!$J$5:$AA$5,0))*1000000</f>
        <v>498562936.41373378</v>
      </c>
      <c r="N20" s="85">
        <f>INDEX('IPM TBtu and NOx'!$J$6:$AA$54,MATCH($B20,'IPM TBtu and NOx'!$I$6:$I$54,0),MATCH(N$4,'IPM TBtu and NOx'!$J$5:$AA$5,0))*1000000</f>
        <v>495235752.3574518</v>
      </c>
      <c r="O20" s="85">
        <f>INDEX('IPM TBtu and NOx'!$J$6:$AA$54,MATCH($B20,'IPM TBtu and NOx'!$I$6:$I$54,0),MATCH(O$4,'IPM TBtu and NOx'!$J$5:$AA$5,0))*1000000</f>
        <v>495282017.06868768</v>
      </c>
      <c r="P20" s="42">
        <f>INDEX('IPM TBtu and NOx'!$BX$6:$CO$54,MATCH($B20,'IPM TBtu and NOx'!$BW$6:$BW$54,0),MATCH(P$4,'IPM TBtu and NOx'!$BX$5:$CO$5,0))</f>
        <v>0</v>
      </c>
      <c r="Q20" s="42">
        <f>INDEX('IPM TBtu and NOx'!$BX$6:$CO$54,MATCH($B20,'IPM TBtu and NOx'!$BW$6:$BW$54,0),MATCH(Q$4,'IPM TBtu and NOx'!$BX$5:$CO$5,0))</f>
        <v>0</v>
      </c>
      <c r="R20" s="42">
        <f>INDEX('IPM TBtu and NOx'!$BX$6:$CO$54,MATCH($B20,'IPM TBtu and NOx'!$BW$6:$BW$54,0),MATCH(R$4,'IPM TBtu and NOx'!$BX$5:$CO$5,0))</f>
        <v>0</v>
      </c>
      <c r="S20" s="42">
        <f>INDEX('IPM TBtu and NOx'!$BX$6:$CO$54,MATCH($B20,'IPM TBtu and NOx'!$BW$6:$BW$54,0),MATCH(S$4,'IPM TBtu and NOx'!$BX$5:$CO$5,0))</f>
        <v>0</v>
      </c>
      <c r="T20" s="42">
        <f>INDEX('IPM TBtu and NOx'!$BX$6:$CO$54,MATCH($B20,'IPM TBtu and NOx'!$BW$6:$BW$54,0),MATCH(T$4,'IPM TBtu and NOx'!$BX$5:$CO$5,0))</f>
        <v>0</v>
      </c>
      <c r="U20" s="42">
        <f>INDEX('IPM TBtu and NOx'!$BX$6:$CO$54,MATCH($B20,'IPM TBtu and NOx'!$BW$6:$BW$54,0),MATCH(U$4,'IPM TBtu and NOx'!$BX$5:$CO$5,0))</f>
        <v>0</v>
      </c>
      <c r="V20" s="42">
        <f>INDEX('IPM TBtu and NOx'!$BB$6:$BS$54,MATCH($B20,'IPM TBtu and NOx'!$BA$6:$BA$54,0),MATCH(V$4,'IPM TBtu and NOx'!$BB$5:$BS$5,0))*1000000</f>
        <v>0</v>
      </c>
      <c r="W20" s="42">
        <f>INDEX('IPM TBtu and NOx'!$BB$6:$BS$54,MATCH($B20,'IPM TBtu and NOx'!$BA$6:$BA$54,0),MATCH(W$4,'IPM TBtu and NOx'!$BB$5:$BS$5,0))*1000000</f>
        <v>0</v>
      </c>
      <c r="X20" s="42">
        <f>INDEX('IPM TBtu and NOx'!$BB$6:$BS$54,MATCH($B20,'IPM TBtu and NOx'!$BA$6:$BA$54,0),MATCH(X$4,'IPM TBtu and NOx'!$BB$5:$BS$5,0))*1000000</f>
        <v>0</v>
      </c>
      <c r="Y20" s="42">
        <f>INDEX('IPM TBtu and NOx'!$BB$6:$BS$54,MATCH($B20,'IPM TBtu and NOx'!$BA$6:$BA$54,0),MATCH(Y$4,'IPM TBtu and NOx'!$BB$5:$BS$5,0))*1000000</f>
        <v>0</v>
      </c>
      <c r="Z20" s="42">
        <f>INDEX('IPM TBtu and NOx'!$BB$6:$BS$54,MATCH($B20,'IPM TBtu and NOx'!$BA$6:$BA$54,0),MATCH(Z$4,'IPM TBtu and NOx'!$BB$5:$BS$5,0))*1000000</f>
        <v>0</v>
      </c>
      <c r="AA20" s="42">
        <f>INDEX('IPM TBtu and NOx'!$BB$6:$BS$54,MATCH($B20,'IPM TBtu and NOx'!$BA$6:$BA$54,0),MATCH(AA$4,'IPM TBtu and NOx'!$BB$5:$BS$5,0))*1000000</f>
        <v>0</v>
      </c>
      <c r="AB20" s="51">
        <f t="shared" si="0"/>
        <v>28667.092250120797</v>
      </c>
      <c r="AC20" s="42">
        <f t="shared" si="1"/>
        <v>22557.428047405087</v>
      </c>
      <c r="AD20" s="42">
        <f t="shared" si="2"/>
        <v>18117.976677207294</v>
      </c>
      <c r="AE20" s="42">
        <f t="shared" si="3"/>
        <v>17901.542452196471</v>
      </c>
      <c r="AF20" s="42">
        <f t="shared" si="4"/>
        <v>16892.442062593451</v>
      </c>
      <c r="AG20" s="42">
        <f t="shared" si="5"/>
        <v>16868.396371700019</v>
      </c>
      <c r="AH20" s="51">
        <f t="shared" si="6"/>
        <v>500570907.1188941</v>
      </c>
      <c r="AI20" s="42">
        <f t="shared" si="7"/>
        <v>500383145.39911675</v>
      </c>
      <c r="AJ20" s="42">
        <f t="shared" si="8"/>
        <v>499062129.36124837</v>
      </c>
      <c r="AK20" s="42">
        <f t="shared" si="9"/>
        <v>498562936.41373378</v>
      </c>
      <c r="AL20" s="42">
        <f t="shared" si="10"/>
        <v>495235752.3574518</v>
      </c>
      <c r="AM20" s="42">
        <f t="shared" si="11"/>
        <v>495282017.06868768</v>
      </c>
      <c r="AN20" s="51">
        <f>VLOOKUP($B20,'2015 Historic Data For Illust'!$A$3:$G$26,3,0)</f>
        <v>411233101.31199998</v>
      </c>
      <c r="AO20" s="62">
        <f>VLOOKUP($B20,'2015 Historic Data For Illust'!$A$3:$G$26,5,0)</f>
        <v>409504677.70899999</v>
      </c>
      <c r="AP20" s="51">
        <f>VLOOKUP($B20,'2015 Historic Data For Illust'!$A$3:$G$26,2,0)</f>
        <v>27382.030999999999</v>
      </c>
      <c r="AQ20" s="42">
        <f>VLOOKUP($B20,'2015 Historic Data For Illust'!$A$3:$G$26,7,0)</f>
        <v>27269.118999999999</v>
      </c>
      <c r="AR20" s="62">
        <f t="shared" ref="AR20:AR28" si="28">AQ20+((AN20-AO20)*AT20/2000)</f>
        <v>27384.215582476911</v>
      </c>
      <c r="AS20" s="73">
        <f t="shared" ref="AS20:AS28" si="29">IFERROR(AP20*2000/AN20,"---")</f>
        <v>0.13317036450927827</v>
      </c>
      <c r="AT20" s="8">
        <f t="shared" ref="AT20:AT28" si="30">IFERROR(AQ20*2000/AO20,"---")</f>
        <v>0.13318098905516207</v>
      </c>
      <c r="AU20" s="9">
        <f t="shared" ref="AU20:AU28" si="31">AR20*2000/AN20</f>
        <v>0.13318098905516207</v>
      </c>
      <c r="AV20" s="68">
        <f t="shared" ref="AV20:AV28" si="32">IF(AN20="---","---",AB20*2000/AH20)</f>
        <v>0.1145375883513417</v>
      </c>
      <c r="AW20" s="8">
        <f t="shared" ref="AW20:AW28" si="33">IF(AO20="---","---",AC20*2000/AI20)</f>
        <v>9.016062293390309E-2</v>
      </c>
      <c r="AX20" s="8">
        <f t="shared" ref="AX20:AX28" si="34">IF(AP20="---","---",AD20*2000/AJ20)</f>
        <v>7.2608100720431612E-2</v>
      </c>
      <c r="AY20" s="8">
        <f t="shared" ref="AY20:AY28" si="35">IF(AQ20="---","---",AE20*2000/AK20)</f>
        <v>7.1812568262558649E-2</v>
      </c>
      <c r="AZ20" s="8">
        <f t="shared" ref="AZ20:AZ28" si="36">IF(AS20="---","---",AF20*2000/AL20)</f>
        <v>6.8219800295842972E-2</v>
      </c>
      <c r="BA20" s="8">
        <f t="shared" ref="BA20:BA28" si="37">IF(AT20="---","---",AG20*2000/AM20)</f>
        <v>6.811632884042565E-2</v>
      </c>
      <c r="BB20" s="40">
        <f t="shared" si="22"/>
        <v>27382</v>
      </c>
      <c r="BC20" s="40">
        <f t="shared" si="23"/>
        <v>22372</v>
      </c>
      <c r="BD20" s="40">
        <f t="shared" si="24"/>
        <v>18763</v>
      </c>
      <c r="BE20" s="40">
        <f t="shared" si="25"/>
        <v>18599</v>
      </c>
      <c r="BF20" s="40">
        <f t="shared" si="26"/>
        <v>17861</v>
      </c>
      <c r="BG20" s="40">
        <f t="shared" si="27"/>
        <v>17839</v>
      </c>
    </row>
    <row r="21" spans="1:61" s="40" customFormat="1" x14ac:dyDescent="0.25">
      <c r="A21" s="42" t="s">
        <v>13</v>
      </c>
      <c r="B21" s="53" t="s">
        <v>53</v>
      </c>
      <c r="C21" s="52" t="s">
        <v>85</v>
      </c>
      <c r="D21" s="42">
        <f>INDEX('IPM TBtu and NOx'!$AF$6:$AW$54,MATCH($B21,'IPM TBtu and NOx'!$AE$6:$AE$54,0),MATCH(D$4,'IPM TBtu and NOx'!$AF$5:$AW$5,0))</f>
        <v>16071.601078717877</v>
      </c>
      <c r="E21" s="42">
        <f>INDEX('IPM TBtu and NOx'!$AF$6:$AW$54,MATCH($B21,'IPM TBtu and NOx'!$AE$6:$AE$54,0),MATCH(E$4,'IPM TBtu and NOx'!$AF$5:$AW$5,0))</f>
        <v>16069.015726034209</v>
      </c>
      <c r="F21" s="42">
        <f>INDEX('IPM TBtu and NOx'!$AF$6:$AW$54,MATCH($B21,'IPM TBtu and NOx'!$AE$6:$AE$54,0),MATCH(F$4,'IPM TBtu and NOx'!$AF$5:$AW$5,0))</f>
        <v>14284.328477881812</v>
      </c>
      <c r="G21" s="42">
        <f>INDEX('IPM TBtu and NOx'!$AF$6:$AW$54,MATCH($B21,'IPM TBtu and NOx'!$AE$6:$AE$54,0),MATCH(G$4,'IPM TBtu and NOx'!$AF$5:$AW$5,0))</f>
        <v>12013.039070820383</v>
      </c>
      <c r="H21" s="42">
        <f>INDEX('IPM TBtu and NOx'!$AF$6:$AW$54,MATCH($B21,'IPM TBtu and NOx'!$AE$6:$AE$54,0),MATCH(H$4,'IPM TBtu and NOx'!$AF$5:$AW$5,0))</f>
        <v>11649.640021268182</v>
      </c>
      <c r="I21" s="42">
        <f>INDEX('IPM TBtu and NOx'!$AF$6:$AW$54,MATCH($B21,'IPM TBtu and NOx'!$AE$6:$AE$54,0),MATCH(I$4,'IPM TBtu and NOx'!$AF$5:$AW$5,0))</f>
        <v>11270.323014178688</v>
      </c>
      <c r="J21" s="85">
        <f>INDEX('IPM TBtu and NOx'!$J$6:$AA$54,MATCH($B21,'IPM TBtu and NOx'!$I$6:$I$54,0),MATCH(J$4,'IPM TBtu and NOx'!$J$5:$AA$5,0))*1000000</f>
        <v>206765858.56147859</v>
      </c>
      <c r="K21" s="85">
        <f>INDEX('IPM TBtu and NOx'!$J$6:$AA$54,MATCH($B21,'IPM TBtu and NOx'!$I$6:$I$54,0),MATCH(K$4,'IPM TBtu and NOx'!$J$5:$AA$5,0))*1000000</f>
        <v>206747469.80878747</v>
      </c>
      <c r="L21" s="85">
        <f>INDEX('IPM TBtu and NOx'!$J$6:$AA$54,MATCH($B21,'IPM TBtu and NOx'!$I$6:$I$54,0),MATCH(L$4,'IPM TBtu and NOx'!$J$5:$AA$5,0))*1000000</f>
        <v>205790816.63764811</v>
      </c>
      <c r="M21" s="85">
        <f>INDEX('IPM TBtu and NOx'!$J$6:$AA$54,MATCH($B21,'IPM TBtu and NOx'!$I$6:$I$54,0),MATCH(M$4,'IPM TBtu and NOx'!$J$5:$AA$5,0))*1000000</f>
        <v>201234128.41729367</v>
      </c>
      <c r="N21" s="85">
        <f>INDEX('IPM TBtu and NOx'!$J$6:$AA$54,MATCH($B21,'IPM TBtu and NOx'!$I$6:$I$54,0),MATCH(N$4,'IPM TBtu and NOx'!$J$5:$AA$5,0))*1000000</f>
        <v>199963205.52404287</v>
      </c>
      <c r="O21" s="85">
        <f>INDEX('IPM TBtu and NOx'!$J$6:$AA$54,MATCH($B21,'IPM TBtu and NOx'!$I$6:$I$54,0),MATCH(O$4,'IPM TBtu and NOx'!$J$5:$AA$5,0))*1000000</f>
        <v>197994658.65693125</v>
      </c>
      <c r="P21" s="42">
        <f>INDEX('IPM TBtu and NOx'!$BX$6:$CO$54,MATCH($B21,'IPM TBtu and NOx'!$BW$6:$BW$54,0),MATCH(P$4,'IPM TBtu and NOx'!$BX$5:$CO$5,0))</f>
        <v>433.94716963117031</v>
      </c>
      <c r="Q21" s="42">
        <f>INDEX('IPM TBtu and NOx'!$BX$6:$CO$54,MATCH($B21,'IPM TBtu and NOx'!$BW$6:$BW$54,0),MATCH(Q$4,'IPM TBtu and NOx'!$BX$5:$CO$5,0))</f>
        <v>433.94716963117031</v>
      </c>
      <c r="R21" s="42">
        <f>INDEX('IPM TBtu and NOx'!$BX$6:$CO$54,MATCH($B21,'IPM TBtu and NOx'!$BW$6:$BW$54,0),MATCH(R$4,'IPM TBtu and NOx'!$BX$5:$CO$5,0))</f>
        <v>433.94716963117031</v>
      </c>
      <c r="S21" s="42">
        <f>INDEX('IPM TBtu and NOx'!$BX$6:$CO$54,MATCH($B21,'IPM TBtu and NOx'!$BW$6:$BW$54,0),MATCH(S$4,'IPM TBtu and NOx'!$BX$5:$CO$5,0))</f>
        <v>433.39067306495173</v>
      </c>
      <c r="T21" s="42">
        <f>INDEX('IPM TBtu and NOx'!$BX$6:$CO$54,MATCH($B21,'IPM TBtu and NOx'!$BW$6:$BW$54,0),MATCH(T$4,'IPM TBtu and NOx'!$BX$5:$CO$5,0))</f>
        <v>415.003847445958</v>
      </c>
      <c r="U21" s="42">
        <f>INDEX('IPM TBtu and NOx'!$BX$6:$CO$54,MATCH($B21,'IPM TBtu and NOx'!$BW$6:$BW$54,0),MATCH(U$4,'IPM TBtu and NOx'!$BX$5:$CO$5,0))</f>
        <v>415.003847445958</v>
      </c>
      <c r="V21" s="42">
        <f>INDEX('IPM TBtu and NOx'!$BB$6:$BS$54,MATCH($B21,'IPM TBtu and NOx'!$BA$6:$BA$54,0),MATCH(V$4,'IPM TBtu and NOx'!$BB$5:$BS$5,0))*1000000</f>
        <v>2010144.0274805599</v>
      </c>
      <c r="W21" s="42">
        <f>INDEX('IPM TBtu and NOx'!$BB$6:$BS$54,MATCH($B21,'IPM TBtu and NOx'!$BA$6:$BA$54,0),MATCH(W$4,'IPM TBtu and NOx'!$BB$5:$BS$5,0))*1000000</f>
        <v>2010144.0274805599</v>
      </c>
      <c r="X21" s="42">
        <f>INDEX('IPM TBtu and NOx'!$BB$6:$BS$54,MATCH($B21,'IPM TBtu and NOx'!$BA$6:$BA$54,0),MATCH(X$4,'IPM TBtu and NOx'!$BB$5:$BS$5,0))*1000000</f>
        <v>2010144.0274805599</v>
      </c>
      <c r="Y21" s="42">
        <f>INDEX('IPM TBtu and NOx'!$BB$6:$BS$54,MATCH($B21,'IPM TBtu and NOx'!$BA$6:$BA$54,0),MATCH(Y$4,'IPM TBtu and NOx'!$BB$5:$BS$5,0))*1000000</f>
        <v>2010144.0274805599</v>
      </c>
      <c r="Z21" s="42">
        <f>INDEX('IPM TBtu and NOx'!$BB$6:$BS$54,MATCH($B21,'IPM TBtu and NOx'!$BA$6:$BA$54,0),MATCH(Z$4,'IPM TBtu and NOx'!$BB$5:$BS$5,0))*1000000</f>
        <v>2010144.0274805599</v>
      </c>
      <c r="AA21" s="42">
        <f>INDEX('IPM TBtu and NOx'!$BB$6:$BS$54,MATCH($B21,'IPM TBtu and NOx'!$BA$6:$BA$54,0),MATCH(AA$4,'IPM TBtu and NOx'!$BB$5:$BS$5,0))*1000000</f>
        <v>2010144.0274805599</v>
      </c>
      <c r="AB21" s="51">
        <f t="shared" si="0"/>
        <v>16505.548248349049</v>
      </c>
      <c r="AC21" s="42">
        <f t="shared" si="1"/>
        <v>16502.96289566538</v>
      </c>
      <c r="AD21" s="42">
        <f t="shared" si="2"/>
        <v>14718.275647512983</v>
      </c>
      <c r="AE21" s="42">
        <f t="shared" si="3"/>
        <v>12446.429743885335</v>
      </c>
      <c r="AF21" s="42">
        <f t="shared" si="4"/>
        <v>12064.64386871414</v>
      </c>
      <c r="AG21" s="42">
        <f t="shared" si="5"/>
        <v>11685.326861624646</v>
      </c>
      <c r="AH21" s="51">
        <f t="shared" si="6"/>
        <v>208776002.58895916</v>
      </c>
      <c r="AI21" s="42">
        <f t="shared" si="7"/>
        <v>208757613.83626804</v>
      </c>
      <c r="AJ21" s="42">
        <f t="shared" si="8"/>
        <v>207800960.66512868</v>
      </c>
      <c r="AK21" s="42">
        <f t="shared" si="9"/>
        <v>203244272.44477424</v>
      </c>
      <c r="AL21" s="42">
        <f t="shared" si="10"/>
        <v>201973349.55152345</v>
      </c>
      <c r="AM21" s="42">
        <f t="shared" si="11"/>
        <v>200004802.68441182</v>
      </c>
      <c r="AN21" s="51">
        <f>VLOOKUP($B21,'2015 Historic Data For Illust'!$A$3:$G$26,3,0)</f>
        <v>256099704.68099999</v>
      </c>
      <c r="AO21" s="62">
        <f>VLOOKUP($B21,'2015 Historic Data For Illust'!$A$3:$G$26,5,0)</f>
        <v>243198095.382</v>
      </c>
      <c r="AP21" s="51">
        <f>VLOOKUP($B21,'2015 Historic Data For Illust'!$A$3:$G$26,2,0)</f>
        <v>14040.075999999999</v>
      </c>
      <c r="AQ21" s="42">
        <f>VLOOKUP($B21,'2015 Historic Data For Illust'!$A$3:$G$26,7,0)</f>
        <v>13173.527</v>
      </c>
      <c r="AR21" s="62">
        <f t="shared" si="28"/>
        <v>13872.379917317736</v>
      </c>
      <c r="AS21" s="73">
        <f t="shared" si="29"/>
        <v>0.10964539000533749</v>
      </c>
      <c r="AT21" s="8">
        <f t="shared" si="30"/>
        <v>0.10833577441721216</v>
      </c>
      <c r="AU21" s="9">
        <f t="shared" si="31"/>
        <v>0.10833577441721216</v>
      </c>
      <c r="AV21" s="68">
        <f t="shared" si="32"/>
        <v>0.15811729359379853</v>
      </c>
      <c r="AW21" s="8">
        <f t="shared" si="33"/>
        <v>0.15810645266916032</v>
      </c>
      <c r="AX21" s="8">
        <f t="shared" si="34"/>
        <v>0.14165743604267056</v>
      </c>
      <c r="AY21" s="8">
        <f t="shared" si="35"/>
        <v>0.1224775448200371</v>
      </c>
      <c r="AZ21" s="8">
        <f t="shared" si="36"/>
        <v>0.11946768121144069</v>
      </c>
      <c r="BA21" s="8">
        <f t="shared" si="37"/>
        <v>0.11685046263676935</v>
      </c>
      <c r="BB21" s="40">
        <f t="shared" si="22"/>
        <v>13872</v>
      </c>
      <c r="BC21" s="40">
        <f t="shared" si="23"/>
        <v>13871</v>
      </c>
      <c r="BD21" s="40">
        <f t="shared" si="24"/>
        <v>11765</v>
      </c>
      <c r="BE21" s="40">
        <f t="shared" si="25"/>
        <v>9309</v>
      </c>
      <c r="BF21" s="40">
        <f t="shared" si="26"/>
        <v>8923</v>
      </c>
      <c r="BG21" s="40">
        <f t="shared" si="27"/>
        <v>8588</v>
      </c>
    </row>
    <row r="22" spans="1:61" s="40" customFormat="1" x14ac:dyDescent="0.25">
      <c r="A22" s="42" t="s">
        <v>13</v>
      </c>
      <c r="B22" s="53" t="s">
        <v>55</v>
      </c>
      <c r="C22" s="52" t="s">
        <v>83</v>
      </c>
      <c r="D22" s="42">
        <f>INDEX('IPM TBtu and NOx'!$AF$6:$AW$54,MATCH($B22,'IPM TBtu and NOx'!$AE$6:$AE$54,0),MATCH(D$4,'IPM TBtu and NOx'!$AF$5:$AW$5,0))</f>
        <v>31167.943608462789</v>
      </c>
      <c r="E22" s="42">
        <f>INDEX('IPM TBtu and NOx'!$AF$6:$AW$54,MATCH($B22,'IPM TBtu and NOx'!$AE$6:$AE$54,0),MATCH(E$4,'IPM TBtu and NOx'!$AF$5:$AW$5,0))</f>
        <v>25203.346584182975</v>
      </c>
      <c r="F22" s="42">
        <f>INDEX('IPM TBtu and NOx'!$AF$6:$AW$54,MATCH($B22,'IPM TBtu and NOx'!$AE$6:$AE$54,0),MATCH(F$4,'IPM TBtu and NOx'!$AF$5:$AW$5,0))</f>
        <v>14460.213878441447</v>
      </c>
      <c r="G22" s="42">
        <f>INDEX('IPM TBtu and NOx'!$AF$6:$AW$54,MATCH($B22,'IPM TBtu and NOx'!$AE$6:$AE$54,0),MATCH(G$4,'IPM TBtu and NOx'!$AF$5:$AW$5,0))</f>
        <v>14362.422849538563</v>
      </c>
      <c r="H22" s="42">
        <f>INDEX('IPM TBtu and NOx'!$AF$6:$AW$54,MATCH($B22,'IPM TBtu and NOx'!$AE$6:$AE$54,0),MATCH(H$4,'IPM TBtu and NOx'!$AF$5:$AW$5,0))</f>
        <v>13871.430174043231</v>
      </c>
      <c r="I22" s="42">
        <f>INDEX('IPM TBtu and NOx'!$AF$6:$AW$54,MATCH($B22,'IPM TBtu and NOx'!$AE$6:$AE$54,0),MATCH(I$4,'IPM TBtu and NOx'!$AF$5:$AW$5,0))</f>
        <v>13603.525258596277</v>
      </c>
      <c r="J22" s="85">
        <f>INDEX('IPM TBtu and NOx'!$J$6:$AA$54,MATCH($B22,'IPM TBtu and NOx'!$I$6:$I$54,0),MATCH(J$4,'IPM TBtu and NOx'!$J$5:$AA$5,0))*1000000</f>
        <v>523415660.57917285</v>
      </c>
      <c r="K22" s="85">
        <f>INDEX('IPM TBtu and NOx'!$J$6:$AA$54,MATCH($B22,'IPM TBtu and NOx'!$I$6:$I$54,0),MATCH(K$4,'IPM TBtu and NOx'!$J$5:$AA$5,0))*1000000</f>
        <v>523574399.15597796</v>
      </c>
      <c r="L22" s="85">
        <f>INDEX('IPM TBtu and NOx'!$J$6:$AA$54,MATCH($B22,'IPM TBtu and NOx'!$I$6:$I$54,0),MATCH(L$4,'IPM TBtu and NOx'!$J$5:$AA$5,0))*1000000</f>
        <v>524065324.27831721</v>
      </c>
      <c r="M22" s="85">
        <f>INDEX('IPM TBtu and NOx'!$J$6:$AA$54,MATCH($B22,'IPM TBtu and NOx'!$I$6:$I$54,0),MATCH(M$4,'IPM TBtu and NOx'!$J$5:$AA$5,0))*1000000</f>
        <v>523372698.3795408</v>
      </c>
      <c r="N22" s="85">
        <f>INDEX('IPM TBtu and NOx'!$J$6:$AA$54,MATCH($B22,'IPM TBtu and NOx'!$I$6:$I$54,0),MATCH(N$4,'IPM TBtu and NOx'!$J$5:$AA$5,0))*1000000</f>
        <v>520479613.67271376</v>
      </c>
      <c r="O22" s="85">
        <f>INDEX('IPM TBtu and NOx'!$J$6:$AA$54,MATCH($B22,'IPM TBtu and NOx'!$I$6:$I$54,0),MATCH(O$4,'IPM TBtu and NOx'!$J$5:$AA$5,0))*1000000</f>
        <v>518503253.31454778</v>
      </c>
      <c r="P22" s="42">
        <f>INDEX('IPM TBtu and NOx'!$BX$6:$CO$54,MATCH($B22,'IPM TBtu and NOx'!$BW$6:$BW$54,0),MATCH(P$4,'IPM TBtu and NOx'!$BX$5:$CO$5,0))</f>
        <v>9.2298859001333646</v>
      </c>
      <c r="Q22" s="42">
        <f>INDEX('IPM TBtu and NOx'!$BX$6:$CO$54,MATCH($B22,'IPM TBtu and NOx'!$BW$6:$BW$54,0),MATCH(Q$4,'IPM TBtu and NOx'!$BX$5:$CO$5,0))</f>
        <v>9.2298859001333646</v>
      </c>
      <c r="R22" s="42">
        <f>INDEX('IPM TBtu and NOx'!$BX$6:$CO$54,MATCH($B22,'IPM TBtu and NOx'!$BW$6:$BW$54,0),MATCH(R$4,'IPM TBtu and NOx'!$BX$5:$CO$5,0))</f>
        <v>9.2298859001333646</v>
      </c>
      <c r="S22" s="42">
        <f>INDEX('IPM TBtu and NOx'!$BX$6:$CO$54,MATCH($B22,'IPM TBtu and NOx'!$BW$6:$BW$54,0),MATCH(S$4,'IPM TBtu and NOx'!$BX$5:$CO$5,0))</f>
        <v>9.2298859001333646</v>
      </c>
      <c r="T22" s="42">
        <f>INDEX('IPM TBtu and NOx'!$BX$6:$CO$54,MATCH($B22,'IPM TBtu and NOx'!$BW$6:$BW$54,0),MATCH(T$4,'IPM TBtu and NOx'!$BX$5:$CO$5,0))</f>
        <v>9.2298859001333646</v>
      </c>
      <c r="U22" s="42">
        <f>INDEX('IPM TBtu and NOx'!$BX$6:$CO$54,MATCH($B22,'IPM TBtu and NOx'!$BW$6:$BW$54,0),MATCH(U$4,'IPM TBtu and NOx'!$BX$5:$CO$5,0))</f>
        <v>9.2298859001333646</v>
      </c>
      <c r="V22" s="42">
        <f>INDEX('IPM TBtu and NOx'!$BB$6:$BS$54,MATCH($B22,'IPM TBtu and NOx'!$BA$6:$BA$54,0),MATCH(V$4,'IPM TBtu and NOx'!$BB$5:$BS$5,0))*1000000</f>
        <v>176648.53397384431</v>
      </c>
      <c r="W22" s="42">
        <f>INDEX('IPM TBtu and NOx'!$BB$6:$BS$54,MATCH($B22,'IPM TBtu and NOx'!$BA$6:$BA$54,0),MATCH(W$4,'IPM TBtu and NOx'!$BB$5:$BS$5,0))*1000000</f>
        <v>176648.53397384431</v>
      </c>
      <c r="X22" s="42">
        <f>INDEX('IPM TBtu and NOx'!$BB$6:$BS$54,MATCH($B22,'IPM TBtu and NOx'!$BA$6:$BA$54,0),MATCH(X$4,'IPM TBtu and NOx'!$BB$5:$BS$5,0))*1000000</f>
        <v>176648.53397384431</v>
      </c>
      <c r="Y22" s="42">
        <f>INDEX('IPM TBtu and NOx'!$BB$6:$BS$54,MATCH($B22,'IPM TBtu and NOx'!$BA$6:$BA$54,0),MATCH(Y$4,'IPM TBtu and NOx'!$BB$5:$BS$5,0))*1000000</f>
        <v>176648.53397384431</v>
      </c>
      <c r="Z22" s="42">
        <f>INDEX('IPM TBtu and NOx'!$BB$6:$BS$54,MATCH($B22,'IPM TBtu and NOx'!$BA$6:$BA$54,0),MATCH(Z$4,'IPM TBtu and NOx'!$BB$5:$BS$5,0))*1000000</f>
        <v>176648.53397384431</v>
      </c>
      <c r="AA22" s="42">
        <f>INDEX('IPM TBtu and NOx'!$BB$6:$BS$54,MATCH($B22,'IPM TBtu and NOx'!$BA$6:$BA$54,0),MATCH(AA$4,'IPM TBtu and NOx'!$BB$5:$BS$5,0))*1000000</f>
        <v>176648.53397384431</v>
      </c>
      <c r="AB22" s="51">
        <f t="shared" si="0"/>
        <v>31177.173494362924</v>
      </c>
      <c r="AC22" s="42">
        <f t="shared" si="1"/>
        <v>25212.57647008311</v>
      </c>
      <c r="AD22" s="42">
        <f t="shared" si="2"/>
        <v>14469.44376434158</v>
      </c>
      <c r="AE22" s="42">
        <f t="shared" si="3"/>
        <v>14371.652735438696</v>
      </c>
      <c r="AF22" s="42">
        <f t="shared" si="4"/>
        <v>13880.660059943364</v>
      </c>
      <c r="AG22" s="42">
        <f t="shared" si="5"/>
        <v>13612.75514449641</v>
      </c>
      <c r="AH22" s="51">
        <f t="shared" si="6"/>
        <v>523592309.11314672</v>
      </c>
      <c r="AI22" s="42">
        <f t="shared" si="7"/>
        <v>523751047.68995184</v>
      </c>
      <c r="AJ22" s="42">
        <f t="shared" si="8"/>
        <v>524241972.81229109</v>
      </c>
      <c r="AK22" s="42">
        <f t="shared" si="9"/>
        <v>523549346.91351467</v>
      </c>
      <c r="AL22" s="42">
        <f t="shared" si="10"/>
        <v>520656262.20668763</v>
      </c>
      <c r="AM22" s="42">
        <f t="shared" si="11"/>
        <v>518679901.84852165</v>
      </c>
      <c r="AN22" s="51">
        <f>VLOOKUP($B22,'2015 Historic Data For Illust'!$A$3:$G$26,3,0)</f>
        <v>502368901.88800001</v>
      </c>
      <c r="AO22" s="62">
        <f>VLOOKUP($B22,'2015 Historic Data For Illust'!$A$3:$G$26,5,0)</f>
        <v>502368901.88800001</v>
      </c>
      <c r="AP22" s="51">
        <f>VLOOKUP($B22,'2015 Historic Data For Illust'!$A$3:$G$26,2,0)</f>
        <v>36032.684000000001</v>
      </c>
      <c r="AQ22" s="42">
        <f>VLOOKUP($B22,'2015 Historic Data For Illust'!$A$3:$G$26,7,0)</f>
        <v>35607.243499999997</v>
      </c>
      <c r="AR22" s="62">
        <f t="shared" si="28"/>
        <v>35607.243499999997</v>
      </c>
      <c r="AS22" s="73">
        <f t="shared" si="29"/>
        <v>0.14345109287052668</v>
      </c>
      <c r="AT22" s="8">
        <f t="shared" si="30"/>
        <v>0.14175735546599741</v>
      </c>
      <c r="AU22" s="9">
        <f t="shared" si="31"/>
        <v>0.14175735546599741</v>
      </c>
      <c r="AV22" s="68">
        <f t="shared" si="32"/>
        <v>0.11908950132277681</v>
      </c>
      <c r="AW22" s="8">
        <f t="shared" si="33"/>
        <v>9.627694906305316E-2</v>
      </c>
      <c r="AX22" s="8">
        <f t="shared" si="34"/>
        <v>5.5201393687424098E-2</v>
      </c>
      <c r="AY22" s="8">
        <f t="shared" si="35"/>
        <v>5.4900852499058725E-2</v>
      </c>
      <c r="AZ22" s="8">
        <f t="shared" si="36"/>
        <v>5.3319862133658871E-2</v>
      </c>
      <c r="BA22" s="8">
        <f t="shared" si="37"/>
        <v>5.2490004320514268E-2</v>
      </c>
      <c r="BB22" s="40">
        <f t="shared" si="22"/>
        <v>35607</v>
      </c>
      <c r="BC22" s="40">
        <f t="shared" si="23"/>
        <v>29877</v>
      </c>
      <c r="BD22" s="40">
        <f t="shared" si="24"/>
        <v>19560</v>
      </c>
      <c r="BE22" s="40">
        <f t="shared" si="25"/>
        <v>19484</v>
      </c>
      <c r="BF22" s="40">
        <f t="shared" si="26"/>
        <v>19087</v>
      </c>
      <c r="BG22" s="40">
        <f t="shared" si="27"/>
        <v>18878</v>
      </c>
      <c r="BI22" s="40" t="s">
        <v>219</v>
      </c>
    </row>
    <row r="23" spans="1:61" s="40" customFormat="1" x14ac:dyDescent="0.25">
      <c r="A23" s="42" t="s">
        <v>13</v>
      </c>
      <c r="B23" s="53" t="s">
        <v>59</v>
      </c>
      <c r="C23" s="52" t="s">
        <v>79</v>
      </c>
      <c r="D23" s="42">
        <f>INDEX('IPM TBtu and NOx'!$AF$6:$AW$54,MATCH($B23,'IPM TBtu and NOx'!$AE$6:$AE$54,0),MATCH(D$4,'IPM TBtu and NOx'!$AF$5:$AW$5,0))</f>
        <v>6246.315623511714</v>
      </c>
      <c r="E23" s="42">
        <f>INDEX('IPM TBtu and NOx'!$AF$6:$AW$54,MATCH($B23,'IPM TBtu and NOx'!$AE$6:$AE$54,0),MATCH(E$4,'IPM TBtu and NOx'!$AF$5:$AW$5,0))</f>
        <v>6171.5555144603404</v>
      </c>
      <c r="F23" s="42">
        <f>INDEX('IPM TBtu and NOx'!$AF$6:$AW$54,MATCH($B23,'IPM TBtu and NOx'!$AE$6:$AE$54,0),MATCH(F$4,'IPM TBtu and NOx'!$AF$5:$AW$5,0))</f>
        <v>6171.8100611714653</v>
      </c>
      <c r="G23" s="42">
        <f>INDEX('IPM TBtu and NOx'!$AF$6:$AW$54,MATCH($B23,'IPM TBtu and NOx'!$AE$6:$AE$54,0),MATCH(G$4,'IPM TBtu and NOx'!$AF$5:$AW$5,0))</f>
        <v>6170.5064475083691</v>
      </c>
      <c r="H23" s="42">
        <f>INDEX('IPM TBtu and NOx'!$AF$6:$AW$54,MATCH($B23,'IPM TBtu and NOx'!$AE$6:$AE$54,0),MATCH(H$4,'IPM TBtu and NOx'!$AF$5:$AW$5,0))</f>
        <v>6169.0078978953134</v>
      </c>
      <c r="I23" s="42">
        <f>INDEX('IPM TBtu and NOx'!$AF$6:$AW$54,MATCH($B23,'IPM TBtu and NOx'!$AE$6:$AE$54,0),MATCH(I$4,'IPM TBtu and NOx'!$AF$5:$AW$5,0))</f>
        <v>6168.8977328489291</v>
      </c>
      <c r="J23" s="85">
        <f>INDEX('IPM TBtu and NOx'!$J$6:$AA$54,MATCH($B23,'IPM TBtu and NOx'!$I$6:$I$54,0),MATCH(J$4,'IPM TBtu and NOx'!$J$5:$AA$5,0))*1000000</f>
        <v>202915575.68081164</v>
      </c>
      <c r="K23" s="85">
        <f>INDEX('IPM TBtu and NOx'!$J$6:$AA$54,MATCH($B23,'IPM TBtu and NOx'!$I$6:$I$54,0),MATCH(K$4,'IPM TBtu and NOx'!$J$5:$AA$5,0))*1000000</f>
        <v>203366383.60424188</v>
      </c>
      <c r="L23" s="85">
        <f>INDEX('IPM TBtu and NOx'!$J$6:$AA$54,MATCH($B23,'IPM TBtu and NOx'!$I$6:$I$54,0),MATCH(L$4,'IPM TBtu and NOx'!$J$5:$AA$5,0))*1000000</f>
        <v>203374399.34188172</v>
      </c>
      <c r="M23" s="85">
        <f>INDEX('IPM TBtu and NOx'!$J$6:$AA$54,MATCH($B23,'IPM TBtu and NOx'!$I$6:$I$54,0),MATCH(M$4,'IPM TBtu and NOx'!$J$5:$AA$5,0))*1000000</f>
        <v>203329352.8694481</v>
      </c>
      <c r="N23" s="85">
        <f>INDEX('IPM TBtu and NOx'!$J$6:$AA$54,MATCH($B23,'IPM TBtu and NOx'!$I$6:$I$54,0),MATCH(N$4,'IPM TBtu and NOx'!$J$5:$AA$5,0))*1000000</f>
        <v>203390875.27410677</v>
      </c>
      <c r="O23" s="85">
        <f>INDEX('IPM TBtu and NOx'!$J$6:$AA$54,MATCH($B23,'IPM TBtu and NOx'!$I$6:$I$54,0),MATCH(O$4,'IPM TBtu and NOx'!$J$5:$AA$5,0))*1000000</f>
        <v>203392055.74649522</v>
      </c>
      <c r="P23" s="42">
        <f>INDEX('IPM TBtu and NOx'!$BX$6:$CO$54,MATCH($B23,'IPM TBtu and NOx'!$BW$6:$BW$54,0),MATCH(P$4,'IPM TBtu and NOx'!$BX$5:$CO$5,0))</f>
        <v>883.32549708434294</v>
      </c>
      <c r="Q23" s="42">
        <f>INDEX('IPM TBtu and NOx'!$BX$6:$CO$54,MATCH($B23,'IPM TBtu and NOx'!$BW$6:$BW$54,0),MATCH(Q$4,'IPM TBtu and NOx'!$BX$5:$CO$5,0))</f>
        <v>928.54591507992779</v>
      </c>
      <c r="R23" s="42">
        <f>INDEX('IPM TBtu and NOx'!$BX$6:$CO$54,MATCH($B23,'IPM TBtu and NOx'!$BW$6:$BW$54,0),MATCH(R$4,'IPM TBtu and NOx'!$BX$5:$CO$5,0))</f>
        <v>928.54591507992779</v>
      </c>
      <c r="S23" s="42">
        <f>INDEX('IPM TBtu and NOx'!$BX$6:$CO$54,MATCH($B23,'IPM TBtu and NOx'!$BW$6:$BW$54,0),MATCH(S$4,'IPM TBtu and NOx'!$BX$5:$CO$5,0))</f>
        <v>928.02703857875838</v>
      </c>
      <c r="T23" s="42">
        <f>INDEX('IPM TBtu and NOx'!$BX$6:$CO$54,MATCH($B23,'IPM TBtu and NOx'!$BW$6:$BW$54,0),MATCH(T$4,'IPM TBtu and NOx'!$BX$5:$CO$5,0))</f>
        <v>919.20308139739018</v>
      </c>
      <c r="U23" s="42">
        <f>INDEX('IPM TBtu and NOx'!$BX$6:$CO$54,MATCH($B23,'IPM TBtu and NOx'!$BW$6:$BW$54,0),MATCH(U$4,'IPM TBtu and NOx'!$BX$5:$CO$5,0))</f>
        <v>919.02762920649423</v>
      </c>
      <c r="V23" s="42">
        <f>INDEX('IPM TBtu and NOx'!$BB$6:$BS$54,MATCH($B23,'IPM TBtu and NOx'!$BA$6:$BA$54,0),MATCH(V$4,'IPM TBtu and NOx'!$BB$5:$BS$5,0))*1000000</f>
        <v>0</v>
      </c>
      <c r="W23" s="42">
        <f>INDEX('IPM TBtu and NOx'!$BB$6:$BS$54,MATCH($B23,'IPM TBtu and NOx'!$BA$6:$BA$54,0),MATCH(W$4,'IPM TBtu and NOx'!$BB$5:$BS$5,0))*1000000</f>
        <v>0</v>
      </c>
      <c r="X23" s="42">
        <f>INDEX('IPM TBtu and NOx'!$BB$6:$BS$54,MATCH($B23,'IPM TBtu and NOx'!$BA$6:$BA$54,0),MATCH(X$4,'IPM TBtu and NOx'!$BB$5:$BS$5,0))*1000000</f>
        <v>0</v>
      </c>
      <c r="Y23" s="42">
        <f>INDEX('IPM TBtu and NOx'!$BB$6:$BS$54,MATCH($B23,'IPM TBtu and NOx'!$BA$6:$BA$54,0),MATCH(Y$4,'IPM TBtu and NOx'!$BB$5:$BS$5,0))*1000000</f>
        <v>0</v>
      </c>
      <c r="Z23" s="42">
        <f>INDEX('IPM TBtu and NOx'!$BB$6:$BS$54,MATCH($B23,'IPM TBtu and NOx'!$BA$6:$BA$54,0),MATCH(Z$4,'IPM TBtu and NOx'!$BB$5:$BS$5,0))*1000000</f>
        <v>0</v>
      </c>
      <c r="AA23" s="42">
        <f>INDEX('IPM TBtu and NOx'!$BB$6:$BS$54,MATCH($B23,'IPM TBtu and NOx'!$BA$6:$BA$54,0),MATCH(AA$4,'IPM TBtu and NOx'!$BB$5:$BS$5,0))*1000000</f>
        <v>0</v>
      </c>
      <c r="AB23" s="51">
        <f t="shared" si="0"/>
        <v>7129.6411205960567</v>
      </c>
      <c r="AC23" s="42">
        <f t="shared" si="1"/>
        <v>7100.1014295402683</v>
      </c>
      <c r="AD23" s="42">
        <f t="shared" si="2"/>
        <v>7100.3559762513933</v>
      </c>
      <c r="AE23" s="42">
        <f t="shared" si="3"/>
        <v>7098.5334860871271</v>
      </c>
      <c r="AF23" s="42">
        <f t="shared" si="4"/>
        <v>7088.210979292704</v>
      </c>
      <c r="AG23" s="42">
        <f t="shared" si="5"/>
        <v>7087.9253620554236</v>
      </c>
      <c r="AH23" s="51">
        <f t="shared" si="6"/>
        <v>202915575.68081164</v>
      </c>
      <c r="AI23" s="42">
        <f t="shared" si="7"/>
        <v>203366383.60424188</v>
      </c>
      <c r="AJ23" s="42">
        <f t="shared" si="8"/>
        <v>203374399.34188172</v>
      </c>
      <c r="AK23" s="42">
        <f t="shared" si="9"/>
        <v>203329352.8694481</v>
      </c>
      <c r="AL23" s="42">
        <f t="shared" si="10"/>
        <v>203390875.27410677</v>
      </c>
      <c r="AM23" s="42">
        <f t="shared" si="11"/>
        <v>203392055.74649522</v>
      </c>
      <c r="AN23" s="51">
        <f>VLOOKUP($B23,'2015 Historic Data For Illust'!$A$3:$G$26,3,0)</f>
        <v>196114293.33899999</v>
      </c>
      <c r="AO23" s="62">
        <f>VLOOKUP($B23,'2015 Historic Data For Illust'!$A$3:$G$26,5,0)</f>
        <v>196114293.33899999</v>
      </c>
      <c r="AP23" s="51">
        <f>VLOOKUP($B23,'2015 Historic Data For Illust'!$A$3:$G$26,2,0)</f>
        <v>9200.5589999999993</v>
      </c>
      <c r="AQ23" s="42">
        <f>VLOOKUP($B23,'2015 Historic Data For Illust'!$A$3:$G$26,7,0)</f>
        <v>9200.5589999999993</v>
      </c>
      <c r="AR23" s="62">
        <f t="shared" si="28"/>
        <v>9200.5589999999993</v>
      </c>
      <c r="AS23" s="73">
        <f t="shared" si="29"/>
        <v>9.3828540932465981E-2</v>
      </c>
      <c r="AT23" s="8">
        <f t="shared" si="30"/>
        <v>9.3828540932465981E-2</v>
      </c>
      <c r="AU23" s="9">
        <f t="shared" si="31"/>
        <v>9.3828540932465981E-2</v>
      </c>
      <c r="AV23" s="68">
        <f t="shared" si="32"/>
        <v>7.0271994613277572E-2</v>
      </c>
      <c r="AW23" s="8">
        <f t="shared" si="33"/>
        <v>6.9825713608177395E-2</v>
      </c>
      <c r="AX23" s="8">
        <f t="shared" si="34"/>
        <v>6.9825464751002098E-2</v>
      </c>
      <c r="AY23" s="8">
        <f t="shared" si="35"/>
        <v>6.982300770558092E-2</v>
      </c>
      <c r="AZ23" s="8">
        <f t="shared" si="36"/>
        <v>6.9700383261933757E-2</v>
      </c>
      <c r="BA23" s="8">
        <f t="shared" si="37"/>
        <v>6.9697170187312599E-2</v>
      </c>
      <c r="BB23" s="40">
        <f t="shared" si="22"/>
        <v>9201</v>
      </c>
      <c r="BC23" s="40">
        <f t="shared" si="23"/>
        <v>9157</v>
      </c>
      <c r="BD23" s="40">
        <f t="shared" si="24"/>
        <v>9157</v>
      </c>
      <c r="BE23" s="40">
        <f t="shared" si="25"/>
        <v>9157</v>
      </c>
      <c r="BF23" s="40">
        <f t="shared" si="26"/>
        <v>9145</v>
      </c>
      <c r="BG23" s="40">
        <f t="shared" si="27"/>
        <v>9144</v>
      </c>
    </row>
    <row r="24" spans="1:61" s="40" customFormat="1" x14ac:dyDescent="0.25">
      <c r="A24" s="42" t="s">
        <v>13</v>
      </c>
      <c r="B24" s="53" t="s">
        <v>60</v>
      </c>
      <c r="C24" s="52" t="s">
        <v>78</v>
      </c>
      <c r="D24" s="42">
        <f>INDEX('IPM TBtu and NOx'!$AF$6:$AW$54,MATCH($B24,'IPM TBtu and NOx'!$AE$6:$AE$54,0),MATCH(D$4,'IPM TBtu and NOx'!$AF$5:$AW$5,0))</f>
        <v>55845.025660881089</v>
      </c>
      <c r="E24" s="42">
        <f>INDEX('IPM TBtu and NOx'!$AF$6:$AW$54,MATCH($B24,'IPM TBtu and NOx'!$AE$6:$AE$54,0),MATCH(E$4,'IPM TBtu and NOx'!$AF$5:$AW$5,0))</f>
        <v>55558.1955459495</v>
      </c>
      <c r="F24" s="42">
        <f>INDEX('IPM TBtu and NOx'!$AF$6:$AW$54,MATCH($B24,'IPM TBtu and NOx'!$AE$6:$AE$54,0),MATCH(F$4,'IPM TBtu and NOx'!$AF$5:$AW$5,0))</f>
        <v>53179.576298392858</v>
      </c>
      <c r="G24" s="42">
        <f>INDEX('IPM TBtu and NOx'!$AF$6:$AW$54,MATCH($B24,'IPM TBtu and NOx'!$AE$6:$AE$54,0),MATCH(G$4,'IPM TBtu and NOx'!$AF$5:$AW$5,0))</f>
        <v>51155.487779254887</v>
      </c>
      <c r="H24" s="42">
        <f>INDEX('IPM TBtu and NOx'!$AF$6:$AW$54,MATCH($B24,'IPM TBtu and NOx'!$AE$6:$AE$54,0),MATCH(H$4,'IPM TBtu and NOx'!$AF$5:$AW$5,0))</f>
        <v>49813.105872333799</v>
      </c>
      <c r="I24" s="42">
        <f>INDEX('IPM TBtu and NOx'!$AF$6:$AW$54,MATCH($B24,'IPM TBtu and NOx'!$AE$6:$AE$54,0),MATCH(I$4,'IPM TBtu and NOx'!$AF$5:$AW$5,0))</f>
        <v>49047.138230008793</v>
      </c>
      <c r="J24" s="85">
        <f>INDEX('IPM TBtu and NOx'!$J$6:$AA$54,MATCH($B24,'IPM TBtu and NOx'!$I$6:$I$54,0),MATCH(J$4,'IPM TBtu and NOx'!$J$5:$AA$5,0))*1000000</f>
        <v>1353544878.0652449</v>
      </c>
      <c r="K24" s="85">
        <f>INDEX('IPM TBtu and NOx'!$J$6:$AA$54,MATCH($B24,'IPM TBtu and NOx'!$I$6:$I$54,0),MATCH(K$4,'IPM TBtu and NOx'!$J$5:$AA$5,0))*1000000</f>
        <v>1353318117.5112464</v>
      </c>
      <c r="L24" s="85">
        <f>INDEX('IPM TBtu and NOx'!$J$6:$AA$54,MATCH($B24,'IPM TBtu and NOx'!$I$6:$I$54,0),MATCH(L$4,'IPM TBtu and NOx'!$J$5:$AA$5,0))*1000000</f>
        <v>1352192239.607583</v>
      </c>
      <c r="M24" s="85">
        <f>INDEX('IPM TBtu and NOx'!$J$6:$AA$54,MATCH($B24,'IPM TBtu and NOx'!$I$6:$I$54,0),MATCH(M$4,'IPM TBtu and NOx'!$J$5:$AA$5,0))*1000000</f>
        <v>1343811196.2729838</v>
      </c>
      <c r="N24" s="85">
        <f>INDEX('IPM TBtu and NOx'!$J$6:$AA$54,MATCH($B24,'IPM TBtu and NOx'!$I$6:$I$54,0),MATCH(N$4,'IPM TBtu and NOx'!$J$5:$AA$5,0))*1000000</f>
        <v>1337991479.515269</v>
      </c>
      <c r="O24" s="85">
        <f>INDEX('IPM TBtu and NOx'!$J$6:$AA$54,MATCH($B24,'IPM TBtu and NOx'!$I$6:$I$54,0),MATCH(O$4,'IPM TBtu and NOx'!$J$5:$AA$5,0))*1000000</f>
        <v>1334390917.2841885</v>
      </c>
      <c r="P24" s="42">
        <f>INDEX('IPM TBtu and NOx'!$BX$6:$CO$54,MATCH($B24,'IPM TBtu and NOx'!$BW$6:$BW$54,0),MATCH(P$4,'IPM TBtu and NOx'!$BX$5:$CO$5,0))</f>
        <v>11.1548773094468</v>
      </c>
      <c r="Q24" s="42">
        <f>INDEX('IPM TBtu and NOx'!$BX$6:$CO$54,MATCH($B24,'IPM TBtu and NOx'!$BW$6:$BW$54,0),MATCH(Q$4,'IPM TBtu and NOx'!$BX$5:$CO$5,0))</f>
        <v>11.181026169870199</v>
      </c>
      <c r="R24" s="42">
        <f>INDEX('IPM TBtu and NOx'!$BX$6:$CO$54,MATCH($B24,'IPM TBtu and NOx'!$BW$6:$BW$54,0),MATCH(R$4,'IPM TBtu and NOx'!$BX$5:$CO$5,0))</f>
        <v>11.1548773094468</v>
      </c>
      <c r="S24" s="42">
        <f>INDEX('IPM TBtu and NOx'!$BX$6:$CO$54,MATCH($B24,'IPM TBtu and NOx'!$BW$6:$BW$54,0),MATCH(S$4,'IPM TBtu and NOx'!$BX$5:$CO$5,0))</f>
        <v>11.1548773094468</v>
      </c>
      <c r="T24" s="42">
        <f>INDEX('IPM TBtu and NOx'!$BX$6:$CO$54,MATCH($B24,'IPM TBtu and NOx'!$BW$6:$BW$54,0),MATCH(T$4,'IPM TBtu and NOx'!$BX$5:$CO$5,0))</f>
        <v>11.1548773094468</v>
      </c>
      <c r="U24" s="42">
        <f>INDEX('IPM TBtu and NOx'!$BX$6:$CO$54,MATCH($B24,'IPM TBtu and NOx'!$BW$6:$BW$54,0),MATCH(U$4,'IPM TBtu and NOx'!$BX$5:$CO$5,0))</f>
        <v>11.1548773094468</v>
      </c>
      <c r="V24" s="42">
        <f>INDEX('IPM TBtu and NOx'!$BB$6:$BS$54,MATCH($B24,'IPM TBtu and NOx'!$BA$6:$BA$54,0),MATCH(V$4,'IPM TBtu and NOx'!$BB$5:$BS$5,0))*1000000</f>
        <v>124049.94541989001</v>
      </c>
      <c r="W24" s="42">
        <f>INDEX('IPM TBtu and NOx'!$BB$6:$BS$54,MATCH($B24,'IPM TBtu and NOx'!$BA$6:$BA$54,0),MATCH(W$4,'IPM TBtu and NOx'!$BB$5:$BS$5,0))*1000000</f>
        <v>124340.73882068999</v>
      </c>
      <c r="X24" s="42">
        <f>INDEX('IPM TBtu and NOx'!$BB$6:$BS$54,MATCH($B24,'IPM TBtu and NOx'!$BA$6:$BA$54,0),MATCH(X$4,'IPM TBtu and NOx'!$BB$5:$BS$5,0))*1000000</f>
        <v>124049.94541989001</v>
      </c>
      <c r="Y24" s="42">
        <f>INDEX('IPM TBtu and NOx'!$BB$6:$BS$54,MATCH($B24,'IPM TBtu and NOx'!$BA$6:$BA$54,0),MATCH(Y$4,'IPM TBtu and NOx'!$BB$5:$BS$5,0))*1000000</f>
        <v>124049.94541989001</v>
      </c>
      <c r="Z24" s="42">
        <f>INDEX('IPM TBtu and NOx'!$BB$6:$BS$54,MATCH($B24,'IPM TBtu and NOx'!$BA$6:$BA$54,0),MATCH(Z$4,'IPM TBtu and NOx'!$BB$5:$BS$5,0))*1000000</f>
        <v>124049.94541989001</v>
      </c>
      <c r="AA24" s="42">
        <f>INDEX('IPM TBtu and NOx'!$BB$6:$BS$54,MATCH($B24,'IPM TBtu and NOx'!$BA$6:$BA$54,0),MATCH(AA$4,'IPM TBtu and NOx'!$BB$5:$BS$5,0))*1000000</f>
        <v>124049.94541989001</v>
      </c>
      <c r="AB24" s="51">
        <f t="shared" si="0"/>
        <v>55856.180538190536</v>
      </c>
      <c r="AC24" s="42">
        <f t="shared" si="1"/>
        <v>55569.37657211937</v>
      </c>
      <c r="AD24" s="42">
        <f t="shared" si="2"/>
        <v>53190.731175702305</v>
      </c>
      <c r="AE24" s="42">
        <f t="shared" si="3"/>
        <v>51166.642656564334</v>
      </c>
      <c r="AF24" s="42">
        <f t="shared" si="4"/>
        <v>49824.260749643247</v>
      </c>
      <c r="AG24" s="42">
        <f t="shared" si="5"/>
        <v>49058.293107318241</v>
      </c>
      <c r="AH24" s="51">
        <f t="shared" si="6"/>
        <v>1353668928.0106647</v>
      </c>
      <c r="AI24" s="42">
        <f t="shared" si="7"/>
        <v>1353442458.2500672</v>
      </c>
      <c r="AJ24" s="42">
        <f t="shared" si="8"/>
        <v>1352316289.5530028</v>
      </c>
      <c r="AK24" s="42">
        <f t="shared" si="9"/>
        <v>1343935246.2184036</v>
      </c>
      <c r="AL24" s="42">
        <f t="shared" si="10"/>
        <v>1338115529.4606888</v>
      </c>
      <c r="AM24" s="42">
        <f t="shared" si="11"/>
        <v>1334514967.2296083</v>
      </c>
      <c r="AN24" s="51">
        <f>VLOOKUP($B24,'2015 Historic Data For Illust'!$A$3:$G$26,3,0)</f>
        <v>1514648656.573</v>
      </c>
      <c r="AO24" s="62">
        <f>VLOOKUP($B24,'2015 Historic Data For Illust'!$A$3:$G$26,5,0)</f>
        <v>1503660852.204</v>
      </c>
      <c r="AP24" s="51">
        <f>VLOOKUP($B24,'2015 Historic Data For Illust'!$A$3:$G$26,2,0)</f>
        <v>55424.137999999999</v>
      </c>
      <c r="AQ24" s="42">
        <f>VLOOKUP($B24,'2015 Historic Data For Illust'!$A$3:$G$26,7,0)</f>
        <v>54456.688999999998</v>
      </c>
      <c r="AR24" s="62">
        <f t="shared" si="28"/>
        <v>54854.624109129443</v>
      </c>
      <c r="AS24" s="73">
        <f t="shared" si="29"/>
        <v>7.3184151003574713E-2</v>
      </c>
      <c r="AT24" s="8">
        <f t="shared" si="30"/>
        <v>7.2432143086228223E-2</v>
      </c>
      <c r="AU24" s="9">
        <f t="shared" si="31"/>
        <v>7.2432143086228223E-2</v>
      </c>
      <c r="AV24" s="68">
        <f t="shared" si="32"/>
        <v>8.2525615211211351E-2</v>
      </c>
      <c r="AW24" s="8">
        <f t="shared" si="33"/>
        <v>8.2115610062902522E-2</v>
      </c>
      <c r="AX24" s="8">
        <f t="shared" si="34"/>
        <v>7.8666110268159339E-2</v>
      </c>
      <c r="AY24" s="8">
        <f t="shared" si="35"/>
        <v>7.6144505921008063E-2</v>
      </c>
      <c r="AZ24" s="8">
        <f t="shared" si="36"/>
        <v>7.4469296040117414E-2</v>
      </c>
      <c r="BA24" s="8">
        <f t="shared" si="37"/>
        <v>7.3522282345264353E-2</v>
      </c>
      <c r="BB24" s="40">
        <f t="shared" si="22"/>
        <v>54855</v>
      </c>
      <c r="BC24" s="40">
        <f t="shared" si="23"/>
        <v>54544</v>
      </c>
      <c r="BD24" s="40">
        <f t="shared" si="24"/>
        <v>51932</v>
      </c>
      <c r="BE24" s="40">
        <f t="shared" si="25"/>
        <v>50022</v>
      </c>
      <c r="BF24" s="40">
        <f t="shared" si="26"/>
        <v>48753</v>
      </c>
      <c r="BG24" s="40">
        <f t="shared" si="27"/>
        <v>48036</v>
      </c>
    </row>
    <row r="25" spans="1:61" s="40" customFormat="1" x14ac:dyDescent="0.25">
      <c r="A25" s="42" t="s">
        <v>13</v>
      </c>
      <c r="B25" s="53" t="s">
        <v>63</v>
      </c>
      <c r="C25" s="52" t="s">
        <v>76</v>
      </c>
      <c r="D25" s="42">
        <f>INDEX('IPM TBtu and NOx'!$AF$6:$AW$54,MATCH($B25,'IPM TBtu and NOx'!$AE$6:$AE$54,0),MATCH(D$4,'IPM TBtu and NOx'!$AF$5:$AW$5,0))</f>
        <v>2789.1872727534833</v>
      </c>
      <c r="E25" s="42">
        <f>INDEX('IPM TBtu and NOx'!$AF$6:$AW$54,MATCH($B25,'IPM TBtu and NOx'!$AE$6:$AE$54,0),MATCH(E$4,'IPM TBtu and NOx'!$AF$5:$AW$5,0))</f>
        <v>2786.6765811064902</v>
      </c>
      <c r="F25" s="145">
        <f>INDEX('IPM TBtu and NOx'!$AF$6:$AW$54,MATCH($B25,'IPM TBtu and NOx'!$AE$6:$AE$54,0),MATCH(F$4,'IPM TBtu and NOx'!$AF$5:$AW$5,0))-65.2284</f>
        <v>2701.0156776211143</v>
      </c>
      <c r="G25" s="42">
        <f>INDEX('IPM TBtu and NOx'!$AF$6:$AW$54,MATCH($B25,'IPM TBtu and NOx'!$AE$6:$AE$54,0),MATCH(G$4,'IPM TBtu and NOx'!$AF$5:$AW$5,0))</f>
        <v>2370.1434315851666</v>
      </c>
      <c r="H25" s="42">
        <f>INDEX('IPM TBtu and NOx'!$AF$6:$AW$54,MATCH($B25,'IPM TBtu and NOx'!$AE$6:$AE$54,0),MATCH(H$4,'IPM TBtu and NOx'!$AF$5:$AW$5,0))</f>
        <v>2254.8902783879516</v>
      </c>
      <c r="I25" s="42">
        <f>INDEX('IPM TBtu and NOx'!$AF$6:$AW$54,MATCH($B25,'IPM TBtu and NOx'!$AE$6:$AE$54,0),MATCH(I$4,'IPM TBtu and NOx'!$AF$5:$AW$5,0))</f>
        <v>2178.7070033228433</v>
      </c>
      <c r="J25" s="85">
        <f>INDEX('IPM TBtu and NOx'!$J$6:$AA$54,MATCH($B25,'IPM TBtu and NOx'!$I$6:$I$54,0),MATCH(J$4,'IPM TBtu and NOx'!$J$5:$AA$5,0))*1000000</f>
        <v>157946543.31134686</v>
      </c>
      <c r="K25" s="85">
        <f>INDEX('IPM TBtu and NOx'!$J$6:$AA$54,MATCH($B25,'IPM TBtu and NOx'!$I$6:$I$54,0),MATCH(K$4,'IPM TBtu and NOx'!$J$5:$AA$5,0))*1000000</f>
        <v>157959794.5107283</v>
      </c>
      <c r="L25" s="85">
        <f>INDEX('IPM TBtu and NOx'!$J$6:$AA$54,MATCH($B25,'IPM TBtu and NOx'!$I$6:$I$54,0),MATCH(L$4,'IPM TBtu and NOx'!$J$5:$AA$5,0))*1000000</f>
        <v>158378658.63400254</v>
      </c>
      <c r="M25" s="85">
        <f>INDEX('IPM TBtu and NOx'!$J$6:$AA$54,MATCH($B25,'IPM TBtu and NOx'!$I$6:$I$54,0),MATCH(M$4,'IPM TBtu and NOx'!$J$5:$AA$5,0))*1000000</f>
        <v>158063865.34881258</v>
      </c>
      <c r="N25" s="85">
        <f>INDEX('IPM TBtu and NOx'!$J$6:$AA$54,MATCH($B25,'IPM TBtu and NOx'!$I$6:$I$54,0),MATCH(N$4,'IPM TBtu and NOx'!$J$5:$AA$5,0))*1000000</f>
        <v>159388714.65985939</v>
      </c>
      <c r="O25" s="85">
        <f>INDEX('IPM TBtu and NOx'!$J$6:$AA$54,MATCH($B25,'IPM TBtu and NOx'!$I$6:$I$54,0),MATCH(O$4,'IPM TBtu and NOx'!$J$5:$AA$5,0))*1000000</f>
        <v>158212620.23022321</v>
      </c>
      <c r="P25" s="42">
        <f>INDEX('IPM TBtu and NOx'!$BX$6:$CO$54,MATCH($B25,'IPM TBtu and NOx'!$BW$6:$BW$54,0),MATCH(P$4,'IPM TBtu and NOx'!$BX$5:$CO$5,0))</f>
        <v>0</v>
      </c>
      <c r="Q25" s="42">
        <f>INDEX('IPM TBtu and NOx'!$BX$6:$CO$54,MATCH($B25,'IPM TBtu and NOx'!$BW$6:$BW$54,0),MATCH(Q$4,'IPM TBtu and NOx'!$BX$5:$CO$5,0))</f>
        <v>0</v>
      </c>
      <c r="R25" s="42">
        <f>INDEX('IPM TBtu and NOx'!$BX$6:$CO$54,MATCH($B25,'IPM TBtu and NOx'!$BW$6:$BW$54,0),MATCH(R$4,'IPM TBtu and NOx'!$BX$5:$CO$5,0))</f>
        <v>0</v>
      </c>
      <c r="S25" s="42">
        <f>INDEX('IPM TBtu and NOx'!$BX$6:$CO$54,MATCH($B25,'IPM TBtu and NOx'!$BW$6:$BW$54,0),MATCH(S$4,'IPM TBtu and NOx'!$BX$5:$CO$5,0))</f>
        <v>0</v>
      </c>
      <c r="T25" s="42">
        <f>INDEX('IPM TBtu and NOx'!$BX$6:$CO$54,MATCH($B25,'IPM TBtu and NOx'!$BW$6:$BW$54,0),MATCH(T$4,'IPM TBtu and NOx'!$BX$5:$CO$5,0))</f>
        <v>0</v>
      </c>
      <c r="U25" s="42">
        <f>INDEX('IPM TBtu and NOx'!$BX$6:$CO$54,MATCH($B25,'IPM TBtu and NOx'!$BW$6:$BW$54,0),MATCH(U$4,'IPM TBtu and NOx'!$BX$5:$CO$5,0))</f>
        <v>0</v>
      </c>
      <c r="V25" s="42">
        <f>INDEX('IPM TBtu and NOx'!$BB$6:$BS$54,MATCH($B25,'IPM TBtu and NOx'!$BA$6:$BA$54,0),MATCH(V$4,'IPM TBtu and NOx'!$BB$5:$BS$5,0))*1000000</f>
        <v>0</v>
      </c>
      <c r="W25" s="42">
        <f>INDEX('IPM TBtu and NOx'!$BB$6:$BS$54,MATCH($B25,'IPM TBtu and NOx'!$BA$6:$BA$54,0),MATCH(W$4,'IPM TBtu and NOx'!$BB$5:$BS$5,0))*1000000</f>
        <v>0</v>
      </c>
      <c r="X25" s="42">
        <f>INDEX('IPM TBtu and NOx'!$BB$6:$BS$54,MATCH($B25,'IPM TBtu and NOx'!$BA$6:$BA$54,0),MATCH(X$4,'IPM TBtu and NOx'!$BB$5:$BS$5,0))*1000000</f>
        <v>0</v>
      </c>
      <c r="Y25" s="42">
        <f>INDEX('IPM TBtu and NOx'!$BB$6:$BS$54,MATCH($B25,'IPM TBtu and NOx'!$BA$6:$BA$54,0),MATCH(Y$4,'IPM TBtu and NOx'!$BB$5:$BS$5,0))*1000000</f>
        <v>0</v>
      </c>
      <c r="Z25" s="42">
        <f>INDEX('IPM TBtu and NOx'!$BB$6:$BS$54,MATCH($B25,'IPM TBtu and NOx'!$BA$6:$BA$54,0),MATCH(Z$4,'IPM TBtu and NOx'!$BB$5:$BS$5,0))*1000000</f>
        <v>0</v>
      </c>
      <c r="AA25" s="42">
        <f>INDEX('IPM TBtu and NOx'!$BB$6:$BS$54,MATCH($B25,'IPM TBtu and NOx'!$BA$6:$BA$54,0),MATCH(AA$4,'IPM TBtu and NOx'!$BB$5:$BS$5,0))*1000000</f>
        <v>0</v>
      </c>
      <c r="AB25" s="51">
        <f t="shared" si="0"/>
        <v>2789.1872727534833</v>
      </c>
      <c r="AC25" s="42">
        <f t="shared" si="1"/>
        <v>2786.6765811064902</v>
      </c>
      <c r="AD25" s="42">
        <f t="shared" si="2"/>
        <v>2701.0156776211143</v>
      </c>
      <c r="AE25" s="42">
        <f t="shared" si="3"/>
        <v>2370.1434315851666</v>
      </c>
      <c r="AF25" s="42">
        <f t="shared" si="4"/>
        <v>2254.8902783879516</v>
      </c>
      <c r="AG25" s="42">
        <f t="shared" si="5"/>
        <v>2178.7070033228433</v>
      </c>
      <c r="AH25" s="51">
        <f t="shared" si="6"/>
        <v>157946543.31134686</v>
      </c>
      <c r="AI25" s="42">
        <f t="shared" si="7"/>
        <v>157959794.5107283</v>
      </c>
      <c r="AJ25" s="42">
        <f t="shared" si="8"/>
        <v>158378658.63400254</v>
      </c>
      <c r="AK25" s="42">
        <f t="shared" si="9"/>
        <v>158063865.34881258</v>
      </c>
      <c r="AL25" s="42">
        <f t="shared" si="10"/>
        <v>159388714.65985939</v>
      </c>
      <c r="AM25" s="42">
        <f t="shared" si="11"/>
        <v>158212620.23022321</v>
      </c>
      <c r="AN25" s="51">
        <f>VLOOKUP($B25,'2015 Historic Data For Illust'!$A$3:$G$26,3,0)</f>
        <v>226134837.18200001</v>
      </c>
      <c r="AO25" s="62">
        <f>VLOOKUP($B25,'2015 Historic Data For Illust'!$A$3:$G$26,5,0)</f>
        <v>225890925.824</v>
      </c>
      <c r="AP25" s="51">
        <f>VLOOKUP($B25,'2015 Historic Data For Illust'!$A$3:$G$26,2,0)</f>
        <v>9644.7000000000007</v>
      </c>
      <c r="AQ25" s="42">
        <f>VLOOKUP($B25,'2015 Historic Data For Illust'!$A$3:$G$26,7,0)</f>
        <v>9350.4264999999996</v>
      </c>
      <c r="AR25" s="62">
        <f t="shared" si="28"/>
        <v>9360.5228560938758</v>
      </c>
      <c r="AS25" s="73">
        <f t="shared" si="29"/>
        <v>8.5300435087210025E-2</v>
      </c>
      <c r="AT25" s="8">
        <f t="shared" si="30"/>
        <v>8.2787092627928438E-2</v>
      </c>
      <c r="AU25" s="9">
        <f t="shared" si="31"/>
        <v>8.2787092627928438E-2</v>
      </c>
      <c r="AV25" s="68">
        <f t="shared" si="32"/>
        <v>3.5318117310809277E-2</v>
      </c>
      <c r="AW25" s="8">
        <f t="shared" si="33"/>
        <v>3.528336548851644E-2</v>
      </c>
      <c r="AX25" s="8">
        <f t="shared" si="34"/>
        <v>3.4108328747282736E-2</v>
      </c>
      <c r="AY25" s="8">
        <f t="shared" si="35"/>
        <v>2.9989693423664865E-2</v>
      </c>
      <c r="AZ25" s="8">
        <f t="shared" si="36"/>
        <v>2.8294227520435929E-2</v>
      </c>
      <c r="BA25" s="8">
        <f t="shared" si="37"/>
        <v>2.7541507120639255E-2</v>
      </c>
      <c r="BB25" s="40">
        <f t="shared" si="22"/>
        <v>9361</v>
      </c>
      <c r="BC25" s="40">
        <f t="shared" si="23"/>
        <v>9357</v>
      </c>
      <c r="BD25" s="40">
        <f t="shared" si="24"/>
        <v>9224</v>
      </c>
      <c r="BE25" s="40">
        <f t="shared" si="25"/>
        <v>8758</v>
      </c>
      <c r="BF25" s="40">
        <f t="shared" si="26"/>
        <v>8566</v>
      </c>
      <c r="BG25" s="40">
        <f t="shared" si="27"/>
        <v>8481</v>
      </c>
    </row>
    <row r="26" spans="1:61" s="40" customFormat="1" x14ac:dyDescent="0.25">
      <c r="A26" s="42" t="s">
        <v>13</v>
      </c>
      <c r="B26" s="53" t="s">
        <v>66</v>
      </c>
      <c r="C26" s="52" t="s">
        <v>73</v>
      </c>
      <c r="D26" s="42">
        <f>INDEX('IPM TBtu and NOx'!$AF$6:$AW$54,MATCH($B26,'IPM TBtu and NOx'!$AE$6:$AE$54,0),MATCH(D$4,'IPM TBtu and NOx'!$AF$5:$AW$5,0))</f>
        <v>6555.920286979298</v>
      </c>
      <c r="E26" s="42">
        <f>INDEX('IPM TBtu and NOx'!$AF$6:$AW$54,MATCH($B26,'IPM TBtu and NOx'!$AE$6:$AE$54,0),MATCH(E$4,'IPM TBtu and NOx'!$AF$5:$AW$5,0))</f>
        <v>6533.7544301541129</v>
      </c>
      <c r="F26" s="42">
        <f>INDEX('IPM TBtu and NOx'!$AF$6:$AW$54,MATCH($B26,'IPM TBtu and NOx'!$AE$6:$AE$54,0),MATCH(F$4,'IPM TBtu and NOx'!$AF$5:$AW$5,0))</f>
        <v>6469.3452967895</v>
      </c>
      <c r="G26" s="42">
        <f>INDEX('IPM TBtu and NOx'!$AF$6:$AW$54,MATCH($B26,'IPM TBtu and NOx'!$AE$6:$AE$54,0),MATCH(G$4,'IPM TBtu and NOx'!$AF$5:$AW$5,0))</f>
        <v>6412.8937266098119</v>
      </c>
      <c r="H26" s="42">
        <f>INDEX('IPM TBtu and NOx'!$AF$6:$AW$54,MATCH($B26,'IPM TBtu and NOx'!$AE$6:$AE$54,0),MATCH(H$4,'IPM TBtu and NOx'!$AF$5:$AW$5,0))</f>
        <v>6047.1383653737321</v>
      </c>
      <c r="I26" s="42">
        <f>INDEX('IPM TBtu and NOx'!$AF$6:$AW$54,MATCH($B26,'IPM TBtu and NOx'!$AE$6:$AE$54,0),MATCH(I$4,'IPM TBtu and NOx'!$AF$5:$AW$5,0))</f>
        <v>5676.4543542761458</v>
      </c>
      <c r="J26" s="85">
        <f>INDEX('IPM TBtu and NOx'!$J$6:$AA$54,MATCH($B26,'IPM TBtu and NOx'!$I$6:$I$54,0),MATCH(J$4,'IPM TBtu and NOx'!$J$5:$AA$5,0))*1000000</f>
        <v>181752824.55956808</v>
      </c>
      <c r="K26" s="85">
        <f>INDEX('IPM TBtu and NOx'!$J$6:$AA$54,MATCH($B26,'IPM TBtu and NOx'!$I$6:$I$54,0),MATCH(K$4,'IPM TBtu and NOx'!$J$5:$AA$5,0))*1000000</f>
        <v>181480416.37496734</v>
      </c>
      <c r="L26" s="85">
        <f>INDEX('IPM TBtu and NOx'!$J$6:$AA$54,MATCH($B26,'IPM TBtu and NOx'!$I$6:$I$54,0),MATCH(L$4,'IPM TBtu and NOx'!$J$5:$AA$5,0))*1000000</f>
        <v>181011713.55258727</v>
      </c>
      <c r="M26" s="85">
        <f>INDEX('IPM TBtu and NOx'!$J$6:$AA$54,MATCH($B26,'IPM TBtu and NOx'!$I$6:$I$54,0),MATCH(M$4,'IPM TBtu and NOx'!$J$5:$AA$5,0))*1000000</f>
        <v>180994581.69297791</v>
      </c>
      <c r="N26" s="85">
        <f>INDEX('IPM TBtu and NOx'!$J$6:$AA$54,MATCH($B26,'IPM TBtu and NOx'!$I$6:$I$54,0),MATCH(N$4,'IPM TBtu and NOx'!$J$5:$AA$5,0))*1000000</f>
        <v>178905522.6448704</v>
      </c>
      <c r="O26" s="85">
        <f>INDEX('IPM TBtu and NOx'!$J$6:$AA$54,MATCH($B26,'IPM TBtu and NOx'!$I$6:$I$54,0),MATCH(O$4,'IPM TBtu and NOx'!$J$5:$AA$5,0))*1000000</f>
        <v>176997661.39426142</v>
      </c>
      <c r="P26" s="42">
        <f>INDEX('IPM TBtu and NOx'!$BX$6:$CO$54,MATCH($B26,'IPM TBtu and NOx'!$BW$6:$BW$54,0),MATCH(P$4,'IPM TBtu and NOx'!$BX$5:$CO$5,0))</f>
        <v>0</v>
      </c>
      <c r="Q26" s="42">
        <f>INDEX('IPM TBtu and NOx'!$BX$6:$CO$54,MATCH($B26,'IPM TBtu and NOx'!$BW$6:$BW$54,0),MATCH(Q$4,'IPM TBtu and NOx'!$BX$5:$CO$5,0))</f>
        <v>0</v>
      </c>
      <c r="R26" s="42">
        <f>INDEX('IPM TBtu and NOx'!$BX$6:$CO$54,MATCH($B26,'IPM TBtu and NOx'!$BW$6:$BW$54,0),MATCH(R$4,'IPM TBtu and NOx'!$BX$5:$CO$5,0))</f>
        <v>0</v>
      </c>
      <c r="S26" s="42">
        <f>INDEX('IPM TBtu and NOx'!$BX$6:$CO$54,MATCH($B26,'IPM TBtu and NOx'!$BW$6:$BW$54,0),MATCH(S$4,'IPM TBtu and NOx'!$BX$5:$CO$5,0))</f>
        <v>0</v>
      </c>
      <c r="T26" s="42">
        <f>INDEX('IPM TBtu and NOx'!$BX$6:$CO$54,MATCH($B26,'IPM TBtu and NOx'!$BW$6:$BW$54,0),MATCH(T$4,'IPM TBtu and NOx'!$BX$5:$CO$5,0))</f>
        <v>0</v>
      </c>
      <c r="U26" s="42">
        <f>INDEX('IPM TBtu and NOx'!$BX$6:$CO$54,MATCH($B26,'IPM TBtu and NOx'!$BW$6:$BW$54,0),MATCH(U$4,'IPM TBtu and NOx'!$BX$5:$CO$5,0))</f>
        <v>0</v>
      </c>
      <c r="V26" s="42">
        <f>INDEX('IPM TBtu and NOx'!$BB$6:$BS$54,MATCH($B26,'IPM TBtu and NOx'!$BA$6:$BA$54,0),MATCH(V$4,'IPM TBtu and NOx'!$BB$5:$BS$5,0))*1000000</f>
        <v>0</v>
      </c>
      <c r="W26" s="42">
        <f>INDEX('IPM TBtu and NOx'!$BB$6:$BS$54,MATCH($B26,'IPM TBtu and NOx'!$BA$6:$BA$54,0),MATCH(W$4,'IPM TBtu and NOx'!$BB$5:$BS$5,0))*1000000</f>
        <v>0</v>
      </c>
      <c r="X26" s="42">
        <f>INDEX('IPM TBtu and NOx'!$BB$6:$BS$54,MATCH($B26,'IPM TBtu and NOx'!$BA$6:$BA$54,0),MATCH(X$4,'IPM TBtu and NOx'!$BB$5:$BS$5,0))*1000000</f>
        <v>0</v>
      </c>
      <c r="Y26" s="42">
        <f>INDEX('IPM TBtu and NOx'!$BB$6:$BS$54,MATCH($B26,'IPM TBtu and NOx'!$BA$6:$BA$54,0),MATCH(Y$4,'IPM TBtu and NOx'!$BB$5:$BS$5,0))*1000000</f>
        <v>0</v>
      </c>
      <c r="Z26" s="42">
        <f>INDEX('IPM TBtu and NOx'!$BB$6:$BS$54,MATCH($B26,'IPM TBtu and NOx'!$BA$6:$BA$54,0),MATCH(Z$4,'IPM TBtu and NOx'!$BB$5:$BS$5,0))*1000000</f>
        <v>0</v>
      </c>
      <c r="AA26" s="42">
        <f>INDEX('IPM TBtu and NOx'!$BB$6:$BS$54,MATCH($B26,'IPM TBtu and NOx'!$BA$6:$BA$54,0),MATCH(AA$4,'IPM TBtu and NOx'!$BB$5:$BS$5,0))*1000000</f>
        <v>0</v>
      </c>
      <c r="AB26" s="51">
        <f t="shared" si="0"/>
        <v>6555.920286979298</v>
      </c>
      <c r="AC26" s="42">
        <f t="shared" si="1"/>
        <v>6533.7544301541129</v>
      </c>
      <c r="AD26" s="42">
        <f t="shared" si="2"/>
        <v>6469.3452967895</v>
      </c>
      <c r="AE26" s="42">
        <f t="shared" si="3"/>
        <v>6412.8937266098119</v>
      </c>
      <c r="AF26" s="42">
        <f t="shared" si="4"/>
        <v>6047.1383653737321</v>
      </c>
      <c r="AG26" s="42">
        <f t="shared" si="5"/>
        <v>5676.4543542761458</v>
      </c>
      <c r="AH26" s="51">
        <f t="shared" si="6"/>
        <v>181752824.55956808</v>
      </c>
      <c r="AI26" s="42">
        <f t="shared" si="7"/>
        <v>181480416.37496734</v>
      </c>
      <c r="AJ26" s="42">
        <f t="shared" si="8"/>
        <v>181011713.55258727</v>
      </c>
      <c r="AK26" s="42">
        <f t="shared" si="9"/>
        <v>180994581.69297791</v>
      </c>
      <c r="AL26" s="42">
        <f t="shared" si="10"/>
        <v>178905522.6448704</v>
      </c>
      <c r="AM26" s="42">
        <f t="shared" si="11"/>
        <v>176997661.39426142</v>
      </c>
      <c r="AN26" s="51">
        <f>VLOOKUP($B26,'2015 Historic Data For Illust'!$A$3:$G$26,3,0)</f>
        <v>230424157.52599999</v>
      </c>
      <c r="AO26" s="62">
        <f>VLOOKUP($B26,'2015 Historic Data For Illust'!$A$3:$G$26,5,0)</f>
        <v>224223962.507</v>
      </c>
      <c r="AP26" s="51">
        <f>VLOOKUP($B26,'2015 Historic Data For Illust'!$A$3:$G$26,2,0)</f>
        <v>9070.4120000000003</v>
      </c>
      <c r="AQ26" s="42">
        <f>VLOOKUP($B26,'2015 Historic Data For Illust'!$A$3:$G$26,7,0)</f>
        <v>7724.4972628625001</v>
      </c>
      <c r="AR26" s="62">
        <f t="shared" si="28"/>
        <v>7938.0934767461258</v>
      </c>
      <c r="AS26" s="73">
        <f t="shared" si="29"/>
        <v>7.8727960621720286E-2</v>
      </c>
      <c r="AT26" s="8">
        <f t="shared" si="30"/>
        <v>6.8899837256433741E-2</v>
      </c>
      <c r="AU26" s="9">
        <f t="shared" si="31"/>
        <v>6.8899837256433741E-2</v>
      </c>
      <c r="AV26" s="68">
        <f t="shared" si="32"/>
        <v>7.214105533562859E-2</v>
      </c>
      <c r="AW26" s="8">
        <f t="shared" si="33"/>
        <v>7.2005063253264084E-2</v>
      </c>
      <c r="AX26" s="8">
        <f t="shared" si="34"/>
        <v>7.1479852544570649E-2</v>
      </c>
      <c r="AY26" s="8">
        <f t="shared" si="35"/>
        <v>7.0862825468311963E-2</v>
      </c>
      <c r="AZ26" s="8">
        <f t="shared" si="36"/>
        <v>6.7601472285205799E-2</v>
      </c>
      <c r="BA26" s="8">
        <f t="shared" si="37"/>
        <v>6.4141574635066756E-2</v>
      </c>
      <c r="BB26" s="40">
        <f t="shared" si="22"/>
        <v>7938</v>
      </c>
      <c r="BC26" s="40">
        <f t="shared" si="23"/>
        <v>7922</v>
      </c>
      <c r="BD26" s="40">
        <f t="shared" si="24"/>
        <v>7862</v>
      </c>
      <c r="BE26" s="40">
        <f t="shared" si="25"/>
        <v>7791</v>
      </c>
      <c r="BF26" s="40">
        <f t="shared" si="26"/>
        <v>7415</v>
      </c>
      <c r="BG26" s="40">
        <f t="shared" si="27"/>
        <v>7016</v>
      </c>
    </row>
    <row r="27" spans="1:61" s="40" customFormat="1" x14ac:dyDescent="0.25">
      <c r="A27" s="42" t="s">
        <v>13</v>
      </c>
      <c r="B27" s="53" t="s">
        <v>65</v>
      </c>
      <c r="C27" s="52" t="s">
        <v>72</v>
      </c>
      <c r="D27" s="42">
        <f>INDEX('IPM TBtu and NOx'!$AF$6:$AW$54,MATCH($B27,'IPM TBtu and NOx'!$AE$6:$AE$54,0),MATCH(D$4,'IPM TBtu and NOx'!$AF$5:$AW$5,0))</f>
        <v>26415.258764542978</v>
      </c>
      <c r="E27" s="42">
        <f>INDEX('IPM TBtu and NOx'!$AF$6:$AW$54,MATCH($B27,'IPM TBtu and NOx'!$AE$6:$AE$54,0),MATCH(E$4,'IPM TBtu and NOx'!$AF$5:$AW$5,0))</f>
        <v>25066.317651216785</v>
      </c>
      <c r="F27" s="42">
        <f>INDEX('IPM TBtu and NOx'!$AF$6:$AW$54,MATCH($B27,'IPM TBtu and NOx'!$AE$6:$AE$54,0),MATCH(F$4,'IPM TBtu and NOx'!$AF$5:$AW$5,0))</f>
        <v>16130.754500469213</v>
      </c>
      <c r="G27" s="42">
        <f>INDEX('IPM TBtu and NOx'!$AF$6:$AW$54,MATCH($B27,'IPM TBtu and NOx'!$AE$6:$AE$54,0),MATCH(G$4,'IPM TBtu and NOx'!$AF$5:$AW$5,0))</f>
        <v>15605.291821389184</v>
      </c>
      <c r="H27" s="42">
        <f>INDEX('IPM TBtu and NOx'!$AF$6:$AW$54,MATCH($B27,'IPM TBtu and NOx'!$AE$6:$AE$54,0),MATCH(H$4,'IPM TBtu and NOx'!$AF$5:$AW$5,0))</f>
        <v>15425.920311876776</v>
      </c>
      <c r="I27" s="42">
        <f>INDEX('IPM TBtu and NOx'!$AF$6:$AW$54,MATCH($B27,'IPM TBtu and NOx'!$AE$6:$AE$54,0),MATCH(I$4,'IPM TBtu and NOx'!$AF$5:$AW$5,0))</f>
        <v>15269.515665424397</v>
      </c>
      <c r="J27" s="85">
        <f>INDEX('IPM TBtu and NOx'!$J$6:$AA$54,MATCH($B27,'IPM TBtu and NOx'!$I$6:$I$54,0),MATCH(J$4,'IPM TBtu and NOx'!$J$5:$AA$5,0))*1000000</f>
        <v>362142466.66578162</v>
      </c>
      <c r="K27" s="85">
        <f>INDEX('IPM TBtu and NOx'!$J$6:$AA$54,MATCH($B27,'IPM TBtu and NOx'!$I$6:$I$54,0),MATCH(K$4,'IPM TBtu and NOx'!$J$5:$AA$5,0))*1000000</f>
        <v>362124716.9295404</v>
      </c>
      <c r="L27" s="85">
        <f>INDEX('IPM TBtu and NOx'!$J$6:$AA$54,MATCH($B27,'IPM TBtu and NOx'!$I$6:$I$54,0),MATCH(L$4,'IPM TBtu and NOx'!$J$5:$AA$5,0))*1000000</f>
        <v>362056252.92939413</v>
      </c>
      <c r="M27" s="85">
        <f>INDEX('IPM TBtu and NOx'!$J$6:$AA$54,MATCH($B27,'IPM TBtu and NOx'!$I$6:$I$54,0),MATCH(M$4,'IPM TBtu and NOx'!$J$5:$AA$5,0))*1000000</f>
        <v>362056942.49537772</v>
      </c>
      <c r="N27" s="85">
        <f>INDEX('IPM TBtu and NOx'!$J$6:$AA$54,MATCH($B27,'IPM TBtu and NOx'!$I$6:$I$54,0),MATCH(N$4,'IPM TBtu and NOx'!$J$5:$AA$5,0))*1000000</f>
        <v>362126818.28709757</v>
      </c>
      <c r="O27" s="85">
        <f>INDEX('IPM TBtu and NOx'!$J$6:$AA$54,MATCH($B27,'IPM TBtu and NOx'!$I$6:$I$54,0),MATCH(O$4,'IPM TBtu and NOx'!$J$5:$AA$5,0))*1000000</f>
        <v>362189586.18367255</v>
      </c>
      <c r="P27" s="42">
        <f>INDEX('IPM TBtu and NOx'!$BX$6:$CO$54,MATCH($B27,'IPM TBtu and NOx'!$BW$6:$BW$54,0),MATCH(P$4,'IPM TBtu and NOx'!$BX$5:$CO$5,0))</f>
        <v>0</v>
      </c>
      <c r="Q27" s="42">
        <f>INDEX('IPM TBtu and NOx'!$BX$6:$CO$54,MATCH($B27,'IPM TBtu and NOx'!$BW$6:$BW$54,0),MATCH(Q$4,'IPM TBtu and NOx'!$BX$5:$CO$5,0))</f>
        <v>0</v>
      </c>
      <c r="R27" s="42">
        <f>INDEX('IPM TBtu and NOx'!$BX$6:$CO$54,MATCH($B27,'IPM TBtu and NOx'!$BW$6:$BW$54,0),MATCH(R$4,'IPM TBtu and NOx'!$BX$5:$CO$5,0))</f>
        <v>0</v>
      </c>
      <c r="S27" s="42">
        <f>INDEX('IPM TBtu and NOx'!$BX$6:$CO$54,MATCH($B27,'IPM TBtu and NOx'!$BW$6:$BW$54,0),MATCH(S$4,'IPM TBtu and NOx'!$BX$5:$CO$5,0))</f>
        <v>0</v>
      </c>
      <c r="T27" s="42">
        <f>INDEX('IPM TBtu and NOx'!$BX$6:$CO$54,MATCH($B27,'IPM TBtu and NOx'!$BW$6:$BW$54,0),MATCH(T$4,'IPM TBtu and NOx'!$BX$5:$CO$5,0))</f>
        <v>0</v>
      </c>
      <c r="U27" s="42">
        <f>INDEX('IPM TBtu and NOx'!$BX$6:$CO$54,MATCH($B27,'IPM TBtu and NOx'!$BW$6:$BW$54,0),MATCH(U$4,'IPM TBtu and NOx'!$BX$5:$CO$5,0))</f>
        <v>0</v>
      </c>
      <c r="V27" s="42">
        <f>INDEX('IPM TBtu and NOx'!$BB$6:$BS$54,MATCH($B27,'IPM TBtu and NOx'!$BA$6:$BA$54,0),MATCH(V$4,'IPM TBtu and NOx'!$BB$5:$BS$5,0))*1000000</f>
        <v>0</v>
      </c>
      <c r="W27" s="42">
        <f>INDEX('IPM TBtu and NOx'!$BB$6:$BS$54,MATCH($B27,'IPM TBtu and NOx'!$BA$6:$BA$54,0),MATCH(W$4,'IPM TBtu and NOx'!$BB$5:$BS$5,0))*1000000</f>
        <v>0</v>
      </c>
      <c r="X27" s="42">
        <f>INDEX('IPM TBtu and NOx'!$BB$6:$BS$54,MATCH($B27,'IPM TBtu and NOx'!$BA$6:$BA$54,0),MATCH(X$4,'IPM TBtu and NOx'!$BB$5:$BS$5,0))*1000000</f>
        <v>0</v>
      </c>
      <c r="Y27" s="42">
        <f>INDEX('IPM TBtu and NOx'!$BB$6:$BS$54,MATCH($B27,'IPM TBtu and NOx'!$BA$6:$BA$54,0),MATCH(Y$4,'IPM TBtu and NOx'!$BB$5:$BS$5,0))*1000000</f>
        <v>0</v>
      </c>
      <c r="Z27" s="42">
        <f>INDEX('IPM TBtu and NOx'!$BB$6:$BS$54,MATCH($B27,'IPM TBtu and NOx'!$BA$6:$BA$54,0),MATCH(Z$4,'IPM TBtu and NOx'!$BB$5:$BS$5,0))*1000000</f>
        <v>0</v>
      </c>
      <c r="AA27" s="42">
        <f>INDEX('IPM TBtu and NOx'!$BB$6:$BS$54,MATCH($B27,'IPM TBtu and NOx'!$BA$6:$BA$54,0),MATCH(AA$4,'IPM TBtu and NOx'!$BB$5:$BS$5,0))*1000000</f>
        <v>0</v>
      </c>
      <c r="AB27" s="51">
        <f t="shared" si="0"/>
        <v>26415.258764542978</v>
      </c>
      <c r="AC27" s="42">
        <f t="shared" si="1"/>
        <v>25066.317651216785</v>
      </c>
      <c r="AD27" s="42">
        <f t="shared" si="2"/>
        <v>16130.754500469213</v>
      </c>
      <c r="AE27" s="42">
        <f t="shared" si="3"/>
        <v>15605.291821389184</v>
      </c>
      <c r="AF27" s="42">
        <f t="shared" si="4"/>
        <v>15425.920311876776</v>
      </c>
      <c r="AG27" s="42">
        <f t="shared" si="5"/>
        <v>15269.515665424397</v>
      </c>
      <c r="AH27" s="51">
        <f t="shared" si="6"/>
        <v>362142466.66578162</v>
      </c>
      <c r="AI27" s="42">
        <f t="shared" si="7"/>
        <v>362124716.9295404</v>
      </c>
      <c r="AJ27" s="42">
        <f t="shared" si="8"/>
        <v>362056252.92939413</v>
      </c>
      <c r="AK27" s="42">
        <f t="shared" si="9"/>
        <v>362056942.49537772</v>
      </c>
      <c r="AL27" s="42">
        <f t="shared" si="10"/>
        <v>362126818.28709757</v>
      </c>
      <c r="AM27" s="42">
        <f t="shared" si="11"/>
        <v>362189586.18367255</v>
      </c>
      <c r="AN27" s="51">
        <f>VLOOKUP($B27,'2015 Historic Data For Illust'!$A$3:$G$26,3,0)</f>
        <v>307239587.83899999</v>
      </c>
      <c r="AO27" s="62">
        <f>VLOOKUP($B27,'2015 Historic Data For Illust'!$A$3:$G$26,5,0)</f>
        <v>306221365.94199997</v>
      </c>
      <c r="AP27" s="51">
        <f>VLOOKUP($B27,'2015 Historic Data For Illust'!$A$3:$G$26,2,0)</f>
        <v>26937.544999999998</v>
      </c>
      <c r="AQ27" s="42">
        <f>VLOOKUP($B27,'2015 Historic Data For Illust'!$A$3:$G$26,7,0)</f>
        <v>26784.686000000002</v>
      </c>
      <c r="AR27" s="62">
        <f t="shared" si="28"/>
        <v>26873.748217149914</v>
      </c>
      <c r="AS27" s="73">
        <f t="shared" si="29"/>
        <v>0.17535204489413544</v>
      </c>
      <c r="AT27" s="8">
        <f t="shared" si="30"/>
        <v>0.17493675477284082</v>
      </c>
      <c r="AU27" s="9">
        <f t="shared" si="31"/>
        <v>0.17493675477284082</v>
      </c>
      <c r="AV27" s="68">
        <f t="shared" si="32"/>
        <v>0.14588324317634591</v>
      </c>
      <c r="AW27" s="8">
        <f t="shared" si="33"/>
        <v>0.13844024712675998</v>
      </c>
      <c r="AX27" s="8">
        <f t="shared" si="34"/>
        <v>8.910634394492796E-2</v>
      </c>
      <c r="AY27" s="8">
        <f t="shared" si="35"/>
        <v>8.6203522097016066E-2</v>
      </c>
      <c r="AZ27" s="8">
        <f t="shared" si="36"/>
        <v>8.5196232551033882E-2</v>
      </c>
      <c r="BA27" s="8">
        <f t="shared" si="37"/>
        <v>8.4317806187177144E-2</v>
      </c>
      <c r="BB27" s="40">
        <f t="shared" si="22"/>
        <v>26874</v>
      </c>
      <c r="BC27" s="40">
        <f t="shared" si="23"/>
        <v>25730</v>
      </c>
      <c r="BD27" s="40">
        <f t="shared" si="24"/>
        <v>18152</v>
      </c>
      <c r="BE27" s="40">
        <f t="shared" si="25"/>
        <v>17706</v>
      </c>
      <c r="BF27" s="40">
        <f t="shared" si="26"/>
        <v>17551</v>
      </c>
      <c r="BG27" s="40">
        <f t="shared" si="27"/>
        <v>17416</v>
      </c>
    </row>
    <row r="28" spans="1:61" s="1" customFormat="1" ht="15.75" thickBot="1" x14ac:dyDescent="0.3">
      <c r="A28" s="5" t="s">
        <v>70</v>
      </c>
      <c r="B28" s="161" t="s">
        <v>170</v>
      </c>
      <c r="C28" s="162"/>
      <c r="D28" s="49">
        <f t="shared" ref="D28:AQ28" si="38">SUMIF($A$5:$A$27,"=X",D$5:D$27)</f>
        <v>357910.93939665082</v>
      </c>
      <c r="E28" s="49">
        <f t="shared" si="38"/>
        <v>330589.06729536958</v>
      </c>
      <c r="F28" s="49">
        <f t="shared" si="38"/>
        <v>285699.1768473906</v>
      </c>
      <c r="G28" s="36">
        <f t="shared" si="38"/>
        <v>273371.43324432173</v>
      </c>
      <c r="H28" s="36">
        <f t="shared" si="38"/>
        <v>261493.23522769654</v>
      </c>
      <c r="I28" s="36">
        <f t="shared" si="38"/>
        <v>255024.66314309099</v>
      </c>
      <c r="J28" s="49">
        <f t="shared" si="38"/>
        <v>6933946819.3526487</v>
      </c>
      <c r="K28" s="36">
        <f t="shared" si="38"/>
        <v>6928435370.320282</v>
      </c>
      <c r="L28" s="36">
        <f t="shared" si="38"/>
        <v>6922894320.3809481</v>
      </c>
      <c r="M28" s="36">
        <f t="shared" si="38"/>
        <v>6890236460.9752531</v>
      </c>
      <c r="N28" s="36">
        <f t="shared" si="38"/>
        <v>6859483014.1679945</v>
      </c>
      <c r="O28" s="36">
        <f t="shared" si="38"/>
        <v>6838954328.1626568</v>
      </c>
      <c r="P28" s="49">
        <f t="shared" si="38"/>
        <v>6253.4430177692711</v>
      </c>
      <c r="Q28" s="36">
        <f t="shared" si="38"/>
        <v>5505.7809745937175</v>
      </c>
      <c r="R28" s="36">
        <f t="shared" si="38"/>
        <v>5497.9898941267311</v>
      </c>
      <c r="S28" s="36">
        <f t="shared" si="38"/>
        <v>5496.9145210593424</v>
      </c>
      <c r="T28" s="36">
        <f t="shared" si="38"/>
        <v>5461.1592536648232</v>
      </c>
      <c r="U28" s="36">
        <f t="shared" si="38"/>
        <v>5480.7843919167899</v>
      </c>
      <c r="V28" s="49">
        <f t="shared" si="38"/>
        <v>77985420.031044051</v>
      </c>
      <c r="W28" s="36">
        <f t="shared" si="38"/>
        <v>78117631.870895088</v>
      </c>
      <c r="X28" s="36">
        <f t="shared" si="38"/>
        <v>77985955.171240091</v>
      </c>
      <c r="Y28" s="36">
        <f t="shared" si="38"/>
        <v>77985955.171240091</v>
      </c>
      <c r="Z28" s="36">
        <f t="shared" si="38"/>
        <v>77924923.13842468</v>
      </c>
      <c r="AA28" s="36">
        <f t="shared" si="38"/>
        <v>78258695.388715625</v>
      </c>
      <c r="AB28" s="49">
        <f t="shared" si="38"/>
        <v>364164.38241442014</v>
      </c>
      <c r="AC28" s="36">
        <f t="shared" si="38"/>
        <v>336094.84826996329</v>
      </c>
      <c r="AD28" s="36">
        <f t="shared" si="38"/>
        <v>291197.16674151731</v>
      </c>
      <c r="AE28" s="36">
        <f t="shared" si="38"/>
        <v>278868.34776538104</v>
      </c>
      <c r="AF28" s="36">
        <f t="shared" si="38"/>
        <v>266954.39448136126</v>
      </c>
      <c r="AG28" s="36">
        <f t="shared" si="38"/>
        <v>260505.44753500776</v>
      </c>
      <c r="AH28" s="49">
        <f t="shared" si="38"/>
        <v>7011932239.3836927</v>
      </c>
      <c r="AI28" s="36">
        <f t="shared" si="38"/>
        <v>7006553002.1911764</v>
      </c>
      <c r="AJ28" s="36">
        <f t="shared" si="38"/>
        <v>7000880275.5521889</v>
      </c>
      <c r="AK28" s="36">
        <f t="shared" si="38"/>
        <v>6968222416.146493</v>
      </c>
      <c r="AL28" s="36">
        <f t="shared" si="38"/>
        <v>6937407937.3064184</v>
      </c>
      <c r="AM28" s="36">
        <f t="shared" si="38"/>
        <v>6917213023.5513716</v>
      </c>
      <c r="AN28" s="49">
        <f t="shared" si="38"/>
        <v>7388985873.4099998</v>
      </c>
      <c r="AO28" s="64">
        <f t="shared" si="38"/>
        <v>7262679213.7790012</v>
      </c>
      <c r="AP28" s="49">
        <f t="shared" si="38"/>
        <v>398064.90499999997</v>
      </c>
      <c r="AQ28" s="36">
        <f t="shared" si="38"/>
        <v>373085.40786411252</v>
      </c>
      <c r="AR28" s="67">
        <f t="shared" si="28"/>
        <v>379573.8083892219</v>
      </c>
      <c r="AS28" s="50">
        <f t="shared" si="29"/>
        <v>0.10774547734147823</v>
      </c>
      <c r="AT28" s="33">
        <f t="shared" si="30"/>
        <v>0.102740434179244</v>
      </c>
      <c r="AU28" s="34">
        <f t="shared" si="31"/>
        <v>0.102740434179244</v>
      </c>
      <c r="AV28" s="65">
        <f t="shared" si="32"/>
        <v>0.10386990917254729</v>
      </c>
      <c r="AW28" s="33">
        <f t="shared" si="33"/>
        <v>9.593728846833971E-2</v>
      </c>
      <c r="AX28" s="33">
        <f t="shared" si="34"/>
        <v>8.3188729211213189E-2</v>
      </c>
      <c r="AY28" s="33">
        <f t="shared" si="35"/>
        <v>8.0040024876128574E-2</v>
      </c>
      <c r="AZ28" s="33">
        <f t="shared" si="36"/>
        <v>7.6960846729451929E-2</v>
      </c>
      <c r="BA28" s="33">
        <f t="shared" si="37"/>
        <v>7.5320926693468071E-2</v>
      </c>
      <c r="BB28" s="36">
        <f t="shared" ref="BB28:BG28" si="39">SUMIF($A$5:$A$27,"=X",BB$5:BB$27)</f>
        <v>379461</v>
      </c>
      <c r="BC28" s="36">
        <f t="shared" si="39"/>
        <v>353469</v>
      </c>
      <c r="BD28" s="36">
        <f t="shared" si="39"/>
        <v>310597</v>
      </c>
      <c r="BE28" s="36">
        <f t="shared" si="39"/>
        <v>298701</v>
      </c>
      <c r="BF28" s="36">
        <f t="shared" si="39"/>
        <v>287453</v>
      </c>
      <c r="BG28" s="36">
        <f t="shared" si="39"/>
        <v>281636</v>
      </c>
    </row>
    <row r="30" spans="1:61" s="47" customFormat="1" x14ac:dyDescent="0.25">
      <c r="B30" s="41"/>
      <c r="C30" s="41"/>
      <c r="AS30" s="48"/>
      <c r="AT30" s="48"/>
      <c r="AU30" s="48"/>
      <c r="AV30" s="48"/>
      <c r="AW30" s="48"/>
      <c r="AX30" s="48"/>
      <c r="AY30" s="48"/>
      <c r="AZ30" s="48"/>
      <c r="BA30" s="48"/>
      <c r="BB30" s="48"/>
      <c r="BC30" s="48"/>
      <c r="BD30" s="48"/>
      <c r="BE30" s="48"/>
      <c r="BF30" s="48"/>
      <c r="BG30" s="48"/>
      <c r="BH30" s="48"/>
    </row>
    <row r="31" spans="1:61" s="46" customFormat="1" x14ac:dyDescent="0.25">
      <c r="B31" s="41"/>
      <c r="C31" s="41"/>
      <c r="D31" s="47"/>
      <c r="E31" s="47"/>
      <c r="F31" s="47"/>
      <c r="G31" s="47"/>
      <c r="H31" s="47"/>
      <c r="I31" s="47"/>
    </row>
    <row r="32" spans="1:61" x14ac:dyDescent="0.25">
      <c r="B32" s="41"/>
      <c r="C32" s="41"/>
      <c r="D32" s="47" t="s">
        <v>240</v>
      </c>
      <c r="E32" s="47"/>
      <c r="F32" s="47"/>
      <c r="G32" s="47"/>
      <c r="H32" s="47"/>
      <c r="I32" s="47"/>
      <c r="J32" s="46"/>
      <c r="K32" s="46"/>
      <c r="L32" s="46"/>
      <c r="M32" s="46"/>
      <c r="N32" s="46"/>
      <c r="O32" s="46"/>
    </row>
    <row r="33" spans="2:15" x14ac:dyDescent="0.25">
      <c r="B33" s="41"/>
      <c r="C33" s="41"/>
      <c r="D33" s="47"/>
      <c r="E33" s="47"/>
      <c r="F33" s="47"/>
      <c r="G33" s="47"/>
      <c r="H33" s="47"/>
      <c r="I33" s="47"/>
      <c r="J33" s="46"/>
      <c r="K33" s="46"/>
      <c r="L33" s="46"/>
      <c r="M33" s="46"/>
      <c r="N33" s="46"/>
      <c r="O33" s="46"/>
    </row>
    <row r="34" spans="2:15" x14ac:dyDescent="0.25">
      <c r="B34" s="41"/>
      <c r="C34" s="41"/>
      <c r="D34" s="47"/>
      <c r="E34" s="47"/>
      <c r="F34" s="47"/>
      <c r="G34" s="47"/>
      <c r="H34" s="47"/>
      <c r="I34" s="47"/>
      <c r="J34" s="46"/>
      <c r="K34" s="46"/>
      <c r="L34" s="46"/>
      <c r="M34" s="46"/>
      <c r="N34" s="46"/>
      <c r="O34" s="46"/>
    </row>
    <row r="35" spans="2:15" x14ac:dyDescent="0.25">
      <c r="B35" s="41"/>
      <c r="C35" s="41"/>
      <c r="D35" s="47"/>
      <c r="E35" s="47"/>
      <c r="F35" s="47"/>
      <c r="G35" s="47"/>
      <c r="H35" s="47"/>
      <c r="I35" s="47"/>
      <c r="J35" s="46"/>
      <c r="K35" s="46"/>
      <c r="L35" s="46"/>
      <c r="M35" s="46"/>
      <c r="N35" s="46"/>
      <c r="O35" s="46"/>
    </row>
    <row r="36" spans="2:15" x14ac:dyDescent="0.25">
      <c r="B36" s="41"/>
      <c r="C36" s="41"/>
      <c r="D36" s="47"/>
      <c r="E36" s="47"/>
      <c r="F36" s="47"/>
      <c r="G36" s="47"/>
      <c r="H36" s="47"/>
      <c r="I36" s="47"/>
      <c r="J36" s="46"/>
      <c r="K36" s="46"/>
      <c r="L36" s="46"/>
      <c r="M36" s="46"/>
      <c r="N36" s="46"/>
      <c r="O36" s="46"/>
    </row>
    <row r="37" spans="2:15" x14ac:dyDescent="0.25">
      <c r="B37" s="41"/>
      <c r="C37" s="41"/>
      <c r="D37" s="47"/>
      <c r="E37" s="47"/>
      <c r="F37" s="47"/>
      <c r="G37" s="47"/>
      <c r="H37" s="47"/>
      <c r="I37" s="47"/>
      <c r="J37" s="46"/>
      <c r="K37" s="46"/>
      <c r="L37" s="46"/>
      <c r="M37" s="46"/>
      <c r="N37" s="46"/>
      <c r="O37" s="46"/>
    </row>
    <row r="38" spans="2:15" x14ac:dyDescent="0.25">
      <c r="B38" s="41"/>
      <c r="C38" s="41"/>
      <c r="D38" s="47"/>
      <c r="E38" s="47"/>
      <c r="F38" s="47"/>
      <c r="G38" s="47"/>
      <c r="H38" s="47"/>
      <c r="I38" s="47"/>
      <c r="J38" s="46"/>
      <c r="K38" s="46"/>
      <c r="L38" s="46"/>
      <c r="M38" s="46"/>
      <c r="N38" s="46"/>
      <c r="O38" s="46"/>
    </row>
    <row r="39" spans="2:15" x14ac:dyDescent="0.25">
      <c r="B39" s="41"/>
      <c r="C39" s="41"/>
      <c r="D39" s="47"/>
      <c r="E39" s="47"/>
      <c r="F39" s="47"/>
      <c r="G39" s="47"/>
      <c r="H39" s="47"/>
      <c r="I39" s="47"/>
      <c r="J39" s="46"/>
      <c r="K39" s="46"/>
      <c r="L39" s="46"/>
      <c r="M39" s="46"/>
      <c r="N39" s="46"/>
      <c r="O39" s="46"/>
    </row>
  </sheetData>
  <autoFilter ref="A4:BG28"/>
  <mergeCells count="13">
    <mergeCell ref="BB3:BG3"/>
    <mergeCell ref="B28:C28"/>
    <mergeCell ref="AQ3:AR3"/>
    <mergeCell ref="BB2:BG2"/>
    <mergeCell ref="D3:I3"/>
    <mergeCell ref="J3:O3"/>
    <mergeCell ref="P3:U3"/>
    <mergeCell ref="V3:AA3"/>
    <mergeCell ref="AB3:AG3"/>
    <mergeCell ref="AH3:AM3"/>
    <mergeCell ref="AN3:AO3"/>
    <mergeCell ref="AS3:AU3"/>
    <mergeCell ref="AV3:BA3"/>
  </mergeCell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B2:GB76"/>
  <sheetViews>
    <sheetView zoomScale="55" zoomScaleNormal="55" workbookViewId="0">
      <pane ySplit="5" topLeftCell="A6" activePane="bottomLeft" state="frozen"/>
      <selection activeCell="G20" sqref="G20"/>
      <selection pane="bottomLeft"/>
    </sheetView>
  </sheetViews>
  <sheetFormatPr defaultRowHeight="15" x14ac:dyDescent="0.25"/>
  <cols>
    <col min="2" max="2" width="9.140625" customWidth="1"/>
    <col min="8" max="8" width="11" customWidth="1"/>
    <col min="9" max="9" width="18" customWidth="1"/>
    <col min="10" max="27" width="15.7109375" customWidth="1"/>
    <col min="30" max="30" width="10.140625" customWidth="1"/>
    <col min="31" max="31" width="18.42578125" customWidth="1"/>
    <col min="32" max="48" width="16" customWidth="1"/>
    <col min="49" max="49" width="27" customWidth="1"/>
    <col min="50" max="50" width="12" customWidth="1"/>
    <col min="52" max="52" width="11" customWidth="1"/>
    <col min="53" max="53" width="19.5703125" customWidth="1"/>
    <col min="54" max="70" width="16" customWidth="1"/>
    <col min="71" max="71" width="26.5703125" customWidth="1"/>
    <col min="74" max="74" width="10.140625" customWidth="1"/>
    <col min="75" max="75" width="18.7109375" customWidth="1"/>
    <col min="76" max="92" width="16" customWidth="1"/>
    <col min="93" max="93" width="25.5703125" customWidth="1"/>
    <col min="96" max="96" width="9.85546875" customWidth="1"/>
    <col min="97" max="97" width="19.28515625" customWidth="1"/>
    <col min="98" max="114" width="16" customWidth="1"/>
    <col min="115" max="115" width="24.5703125" customWidth="1"/>
    <col min="120" max="137" width="16" customWidth="1"/>
    <col min="140" max="140" width="10.140625" customWidth="1"/>
    <col min="141" max="141" width="18.7109375" customWidth="1"/>
    <col min="142" max="158" width="16" customWidth="1"/>
    <col min="159" max="159" width="26.5703125" customWidth="1"/>
    <col min="162" max="162" width="9.7109375" customWidth="1"/>
    <col min="163" max="163" width="20.28515625" customWidth="1"/>
    <col min="164" max="180" width="16" customWidth="1"/>
    <col min="181" max="181" width="25.85546875" customWidth="1"/>
  </cols>
  <sheetData>
    <row r="2" spans="2:184" x14ac:dyDescent="0.25">
      <c r="H2" s="164" t="s">
        <v>0</v>
      </c>
      <c r="I2" s="164"/>
      <c r="J2" s="164"/>
      <c r="K2" s="164"/>
      <c r="L2" s="164"/>
      <c r="M2" s="164"/>
      <c r="N2" s="164"/>
      <c r="O2" s="164"/>
      <c r="P2" s="164"/>
      <c r="Q2" s="164"/>
      <c r="R2" s="164"/>
      <c r="S2" s="164"/>
      <c r="T2" s="164"/>
      <c r="U2" s="164"/>
      <c r="V2" s="164"/>
      <c r="W2" s="164"/>
      <c r="X2" s="164"/>
      <c r="Y2" s="164"/>
      <c r="Z2" s="164"/>
      <c r="AA2" s="164"/>
      <c r="AD2" s="164" t="s">
        <v>1</v>
      </c>
      <c r="AE2" s="164"/>
      <c r="AF2" s="164"/>
      <c r="AG2" s="164"/>
      <c r="AH2" s="164"/>
      <c r="AI2" s="164"/>
      <c r="AJ2" s="164"/>
      <c r="AK2" s="164"/>
      <c r="AL2" s="164"/>
      <c r="AM2" s="164"/>
      <c r="AN2" s="164"/>
      <c r="AO2" s="164"/>
      <c r="AP2" s="164"/>
      <c r="AQ2" s="164"/>
      <c r="AR2" s="164"/>
      <c r="AS2" s="164"/>
      <c r="AT2" s="164"/>
      <c r="AU2" s="164"/>
      <c r="AV2" s="164"/>
      <c r="AW2" s="164"/>
      <c r="AZ2" s="164" t="s">
        <v>2</v>
      </c>
      <c r="BA2" s="164"/>
      <c r="BB2" s="164"/>
      <c r="BC2" s="164"/>
      <c r="BD2" s="164"/>
      <c r="BE2" s="164"/>
      <c r="BF2" s="164"/>
      <c r="BG2" s="164"/>
      <c r="BH2" s="164"/>
      <c r="BI2" s="164"/>
      <c r="BJ2" s="164"/>
      <c r="BK2" s="164"/>
      <c r="BL2" s="164"/>
      <c r="BM2" s="164"/>
      <c r="BN2" s="164"/>
      <c r="BO2" s="164"/>
      <c r="BP2" s="164"/>
      <c r="BQ2" s="164"/>
      <c r="BR2" s="164"/>
      <c r="BS2" s="164"/>
      <c r="BV2" s="164" t="s">
        <v>3</v>
      </c>
      <c r="BW2" s="164"/>
      <c r="BX2" s="164"/>
      <c r="BY2" s="164"/>
      <c r="BZ2" s="164"/>
      <c r="CA2" s="164"/>
      <c r="CB2" s="164"/>
      <c r="CC2" s="164"/>
      <c r="CD2" s="164"/>
      <c r="CE2" s="164"/>
      <c r="CF2" s="164"/>
      <c r="CG2" s="164"/>
      <c r="CH2" s="164"/>
      <c r="CI2" s="164"/>
      <c r="CJ2" s="164"/>
      <c r="CK2" s="164"/>
      <c r="CL2" s="164"/>
      <c r="CM2" s="164"/>
      <c r="CN2" s="164"/>
      <c r="CO2" s="164"/>
      <c r="CR2" s="164" t="s">
        <v>4</v>
      </c>
      <c r="CS2" s="164"/>
      <c r="CT2" s="164"/>
      <c r="CU2" s="164"/>
      <c r="CV2" s="164"/>
      <c r="CW2" s="164"/>
      <c r="CX2" s="164"/>
      <c r="CY2" s="164"/>
      <c r="CZ2" s="164"/>
      <c r="DA2" s="164"/>
      <c r="DB2" s="164"/>
      <c r="DC2" s="164"/>
      <c r="DD2" s="164"/>
      <c r="DE2" s="164"/>
      <c r="DF2" s="164"/>
      <c r="DG2" s="164"/>
      <c r="DH2" s="164"/>
      <c r="DI2" s="164"/>
      <c r="DJ2" s="164"/>
      <c r="DK2" s="164"/>
      <c r="DN2" s="164" t="s">
        <v>5</v>
      </c>
      <c r="DO2" s="164"/>
      <c r="DP2" s="164"/>
      <c r="DQ2" s="164"/>
      <c r="DR2" s="164"/>
      <c r="DS2" s="164"/>
      <c r="DT2" s="164"/>
      <c r="DU2" s="164"/>
      <c r="DV2" s="164"/>
      <c r="DW2" s="164"/>
      <c r="DX2" s="164"/>
      <c r="DY2" s="164"/>
      <c r="DZ2" s="164"/>
      <c r="EA2" s="164"/>
      <c r="EB2" s="164"/>
      <c r="EC2" s="164"/>
      <c r="ED2" s="164"/>
      <c r="EE2" s="164"/>
      <c r="EF2" s="164"/>
      <c r="EG2" s="164"/>
      <c r="EJ2" s="164" t="s">
        <v>6</v>
      </c>
      <c r="EK2" s="164"/>
      <c r="EL2" s="164"/>
      <c r="EM2" s="164"/>
      <c r="EN2" s="164"/>
      <c r="EO2" s="164"/>
      <c r="EP2" s="164"/>
      <c r="EQ2" s="164"/>
      <c r="ER2" s="164"/>
      <c r="ES2" s="164"/>
      <c r="ET2" s="164"/>
      <c r="EU2" s="164"/>
      <c r="EV2" s="164"/>
      <c r="EW2" s="164"/>
      <c r="EX2" s="164"/>
      <c r="EY2" s="164"/>
      <c r="EZ2" s="164"/>
      <c r="FA2" s="164"/>
      <c r="FB2" s="164"/>
      <c r="FC2" s="164"/>
      <c r="FF2" s="164" t="s">
        <v>7</v>
      </c>
      <c r="FG2" s="164"/>
      <c r="FH2" s="164"/>
      <c r="FI2" s="164"/>
      <c r="FJ2" s="164"/>
      <c r="FK2" s="164"/>
      <c r="FL2" s="164"/>
      <c r="FM2" s="164"/>
      <c r="FN2" s="164"/>
      <c r="FO2" s="164"/>
      <c r="FP2" s="164"/>
      <c r="FQ2" s="164"/>
      <c r="FR2" s="164"/>
      <c r="FS2" s="164"/>
      <c r="FT2" s="164"/>
      <c r="FU2" s="164"/>
      <c r="FV2" s="164"/>
      <c r="FW2" s="164"/>
      <c r="FX2" s="164"/>
      <c r="FY2" s="164"/>
    </row>
    <row r="3" spans="2:184" ht="15.75" thickBot="1" x14ac:dyDescent="0.3">
      <c r="H3" s="1"/>
      <c r="I3" s="1"/>
      <c r="J3" s="1"/>
      <c r="K3" s="1"/>
      <c r="L3" s="1"/>
      <c r="M3" s="1"/>
      <c r="N3" s="1"/>
      <c r="O3" s="1"/>
      <c r="P3" s="1"/>
      <c r="Q3" s="1"/>
      <c r="R3" s="1"/>
      <c r="S3" s="1"/>
      <c r="T3" s="1"/>
      <c r="U3" s="1"/>
      <c r="V3" s="1"/>
      <c r="W3" s="1"/>
      <c r="X3" s="1"/>
      <c r="Y3" s="1"/>
      <c r="Z3" s="1"/>
      <c r="AA3" s="1"/>
      <c r="AD3" s="1"/>
      <c r="AE3" s="1"/>
      <c r="AF3" s="1"/>
      <c r="AG3" s="1"/>
      <c r="AH3" s="1"/>
      <c r="AI3" s="1"/>
      <c r="AJ3" s="1"/>
      <c r="AK3" s="1"/>
      <c r="AL3" s="1"/>
      <c r="AM3" s="1"/>
      <c r="AN3" s="1"/>
      <c r="AO3" s="1"/>
      <c r="AP3" s="1"/>
      <c r="AQ3" s="1"/>
      <c r="AR3" s="1"/>
      <c r="AS3" s="1"/>
      <c r="AT3" s="1"/>
      <c r="AU3" s="1"/>
      <c r="AV3" s="1"/>
      <c r="AW3" s="1"/>
      <c r="AZ3" s="1"/>
      <c r="BA3" s="1"/>
      <c r="BB3" s="1"/>
      <c r="BC3" s="1"/>
      <c r="BD3" s="1"/>
      <c r="BE3" s="1"/>
      <c r="BF3" s="1"/>
      <c r="BG3" s="1"/>
      <c r="BH3" s="1"/>
      <c r="BI3" s="1"/>
      <c r="BJ3" s="1"/>
      <c r="BK3" s="1"/>
      <c r="BL3" s="1"/>
      <c r="BM3" s="1"/>
      <c r="BN3" s="1"/>
      <c r="BO3" s="1"/>
      <c r="BP3" s="1"/>
      <c r="BQ3" s="1"/>
      <c r="BR3" s="1"/>
      <c r="BS3" s="1"/>
      <c r="BV3" s="1"/>
      <c r="BW3" s="1"/>
      <c r="BX3" s="1"/>
      <c r="BY3" s="1"/>
      <c r="BZ3" s="1"/>
      <c r="CA3" s="1"/>
      <c r="CB3" s="1"/>
      <c r="CC3" s="1"/>
      <c r="CD3" s="1"/>
      <c r="CE3" s="1"/>
      <c r="CF3" s="1"/>
      <c r="CG3" s="1"/>
      <c r="CH3" s="1"/>
      <c r="CI3" s="1"/>
      <c r="CJ3" s="1"/>
      <c r="CK3" s="1"/>
      <c r="CL3" s="1"/>
      <c r="CM3" s="1"/>
      <c r="CN3" s="1"/>
      <c r="CO3" s="1"/>
      <c r="CR3" s="1"/>
      <c r="CS3" s="1"/>
      <c r="CT3" s="1"/>
      <c r="CU3" s="1"/>
      <c r="CV3" s="1"/>
      <c r="CW3" s="1"/>
      <c r="CX3" s="1"/>
      <c r="CY3" s="1"/>
      <c r="CZ3" s="1"/>
      <c r="DA3" s="1"/>
      <c r="DB3" s="1"/>
      <c r="DC3" s="1"/>
      <c r="DD3" s="1"/>
      <c r="DE3" s="1"/>
      <c r="DF3" s="1"/>
      <c r="DG3" s="1"/>
      <c r="DH3" s="1"/>
      <c r="DI3" s="1"/>
      <c r="DJ3" s="1"/>
      <c r="DK3" s="1"/>
      <c r="DN3" s="1"/>
      <c r="DO3" s="1"/>
      <c r="DP3" s="1"/>
      <c r="DQ3" s="1"/>
      <c r="DR3" s="1"/>
      <c r="DS3" s="1"/>
      <c r="DT3" s="1"/>
      <c r="DU3" s="1"/>
      <c r="DV3" s="1"/>
      <c r="DW3" s="1"/>
      <c r="DX3" s="1"/>
      <c r="DY3" s="1"/>
      <c r="DZ3" s="1"/>
      <c r="EA3" s="1"/>
      <c r="EB3" s="1"/>
      <c r="EC3" s="1"/>
      <c r="ED3" s="1"/>
      <c r="EE3" s="1"/>
      <c r="EF3" s="1"/>
      <c r="EG3" s="1"/>
      <c r="EJ3" s="1"/>
      <c r="EK3" s="1"/>
      <c r="EL3" s="1"/>
      <c r="EM3" s="1"/>
      <c r="EN3" s="1"/>
      <c r="EO3" s="1"/>
      <c r="EP3" s="1"/>
      <c r="EQ3" s="1"/>
      <c r="ER3" s="1"/>
      <c r="ES3" s="1"/>
      <c r="ET3" s="1"/>
      <c r="EU3" s="1"/>
      <c r="EV3" s="1"/>
      <c r="EW3" s="1"/>
      <c r="EX3" s="1"/>
      <c r="EY3" s="1"/>
      <c r="EZ3" s="1"/>
      <c r="FA3" s="1"/>
      <c r="FB3" s="1"/>
      <c r="FC3" s="1"/>
      <c r="FF3" s="1"/>
      <c r="FG3" s="1"/>
      <c r="FH3" s="1"/>
      <c r="FI3" s="1"/>
      <c r="FJ3" s="1"/>
      <c r="FK3" s="1"/>
      <c r="FL3" s="1"/>
      <c r="FM3" s="1"/>
      <c r="FN3" s="1"/>
      <c r="FO3" s="1"/>
      <c r="FP3" s="1"/>
      <c r="FQ3" s="1"/>
      <c r="FR3" s="1"/>
      <c r="FS3" s="1"/>
      <c r="FT3" s="1"/>
      <c r="FU3" s="1"/>
      <c r="FV3" s="1"/>
      <c r="FW3" s="1"/>
      <c r="FX3" s="1"/>
    </row>
    <row r="4" spans="2:184" x14ac:dyDescent="0.25">
      <c r="H4" s="3"/>
      <c r="I4" s="4"/>
      <c r="J4" s="4" t="s">
        <v>167</v>
      </c>
      <c r="K4" s="152" t="s">
        <v>168</v>
      </c>
      <c r="L4" s="163"/>
      <c r="M4" s="163"/>
      <c r="N4" s="163"/>
      <c r="O4" s="163"/>
      <c r="P4" s="163"/>
      <c r="Q4" s="163"/>
      <c r="R4" s="163"/>
      <c r="S4" s="160"/>
      <c r="T4" s="152" t="s">
        <v>169</v>
      </c>
      <c r="U4" s="163"/>
      <c r="V4" s="163"/>
      <c r="W4" s="163"/>
      <c r="X4" s="163"/>
      <c r="Y4" s="163"/>
      <c r="Z4" s="163"/>
      <c r="AA4" s="163"/>
      <c r="AD4" s="3"/>
      <c r="AE4" s="4"/>
      <c r="AF4" s="4" t="s">
        <v>167</v>
      </c>
      <c r="AG4" s="152" t="s">
        <v>168</v>
      </c>
      <c r="AH4" s="163"/>
      <c r="AI4" s="163"/>
      <c r="AJ4" s="163"/>
      <c r="AK4" s="163"/>
      <c r="AL4" s="163"/>
      <c r="AM4" s="163"/>
      <c r="AN4" s="163"/>
      <c r="AO4" s="160"/>
      <c r="AP4" s="152" t="s">
        <v>169</v>
      </c>
      <c r="AQ4" s="163"/>
      <c r="AR4" s="163"/>
      <c r="AS4" s="163"/>
      <c r="AT4" s="163"/>
      <c r="AU4" s="163"/>
      <c r="AV4" s="163"/>
      <c r="AW4" s="163"/>
      <c r="AZ4" s="3"/>
      <c r="BA4" s="4"/>
      <c r="BB4" s="4" t="s">
        <v>167</v>
      </c>
      <c r="BC4" s="152" t="s">
        <v>168</v>
      </c>
      <c r="BD4" s="163"/>
      <c r="BE4" s="163"/>
      <c r="BF4" s="163"/>
      <c r="BG4" s="163"/>
      <c r="BH4" s="163"/>
      <c r="BI4" s="163"/>
      <c r="BJ4" s="163"/>
      <c r="BK4" s="160"/>
      <c r="BL4" s="152" t="s">
        <v>169</v>
      </c>
      <c r="BM4" s="163"/>
      <c r="BN4" s="163"/>
      <c r="BO4" s="163"/>
      <c r="BP4" s="163"/>
      <c r="BQ4" s="163"/>
      <c r="BR4" s="163"/>
      <c r="BS4" s="163"/>
      <c r="BV4" s="3"/>
      <c r="BW4" s="4"/>
      <c r="BX4" s="4" t="s">
        <v>167</v>
      </c>
      <c r="BY4" s="152" t="s">
        <v>168</v>
      </c>
      <c r="BZ4" s="163"/>
      <c r="CA4" s="163"/>
      <c r="CB4" s="163"/>
      <c r="CC4" s="163"/>
      <c r="CD4" s="163"/>
      <c r="CE4" s="163"/>
      <c r="CF4" s="163"/>
      <c r="CG4" s="160"/>
      <c r="CH4" s="152" t="s">
        <v>169</v>
      </c>
      <c r="CI4" s="163"/>
      <c r="CJ4" s="163"/>
      <c r="CK4" s="163"/>
      <c r="CL4" s="163"/>
      <c r="CM4" s="163"/>
      <c r="CN4" s="163"/>
      <c r="CO4" s="163"/>
      <c r="CR4" s="3"/>
      <c r="CS4" s="4"/>
      <c r="CT4" s="4" t="s">
        <v>167</v>
      </c>
      <c r="CU4" s="152" t="s">
        <v>168</v>
      </c>
      <c r="CV4" s="163"/>
      <c r="CW4" s="163"/>
      <c r="CX4" s="163"/>
      <c r="CY4" s="163"/>
      <c r="CZ4" s="163"/>
      <c r="DA4" s="163"/>
      <c r="DB4" s="163"/>
      <c r="DC4" s="160"/>
      <c r="DD4" s="152" t="s">
        <v>169</v>
      </c>
      <c r="DE4" s="163"/>
      <c r="DF4" s="163"/>
      <c r="DG4" s="163"/>
      <c r="DH4" s="163"/>
      <c r="DI4" s="163"/>
      <c r="DJ4" s="163"/>
      <c r="DK4" s="163"/>
      <c r="DN4" s="3"/>
      <c r="DO4" s="4"/>
      <c r="DP4" s="4" t="s">
        <v>167</v>
      </c>
      <c r="DQ4" s="152" t="s">
        <v>168</v>
      </c>
      <c r="DR4" s="163"/>
      <c r="DS4" s="163"/>
      <c r="DT4" s="163"/>
      <c r="DU4" s="163"/>
      <c r="DV4" s="163"/>
      <c r="DW4" s="163"/>
      <c r="DX4" s="163"/>
      <c r="DY4" s="160"/>
      <c r="DZ4" s="152" t="s">
        <v>169</v>
      </c>
      <c r="EA4" s="163"/>
      <c r="EB4" s="163"/>
      <c r="EC4" s="163"/>
      <c r="ED4" s="163"/>
      <c r="EE4" s="163"/>
      <c r="EF4" s="163"/>
      <c r="EG4" s="163"/>
      <c r="EJ4" s="3"/>
      <c r="EK4" s="4"/>
      <c r="EL4" s="4" t="s">
        <v>167</v>
      </c>
      <c r="EM4" s="152" t="s">
        <v>168</v>
      </c>
      <c r="EN4" s="163"/>
      <c r="EO4" s="163"/>
      <c r="EP4" s="163"/>
      <c r="EQ4" s="163"/>
      <c r="ER4" s="163"/>
      <c r="ES4" s="163"/>
      <c r="ET4" s="163"/>
      <c r="EU4" s="160"/>
      <c r="EV4" s="152" t="s">
        <v>169</v>
      </c>
      <c r="EW4" s="163"/>
      <c r="EX4" s="163"/>
      <c r="EY4" s="163"/>
      <c r="EZ4" s="163"/>
      <c r="FA4" s="163"/>
      <c r="FB4" s="163"/>
      <c r="FC4" s="163"/>
      <c r="FF4" s="3"/>
      <c r="FG4" s="4"/>
      <c r="FH4" s="4" t="s">
        <v>167</v>
      </c>
      <c r="FI4" s="152" t="s">
        <v>168</v>
      </c>
      <c r="FJ4" s="163"/>
      <c r="FK4" s="163"/>
      <c r="FL4" s="163"/>
      <c r="FM4" s="163"/>
      <c r="FN4" s="163"/>
      <c r="FO4" s="163"/>
      <c r="FP4" s="163"/>
      <c r="FQ4" s="160"/>
      <c r="FR4" s="152" t="s">
        <v>169</v>
      </c>
      <c r="FS4" s="163"/>
      <c r="FT4" s="163"/>
      <c r="FU4" s="163"/>
      <c r="FV4" s="163"/>
      <c r="FW4" s="163"/>
      <c r="FX4" s="163"/>
      <c r="FY4" s="163"/>
    </row>
    <row r="5" spans="2:184" s="82" customFormat="1" ht="60.75" customHeight="1" x14ac:dyDescent="0.25">
      <c r="H5" s="83" t="s">
        <v>166</v>
      </c>
      <c r="I5" s="84" t="s">
        <v>11</v>
      </c>
      <c r="J5" s="84" t="s">
        <v>154</v>
      </c>
      <c r="K5" s="84" t="s">
        <v>155</v>
      </c>
      <c r="L5" s="79" t="s">
        <v>156</v>
      </c>
      <c r="M5" s="79" t="s">
        <v>157</v>
      </c>
      <c r="N5" s="79" t="s">
        <v>158</v>
      </c>
      <c r="O5" s="79" t="s">
        <v>159</v>
      </c>
      <c r="P5" s="79" t="s">
        <v>160</v>
      </c>
      <c r="Q5" s="84" t="s">
        <v>161</v>
      </c>
      <c r="R5" s="84" t="s">
        <v>162</v>
      </c>
      <c r="S5" s="84" t="s">
        <v>163</v>
      </c>
      <c r="T5" s="81" t="s">
        <v>148</v>
      </c>
      <c r="U5" s="79" t="s">
        <v>149</v>
      </c>
      <c r="V5" s="79" t="s">
        <v>150</v>
      </c>
      <c r="W5" s="79" t="s">
        <v>151</v>
      </c>
      <c r="X5" s="79" t="s">
        <v>152</v>
      </c>
      <c r="Y5" s="79" t="s">
        <v>153</v>
      </c>
      <c r="Z5" s="84" t="s">
        <v>164</v>
      </c>
      <c r="AA5" s="79" t="s">
        <v>165</v>
      </c>
      <c r="AB5"/>
      <c r="AD5" s="83" t="s">
        <v>166</v>
      </c>
      <c r="AE5" s="84" t="s">
        <v>11</v>
      </c>
      <c r="AF5" s="84" t="s">
        <v>154</v>
      </c>
      <c r="AG5" s="84" t="s">
        <v>155</v>
      </c>
      <c r="AH5" s="79" t="s">
        <v>156</v>
      </c>
      <c r="AI5" s="79" t="s">
        <v>157</v>
      </c>
      <c r="AJ5" s="79" t="s">
        <v>158</v>
      </c>
      <c r="AK5" s="79" t="s">
        <v>159</v>
      </c>
      <c r="AL5" s="79" t="s">
        <v>160</v>
      </c>
      <c r="AM5" s="84" t="s">
        <v>161</v>
      </c>
      <c r="AN5" s="84" t="s">
        <v>162</v>
      </c>
      <c r="AO5" s="84" t="s">
        <v>163</v>
      </c>
      <c r="AP5" s="81" t="s">
        <v>148</v>
      </c>
      <c r="AQ5" s="79" t="s">
        <v>149</v>
      </c>
      <c r="AR5" s="79" t="s">
        <v>150</v>
      </c>
      <c r="AS5" s="79" t="s">
        <v>151</v>
      </c>
      <c r="AT5" s="79" t="s">
        <v>152</v>
      </c>
      <c r="AU5" s="79" t="s">
        <v>153</v>
      </c>
      <c r="AV5" s="84" t="s">
        <v>164</v>
      </c>
      <c r="AW5" s="79" t="s">
        <v>165</v>
      </c>
      <c r="AZ5" s="83" t="s">
        <v>166</v>
      </c>
      <c r="BA5" s="84" t="s">
        <v>11</v>
      </c>
      <c r="BB5" s="84" t="s">
        <v>154</v>
      </c>
      <c r="BC5" s="84" t="s">
        <v>155</v>
      </c>
      <c r="BD5" s="79" t="s">
        <v>156</v>
      </c>
      <c r="BE5" s="79" t="s">
        <v>157</v>
      </c>
      <c r="BF5" s="79" t="s">
        <v>158</v>
      </c>
      <c r="BG5" s="79" t="s">
        <v>159</v>
      </c>
      <c r="BH5" s="79" t="s">
        <v>160</v>
      </c>
      <c r="BI5" s="84" t="s">
        <v>161</v>
      </c>
      <c r="BJ5" s="84" t="s">
        <v>162</v>
      </c>
      <c r="BK5" s="84" t="s">
        <v>163</v>
      </c>
      <c r="BL5" s="81" t="s">
        <v>148</v>
      </c>
      <c r="BM5" s="79" t="s">
        <v>149</v>
      </c>
      <c r="BN5" s="79" t="s">
        <v>150</v>
      </c>
      <c r="BO5" s="79" t="s">
        <v>151</v>
      </c>
      <c r="BP5" s="79" t="s">
        <v>152</v>
      </c>
      <c r="BQ5" s="79" t="s">
        <v>153</v>
      </c>
      <c r="BR5" s="84" t="s">
        <v>164</v>
      </c>
      <c r="BS5" s="79" t="s">
        <v>165</v>
      </c>
      <c r="BV5" s="83" t="s">
        <v>166</v>
      </c>
      <c r="BW5" s="84" t="s">
        <v>11</v>
      </c>
      <c r="BX5" s="84" t="s">
        <v>154</v>
      </c>
      <c r="BY5" s="84" t="s">
        <v>155</v>
      </c>
      <c r="BZ5" s="79" t="s">
        <v>156</v>
      </c>
      <c r="CA5" s="79" t="s">
        <v>157</v>
      </c>
      <c r="CB5" s="79" t="s">
        <v>158</v>
      </c>
      <c r="CC5" s="79" t="s">
        <v>159</v>
      </c>
      <c r="CD5" s="79" t="s">
        <v>160</v>
      </c>
      <c r="CE5" s="84" t="s">
        <v>161</v>
      </c>
      <c r="CF5" s="84" t="s">
        <v>162</v>
      </c>
      <c r="CG5" s="84" t="s">
        <v>163</v>
      </c>
      <c r="CH5" s="81" t="s">
        <v>148</v>
      </c>
      <c r="CI5" s="79" t="s">
        <v>149</v>
      </c>
      <c r="CJ5" s="79" t="s">
        <v>150</v>
      </c>
      <c r="CK5" s="79" t="s">
        <v>151</v>
      </c>
      <c r="CL5" s="79" t="s">
        <v>152</v>
      </c>
      <c r="CM5" s="79" t="s">
        <v>153</v>
      </c>
      <c r="CN5" s="84" t="s">
        <v>164</v>
      </c>
      <c r="CO5" s="79" t="s">
        <v>165</v>
      </c>
      <c r="CR5" s="83" t="s">
        <v>166</v>
      </c>
      <c r="CS5" s="84" t="s">
        <v>11</v>
      </c>
      <c r="CT5" s="84" t="s">
        <v>154</v>
      </c>
      <c r="CU5" s="84" t="s">
        <v>155</v>
      </c>
      <c r="CV5" s="79" t="s">
        <v>156</v>
      </c>
      <c r="CW5" s="79" t="s">
        <v>157</v>
      </c>
      <c r="CX5" s="79" t="s">
        <v>158</v>
      </c>
      <c r="CY5" s="79" t="s">
        <v>159</v>
      </c>
      <c r="CZ5" s="79" t="s">
        <v>160</v>
      </c>
      <c r="DA5" s="84" t="s">
        <v>161</v>
      </c>
      <c r="DB5" s="84" t="s">
        <v>162</v>
      </c>
      <c r="DC5" s="84" t="s">
        <v>163</v>
      </c>
      <c r="DD5" s="81" t="s">
        <v>148</v>
      </c>
      <c r="DE5" s="79" t="s">
        <v>149</v>
      </c>
      <c r="DF5" s="79" t="s">
        <v>150</v>
      </c>
      <c r="DG5" s="79" t="s">
        <v>151</v>
      </c>
      <c r="DH5" s="79" t="s">
        <v>152</v>
      </c>
      <c r="DI5" s="79" t="s">
        <v>153</v>
      </c>
      <c r="DJ5" s="84" t="s">
        <v>164</v>
      </c>
      <c r="DK5" s="79" t="s">
        <v>165</v>
      </c>
      <c r="DN5" s="83" t="s">
        <v>166</v>
      </c>
      <c r="DO5" s="84" t="s">
        <v>11</v>
      </c>
      <c r="DP5" s="84" t="s">
        <v>154</v>
      </c>
      <c r="DQ5" s="84" t="s">
        <v>155</v>
      </c>
      <c r="DR5" s="79" t="s">
        <v>156</v>
      </c>
      <c r="DS5" s="79" t="s">
        <v>157</v>
      </c>
      <c r="DT5" s="79" t="s">
        <v>158</v>
      </c>
      <c r="DU5" s="79" t="s">
        <v>159</v>
      </c>
      <c r="DV5" s="79" t="s">
        <v>160</v>
      </c>
      <c r="DW5" s="84" t="s">
        <v>161</v>
      </c>
      <c r="DX5" s="84" t="s">
        <v>162</v>
      </c>
      <c r="DY5" s="84" t="s">
        <v>163</v>
      </c>
      <c r="DZ5" s="81" t="s">
        <v>148</v>
      </c>
      <c r="EA5" s="79" t="s">
        <v>149</v>
      </c>
      <c r="EB5" s="79" t="s">
        <v>150</v>
      </c>
      <c r="EC5" s="79" t="s">
        <v>151</v>
      </c>
      <c r="ED5" s="79" t="s">
        <v>152</v>
      </c>
      <c r="EE5" s="79" t="s">
        <v>153</v>
      </c>
      <c r="EF5" s="84" t="s">
        <v>164</v>
      </c>
      <c r="EG5" s="79" t="s">
        <v>165</v>
      </c>
      <c r="EJ5" s="83" t="s">
        <v>166</v>
      </c>
      <c r="EK5" s="84" t="s">
        <v>11</v>
      </c>
      <c r="EL5" s="84" t="s">
        <v>154</v>
      </c>
      <c r="EM5" s="84" t="s">
        <v>155</v>
      </c>
      <c r="EN5" s="79" t="s">
        <v>156</v>
      </c>
      <c r="EO5" s="79" t="s">
        <v>157</v>
      </c>
      <c r="EP5" s="79" t="s">
        <v>158</v>
      </c>
      <c r="EQ5" s="79" t="s">
        <v>159</v>
      </c>
      <c r="ER5" s="79" t="s">
        <v>160</v>
      </c>
      <c r="ES5" s="84" t="s">
        <v>161</v>
      </c>
      <c r="ET5" s="84" t="s">
        <v>162</v>
      </c>
      <c r="EU5" s="84" t="s">
        <v>163</v>
      </c>
      <c r="EV5" s="81" t="s">
        <v>148</v>
      </c>
      <c r="EW5" s="79" t="s">
        <v>149</v>
      </c>
      <c r="EX5" s="79" t="s">
        <v>150</v>
      </c>
      <c r="EY5" s="79" t="s">
        <v>151</v>
      </c>
      <c r="EZ5" s="79" t="s">
        <v>152</v>
      </c>
      <c r="FA5" s="79" t="s">
        <v>153</v>
      </c>
      <c r="FB5" s="84" t="s">
        <v>164</v>
      </c>
      <c r="FC5" s="79" t="s">
        <v>165</v>
      </c>
      <c r="FF5" s="83" t="s">
        <v>166</v>
      </c>
      <c r="FG5" s="84" t="s">
        <v>11</v>
      </c>
      <c r="FH5" s="84" t="s">
        <v>154</v>
      </c>
      <c r="FI5" s="84" t="s">
        <v>155</v>
      </c>
      <c r="FJ5" s="79" t="s">
        <v>156</v>
      </c>
      <c r="FK5" s="79" t="s">
        <v>157</v>
      </c>
      <c r="FL5" s="79" t="s">
        <v>158</v>
      </c>
      <c r="FM5" s="79" t="s">
        <v>159</v>
      </c>
      <c r="FN5" s="79" t="s">
        <v>160</v>
      </c>
      <c r="FO5" s="84" t="s">
        <v>161</v>
      </c>
      <c r="FP5" s="84" t="s">
        <v>162</v>
      </c>
      <c r="FQ5" s="84" t="s">
        <v>163</v>
      </c>
      <c r="FR5" s="81" t="s">
        <v>148</v>
      </c>
      <c r="FS5" s="79" t="s">
        <v>149</v>
      </c>
      <c r="FT5" s="79" t="s">
        <v>150</v>
      </c>
      <c r="FU5" s="79" t="s">
        <v>151</v>
      </c>
      <c r="FV5" s="79" t="s">
        <v>152</v>
      </c>
      <c r="FW5" s="79" t="s">
        <v>153</v>
      </c>
      <c r="FX5" s="84" t="s">
        <v>164</v>
      </c>
      <c r="FY5" s="79" t="s">
        <v>165</v>
      </c>
    </row>
    <row r="6" spans="2:184" x14ac:dyDescent="0.25">
      <c r="B6" s="1" t="s">
        <v>8</v>
      </c>
      <c r="H6" s="7" t="s">
        <v>13</v>
      </c>
      <c r="I6" s="5" t="s">
        <v>14</v>
      </c>
      <c r="J6" s="8">
        <v>342.4849277957</v>
      </c>
      <c r="K6" s="8">
        <v>354.14254567909376</v>
      </c>
      <c r="L6" s="8">
        <v>353.32523759653157</v>
      </c>
      <c r="M6" s="8">
        <v>353.73838330612472</v>
      </c>
      <c r="N6" s="8">
        <v>350.58994373660897</v>
      </c>
      <c r="O6" s="8">
        <v>349.30395144476239</v>
      </c>
      <c r="P6" s="8">
        <v>349.49922939771466</v>
      </c>
      <c r="Q6" s="8">
        <v>354.97495584370847</v>
      </c>
      <c r="R6" s="8">
        <v>354.97514770802121</v>
      </c>
      <c r="S6" s="8">
        <v>354.65227616767464</v>
      </c>
      <c r="T6" s="8">
        <v>354.03713577472126</v>
      </c>
      <c r="U6" s="8">
        <v>353.21624454240271</v>
      </c>
      <c r="V6" s="8">
        <v>352.80855658510779</v>
      </c>
      <c r="W6" s="8">
        <v>351.22252304354021</v>
      </c>
      <c r="X6" s="8">
        <v>349.22250963750611</v>
      </c>
      <c r="Y6" s="8">
        <v>347.66183013606525</v>
      </c>
      <c r="Z6" s="8">
        <v>354.03752738420678</v>
      </c>
      <c r="AA6" s="9">
        <v>359.42758432096258</v>
      </c>
      <c r="AD6" s="7" t="s">
        <v>13</v>
      </c>
      <c r="AE6" s="5" t="s">
        <v>14</v>
      </c>
      <c r="AF6" s="42">
        <v>10901.878843338121</v>
      </c>
      <c r="AG6" s="42">
        <v>10414.937047239855</v>
      </c>
      <c r="AH6" s="42">
        <v>9024.8137666001785</v>
      </c>
      <c r="AI6" s="42">
        <v>8246.2590228837671</v>
      </c>
      <c r="AJ6" s="42">
        <v>7190.3715725477896</v>
      </c>
      <c r="AK6" s="42">
        <v>6978.7407698434299</v>
      </c>
      <c r="AL6" s="42">
        <v>6939.3778831597447</v>
      </c>
      <c r="AM6" s="42">
        <v>8512.0735184604437</v>
      </c>
      <c r="AN6" s="42">
        <v>9534.4814863716965</v>
      </c>
      <c r="AO6" s="42">
        <v>8488.2738953672888</v>
      </c>
      <c r="AP6" s="42">
        <v>10402.74328131101</v>
      </c>
      <c r="AQ6" s="42">
        <v>9675.4839466395479</v>
      </c>
      <c r="AR6" s="42">
        <v>8734.5631998566496</v>
      </c>
      <c r="AS6" s="42">
        <v>8207.3189558036665</v>
      </c>
      <c r="AT6" s="42">
        <v>7600.4548714161419</v>
      </c>
      <c r="AU6" s="42">
        <v>7275.7309727262564</v>
      </c>
      <c r="AV6" s="42">
        <v>9130.8491539334536</v>
      </c>
      <c r="AW6" s="43">
        <v>8802.1972613647522</v>
      </c>
      <c r="AX6" s="11"/>
      <c r="AZ6" s="7" t="s">
        <v>13</v>
      </c>
      <c r="BA6" s="5" t="s">
        <v>14</v>
      </c>
      <c r="BB6" s="8">
        <v>0</v>
      </c>
      <c r="BC6" s="8">
        <v>6.1032032815406277E-2</v>
      </c>
      <c r="BD6" s="8">
        <v>6.1032032815406277E-2</v>
      </c>
      <c r="BE6" s="8">
        <v>6.1032032815406277E-2</v>
      </c>
      <c r="BF6" s="8">
        <v>6.1032032815406277E-2</v>
      </c>
      <c r="BG6" s="8">
        <v>0</v>
      </c>
      <c r="BH6" s="8">
        <v>0</v>
      </c>
      <c r="BI6" s="8">
        <v>6.1032032815406277E-2</v>
      </c>
      <c r="BJ6" s="8">
        <v>6.1032032815406277E-2</v>
      </c>
      <c r="BK6" s="8">
        <v>6.1032032815406277E-2</v>
      </c>
      <c r="BL6" s="8">
        <v>6.1032032815406277E-2</v>
      </c>
      <c r="BM6" s="8">
        <v>6.1032032815406277E-2</v>
      </c>
      <c r="BN6" s="8">
        <v>6.1032032815406277E-2</v>
      </c>
      <c r="BO6" s="8">
        <v>6.1032032815406277E-2</v>
      </c>
      <c r="BP6" s="8">
        <v>0</v>
      </c>
      <c r="BQ6" s="8">
        <v>0</v>
      </c>
      <c r="BR6" s="8">
        <v>6.1032032815406277E-2</v>
      </c>
      <c r="BS6" s="9">
        <v>6.1032032815406277E-2</v>
      </c>
      <c r="BT6" s="12"/>
      <c r="BV6" s="7" t="s">
        <v>13</v>
      </c>
      <c r="BW6" s="5" t="s">
        <v>14</v>
      </c>
      <c r="BX6" s="42">
        <v>0</v>
      </c>
      <c r="BY6" s="42">
        <v>8.5444845941568772</v>
      </c>
      <c r="BZ6" s="42">
        <v>8.5444845941568772</v>
      </c>
      <c r="CA6" s="42">
        <v>8.5444845941568772</v>
      </c>
      <c r="CB6" s="42">
        <v>8.5444845941568772</v>
      </c>
      <c r="CC6" s="42">
        <v>0</v>
      </c>
      <c r="CD6" s="42">
        <v>0</v>
      </c>
      <c r="CE6" s="42">
        <v>8.5444845941568772</v>
      </c>
      <c r="CF6" s="42">
        <v>8.5444845941568772</v>
      </c>
      <c r="CG6" s="42">
        <v>8.5444845941568772</v>
      </c>
      <c r="CH6" s="42">
        <v>8.5444845941568772</v>
      </c>
      <c r="CI6" s="42">
        <v>8.5444845941568772</v>
      </c>
      <c r="CJ6" s="42">
        <v>8.5444845941568772</v>
      </c>
      <c r="CK6" s="42">
        <v>8.5444845941568772</v>
      </c>
      <c r="CL6" s="42">
        <v>0</v>
      </c>
      <c r="CM6" s="42">
        <v>0</v>
      </c>
      <c r="CN6" s="42">
        <v>8.5444845941568772</v>
      </c>
      <c r="CO6" s="43">
        <v>8.5444845941568772</v>
      </c>
      <c r="CR6" s="7" t="s">
        <v>13</v>
      </c>
      <c r="CS6" s="5" t="s">
        <v>14</v>
      </c>
      <c r="CT6" s="8">
        <f t="shared" ref="CT6:CT37" si="0">J6+BB6</f>
        <v>342.4849277957</v>
      </c>
      <c r="CU6" s="8">
        <f t="shared" ref="CU6:CU37" si="1">K6+BC6</f>
        <v>354.20357771190919</v>
      </c>
      <c r="CV6" s="8">
        <f t="shared" ref="CV6:CV37" si="2">L6+BD6</f>
        <v>353.386269629347</v>
      </c>
      <c r="CW6" s="8">
        <f t="shared" ref="CW6:CW37" si="3">M6+BE6</f>
        <v>353.79941533894015</v>
      </c>
      <c r="CX6" s="8">
        <f t="shared" ref="CX6:CX37" si="4">N6+BF6</f>
        <v>350.65097576942441</v>
      </c>
      <c r="CY6" s="8">
        <f t="shared" ref="CY6:CY37" si="5">O6+BG6</f>
        <v>349.30395144476239</v>
      </c>
      <c r="CZ6" s="8">
        <f t="shared" ref="CZ6:CZ37" si="6">P6+BH6</f>
        <v>349.49922939771466</v>
      </c>
      <c r="DA6" s="8">
        <f t="shared" ref="DA6:DA37" si="7">Q6+BI6</f>
        <v>355.0359878765239</v>
      </c>
      <c r="DB6" s="8">
        <f t="shared" ref="DB6:DB37" si="8">R6+BJ6</f>
        <v>355.03617974083664</v>
      </c>
      <c r="DC6" s="8">
        <f t="shared" ref="DC6:DC37" si="9">S6+BK6</f>
        <v>354.71330820049008</v>
      </c>
      <c r="DD6" s="8">
        <f t="shared" ref="DD6:DD37" si="10">T6+BL6</f>
        <v>354.0981678075367</v>
      </c>
      <c r="DE6" s="8">
        <f t="shared" ref="DE6:DE37" si="11">U6+BM6</f>
        <v>353.27727657521814</v>
      </c>
      <c r="DF6" s="8">
        <f t="shared" ref="DF6:DF37" si="12">V6+BN6</f>
        <v>352.86958861792323</v>
      </c>
      <c r="DG6" s="8">
        <f t="shared" ref="DG6:DG37" si="13">W6+BO6</f>
        <v>351.28355507635564</v>
      </c>
      <c r="DH6" s="8">
        <f t="shared" ref="DH6:DH37" si="14">X6+BP6</f>
        <v>349.22250963750611</v>
      </c>
      <c r="DI6" s="8">
        <f t="shared" ref="DI6:DI37" si="15">Y6+BQ6</f>
        <v>347.66183013606525</v>
      </c>
      <c r="DJ6" s="8">
        <f t="shared" ref="DJ6:DJ37" si="16">Z6+BR6</f>
        <v>354.09855941702222</v>
      </c>
      <c r="DK6" s="8">
        <f t="shared" ref="DK6:DK37" si="17">AA6+BS6</f>
        <v>359.48861635377801</v>
      </c>
      <c r="DN6" s="7" t="s">
        <v>13</v>
      </c>
      <c r="DO6" s="5" t="s">
        <v>14</v>
      </c>
      <c r="DP6" s="10">
        <f t="shared" ref="DP6:DP37" si="18">AF6+BX6</f>
        <v>10901.878843338121</v>
      </c>
      <c r="DQ6" s="10">
        <f t="shared" ref="DQ6:DQ37" si="19">AG6+BY6</f>
        <v>10423.481531834012</v>
      </c>
      <c r="DR6" s="10">
        <f t="shared" ref="DR6:DR37" si="20">AH6+BZ6</f>
        <v>9033.358251194335</v>
      </c>
      <c r="DS6" s="10">
        <f t="shared" ref="DS6:DS37" si="21">AI6+CA6</f>
        <v>8254.8035074779236</v>
      </c>
      <c r="DT6" s="10">
        <f t="shared" ref="DT6:DT37" si="22">AJ6+CB6</f>
        <v>7198.9160571419461</v>
      </c>
      <c r="DU6" s="10">
        <f t="shared" ref="DU6:DU37" si="23">AK6+CC6</f>
        <v>6978.7407698434299</v>
      </c>
      <c r="DV6" s="10">
        <f t="shared" ref="DV6:DV37" si="24">AL6+CD6</f>
        <v>6939.3778831597447</v>
      </c>
      <c r="DW6" s="10">
        <f t="shared" ref="DW6:DW37" si="25">AM6+CE6</f>
        <v>8520.6180030546002</v>
      </c>
      <c r="DX6" s="10">
        <f t="shared" ref="DX6:DX37" si="26">AN6+CF6</f>
        <v>9543.025970965853</v>
      </c>
      <c r="DY6" s="10">
        <f t="shared" ref="DY6:DY37" si="27">AO6+CG6</f>
        <v>8496.8183799614453</v>
      </c>
      <c r="DZ6" s="10">
        <f t="shared" ref="DZ6:DZ37" si="28">AP6+CH6</f>
        <v>10411.287765905166</v>
      </c>
      <c r="EA6" s="10">
        <f t="shared" ref="EA6:EA37" si="29">AQ6+CI6</f>
        <v>9684.0284312337044</v>
      </c>
      <c r="EB6" s="10">
        <f t="shared" ref="EB6:EB37" si="30">AR6+CJ6</f>
        <v>8743.1076844508061</v>
      </c>
      <c r="EC6" s="10">
        <f t="shared" ref="EC6:EC37" si="31">AS6+CK6</f>
        <v>8215.8634403978231</v>
      </c>
      <c r="ED6" s="10">
        <f t="shared" ref="ED6:ED37" si="32">AT6+CL6</f>
        <v>7600.4548714161419</v>
      </c>
      <c r="EE6" s="10">
        <f t="shared" ref="EE6:EE37" si="33">AU6+CM6</f>
        <v>7275.7309727262564</v>
      </c>
      <c r="EF6" s="10">
        <f t="shared" ref="EF6:EF37" si="34">AV6+CN6</f>
        <v>9139.3936385276102</v>
      </c>
      <c r="EG6" s="10">
        <f t="shared" ref="EG6:EG37" si="35">AW6+CO6</f>
        <v>8810.7417459589087</v>
      </c>
      <c r="EJ6" s="7" t="s">
        <v>13</v>
      </c>
      <c r="EK6" s="5" t="s">
        <v>14</v>
      </c>
      <c r="EL6" s="13">
        <f t="shared" ref="EL6:EL37" si="36">IFERROR(AF6*2000/(J6*1000000),0)</f>
        <v>6.3663407984139594E-2</v>
      </c>
      <c r="EM6" s="13">
        <f t="shared" ref="EM6:EM37" si="37">IFERROR(AG6*2000/(K6*1000000),0)</f>
        <v>5.8817768010722714E-2</v>
      </c>
      <c r="EN6" s="13">
        <f t="shared" ref="EN6:EN37" si="38">IFERROR(AH6*2000/(L6*1000000),0)</f>
        <v>5.1085021992715821E-2</v>
      </c>
      <c r="EO6" s="13">
        <f t="shared" ref="EO6:EO37" si="39">IFERROR(AI6*2000/(M6*1000000),0)</f>
        <v>4.6623490195280649E-2</v>
      </c>
      <c r="EP6" s="13">
        <f t="shared" ref="EP6:EP37" si="40">IFERROR(AJ6*2000/(N6*1000000),0)</f>
        <v>4.1018698345493723E-2</v>
      </c>
      <c r="EQ6" s="13">
        <f t="shared" ref="EQ6:EQ37" si="41">IFERROR(AK6*2000/(O6*1000000),0)</f>
        <v>3.9957983532556869E-2</v>
      </c>
      <c r="ER6" s="13">
        <f t="shared" ref="ER6:ER37" si="42">IFERROR(AL6*2000/(P6*1000000),0)</f>
        <v>3.9710404484257326E-2</v>
      </c>
      <c r="ES6" s="13">
        <f t="shared" ref="ES6:ES37" si="43">IFERROR(AM6*2000/(Q6*1000000),0)</f>
        <v>4.7958727106417139E-2</v>
      </c>
      <c r="ET6" s="13">
        <f t="shared" ref="ET6:ET37" si="44">IFERROR(AN6*2000/(R6*1000000),0)</f>
        <v>5.3719149342894963E-2</v>
      </c>
      <c r="EU6" s="13">
        <f t="shared" ref="EU6:EU37" si="45">IFERROR(AO6*2000/(S6*1000000),0)</f>
        <v>4.7868148413372377E-2</v>
      </c>
      <c r="EV6" s="13">
        <f t="shared" ref="EV6:EV37" si="46">IFERROR(AP6*2000/(T6*1000000),0)</f>
        <v>5.8766396121396815E-2</v>
      </c>
      <c r="EW6" s="13">
        <f t="shared" ref="EW6:EW37" si="47">IFERROR(AQ6*2000/(U6*1000000),0)</f>
        <v>5.478504511690447E-2</v>
      </c>
      <c r="EX6" s="13">
        <f t="shared" ref="EX6:EX37" si="48">IFERROR(AR6*2000/(V6*1000000),0)</f>
        <v>4.9514463506213836E-2</v>
      </c>
      <c r="EY6" s="13">
        <f t="shared" ref="EY6:EY37" si="49">IFERROR(AS6*2000/(W6*1000000),0)</f>
        <v>4.6735721187141664E-2</v>
      </c>
      <c r="EZ6" s="13">
        <f t="shared" ref="EZ6:EZ37" si="50">IFERROR(AT6*2000/(X6*1000000),0)</f>
        <v>4.352786353494472E-2</v>
      </c>
      <c r="FA6" s="13">
        <f t="shared" ref="FA6:FA37" si="51">IFERROR(AU6*2000/(Y6*1000000),0)</f>
        <v>4.1855218732978171E-2</v>
      </c>
      <c r="FB6" s="13">
        <f t="shared" ref="FB6:FB37" si="52">IFERROR(AV6*2000/(Z6*1000000),0)</f>
        <v>5.1581250278163432E-2</v>
      </c>
      <c r="FC6" s="13">
        <f t="shared" ref="FC6:FC37" si="53">IFERROR(AW6*2000/(AA6*1000000),0)</f>
        <v>4.8978974599259151E-2</v>
      </c>
      <c r="FF6" s="7" t="s">
        <v>13</v>
      </c>
      <c r="FG6" s="5" t="s">
        <v>14</v>
      </c>
      <c r="FH6" s="13">
        <f t="shared" ref="FH6:FH37" si="54">IFERROR(DP6*2000/(CT6*1000000),0)</f>
        <v>6.3663407984139594E-2</v>
      </c>
      <c r="FI6" s="13">
        <f t="shared" ref="FI6:FI37" si="55">IFERROR(DQ6*2000/(CU6*1000000),0)</f>
        <v>5.8855879430511744E-2</v>
      </c>
      <c r="FJ6" s="13">
        <f t="shared" ref="FJ6:FJ37" si="56">IFERROR(DR6*2000/(CV6*1000000),0)</f>
        <v>5.112455705010311E-2</v>
      </c>
      <c r="FK6" s="13">
        <f t="shared" ref="FK6:FK37" si="57">IFERROR(DS6*2000/(CW6*1000000),0)</f>
        <v>4.6663748720838415E-2</v>
      </c>
      <c r="FL6" s="13">
        <f t="shared" ref="FL6:FL37" si="58">IFERROR(DT6*2000/(CX6*1000000),0)</f>
        <v>4.1060293879665102E-2</v>
      </c>
      <c r="FM6" s="13">
        <f t="shared" ref="FM6:FM37" si="59">IFERROR(DU6*2000/(CY6*1000000),0)</f>
        <v>3.9957983532556869E-2</v>
      </c>
      <c r="FN6" s="13">
        <f t="shared" ref="FN6:FN37" si="60">IFERROR(DV6*2000/(CZ6*1000000),0)</f>
        <v>3.9710404484257326E-2</v>
      </c>
      <c r="FO6" s="13">
        <f t="shared" ref="FO6:FO37" si="61">IFERROR(DW6*2000/(DA6*1000000),0)</f>
        <v>4.7998615881260698E-2</v>
      </c>
      <c r="FP6" s="13">
        <f t="shared" ref="FP6:FP37" si="62">IFERROR(DX6*2000/(DB6*1000000),0)</f>
        <v>5.3758047858288201E-2</v>
      </c>
      <c r="FQ6" s="13">
        <f t="shared" ref="FQ6:FQ37" si="63">IFERROR(DY6*2000/(DC6*1000000),0)</f>
        <v>4.7908089059680269E-2</v>
      </c>
      <c r="FR6" s="13">
        <f t="shared" ref="FR6:FR37" si="64">IFERROR(DZ6*2000/(DD6*1000000),0)</f>
        <v>5.8804527740815772E-2</v>
      </c>
      <c r="FS6" s="13">
        <f t="shared" ref="FS6:FS37" si="65">IFERROR(EA6*2000/(DE6*1000000),0)</f>
        <v>5.4823953157212627E-2</v>
      </c>
      <c r="FT6" s="13">
        <f t="shared" ref="FT6:FT37" si="66">IFERROR(EB6*2000/(DF6*1000000),0)</f>
        <v>4.9554328094380415E-2</v>
      </c>
      <c r="FU6" s="13">
        <f t="shared" ref="FU6:FU37" si="67">IFERROR(EC6*2000/(DG6*1000000),0)</f>
        <v>4.6776248541506638E-2</v>
      </c>
      <c r="FV6" s="13">
        <f t="shared" ref="FV6:FV37" si="68">IFERROR(ED6*2000/(DH6*1000000),0)</f>
        <v>4.352786353494472E-2</v>
      </c>
      <c r="FW6" s="13">
        <f t="shared" ref="FW6:FW37" si="69">IFERROR(EE6*2000/(DI6*1000000),0)</f>
        <v>4.1855218732978171E-2</v>
      </c>
      <c r="FX6" s="13">
        <f t="shared" ref="FX6:FX37" si="70">IFERROR(EF6*2000/(DJ6*1000000),0)</f>
        <v>5.1620620279136102E-2</v>
      </c>
      <c r="FY6" s="13">
        <f t="shared" ref="FY6:FY37" si="71">IFERROR(EG6*2000/(DK6*1000000),0)</f>
        <v>4.9018196099362039E-2</v>
      </c>
      <c r="GA6" s="14"/>
      <c r="GB6" s="15"/>
    </row>
    <row r="7" spans="2:184" x14ac:dyDescent="0.25">
      <c r="B7" s="2" t="s">
        <v>9</v>
      </c>
      <c r="H7" s="7"/>
      <c r="I7" s="5" t="s">
        <v>16</v>
      </c>
      <c r="J7" s="8">
        <f>J65-J70</f>
        <v>194.95277289763922</v>
      </c>
      <c r="K7" s="8">
        <f t="shared" ref="K7:AA7" si="72">K65-K70</f>
        <v>195.20954429822135</v>
      </c>
      <c r="L7" s="8">
        <f t="shared" si="72"/>
        <v>195.16799953548369</v>
      </c>
      <c r="M7" s="8">
        <f t="shared" si="72"/>
        <v>195.24943619975338</v>
      </c>
      <c r="N7" s="8">
        <f t="shared" si="72"/>
        <v>195.25765872791098</v>
      </c>
      <c r="O7" s="8">
        <f t="shared" si="72"/>
        <v>194.98290205549799</v>
      </c>
      <c r="P7" s="8">
        <f t="shared" si="72"/>
        <v>194.16754113652345</v>
      </c>
      <c r="Q7" s="8">
        <f t="shared" si="72"/>
        <v>195.21111321533598</v>
      </c>
      <c r="R7" s="8">
        <f t="shared" si="72"/>
        <v>195.21426288314424</v>
      </c>
      <c r="S7" s="8">
        <f t="shared" si="72"/>
        <v>195.2237156538134</v>
      </c>
      <c r="T7" s="8">
        <f t="shared" si="72"/>
        <v>195.20954429822135</v>
      </c>
      <c r="U7" s="8">
        <f t="shared" si="72"/>
        <v>195.57289545854641</v>
      </c>
      <c r="V7" s="8">
        <f t="shared" si="72"/>
        <v>195.05555967768092</v>
      </c>
      <c r="W7" s="8">
        <f t="shared" si="72"/>
        <v>195.25766880285832</v>
      </c>
      <c r="X7" s="8">
        <f t="shared" si="72"/>
        <v>194.98758076907561</v>
      </c>
      <c r="Y7" s="8">
        <f t="shared" si="72"/>
        <v>194.1529998161258</v>
      </c>
      <c r="Z7" s="8">
        <f t="shared" si="72"/>
        <v>195.1941188095299</v>
      </c>
      <c r="AA7" s="8">
        <f t="shared" si="72"/>
        <v>196.1116548150454</v>
      </c>
      <c r="AD7" s="7"/>
      <c r="AE7" s="5" t="s">
        <v>16</v>
      </c>
      <c r="AF7" s="42">
        <f>AF65-AF70</f>
        <v>5558.1982915461385</v>
      </c>
      <c r="AG7" s="42">
        <f t="shared" ref="AG7:AW7" si="73">AG65-AG70</f>
        <v>5854.9259121718096</v>
      </c>
      <c r="AH7" s="42">
        <f t="shared" si="73"/>
        <v>5846.1585910098838</v>
      </c>
      <c r="AI7" s="42">
        <f t="shared" si="73"/>
        <v>5146.8283155915888</v>
      </c>
      <c r="AJ7" s="42">
        <f t="shared" si="73"/>
        <v>5137.3534465532503</v>
      </c>
      <c r="AK7" s="42">
        <f t="shared" si="73"/>
        <v>5067.0160142935547</v>
      </c>
      <c r="AL7" s="42">
        <f t="shared" si="73"/>
        <v>4867.6189197223412</v>
      </c>
      <c r="AM7" s="42">
        <f t="shared" si="73"/>
        <v>5855.8384957813541</v>
      </c>
      <c r="AN7" s="42">
        <f t="shared" si="73"/>
        <v>5855.8615698975536</v>
      </c>
      <c r="AO7" s="42">
        <f t="shared" si="73"/>
        <v>5855.9414960743561</v>
      </c>
      <c r="AP7" s="42">
        <f t="shared" si="73"/>
        <v>5963.348406184019</v>
      </c>
      <c r="AQ7" s="42">
        <f t="shared" si="73"/>
        <v>5953.9223544700144</v>
      </c>
      <c r="AR7" s="42">
        <f t="shared" si="73"/>
        <v>5255.5662972404643</v>
      </c>
      <c r="AS7" s="42">
        <f t="shared" si="73"/>
        <v>5245.7621157992544</v>
      </c>
      <c r="AT7" s="42">
        <f t="shared" si="73"/>
        <v>5175.5744221603891</v>
      </c>
      <c r="AU7" s="42">
        <f t="shared" si="73"/>
        <v>4972.2885427644505</v>
      </c>
      <c r="AV7" s="42">
        <f t="shared" si="73"/>
        <v>5963.2237682599061</v>
      </c>
      <c r="AW7" s="42">
        <f t="shared" si="73"/>
        <v>5264.0493470340971</v>
      </c>
      <c r="AX7" s="11"/>
      <c r="AZ7" s="7"/>
      <c r="BA7" s="5" t="s">
        <v>16</v>
      </c>
      <c r="BB7" s="8">
        <f>BB65-BB70</f>
        <v>6.1450033132086297</v>
      </c>
      <c r="BC7" s="8">
        <f t="shared" ref="BC7:BS7" si="74">BC65-BC70</f>
        <v>6.1450033132086297</v>
      </c>
      <c r="BD7" s="8">
        <f t="shared" si="74"/>
        <v>6.1450033132086297</v>
      </c>
      <c r="BE7" s="8">
        <f t="shared" si="74"/>
        <v>6.1450033132086297</v>
      </c>
      <c r="BF7" s="8">
        <f t="shared" si="74"/>
        <v>6.1450033132086297</v>
      </c>
      <c r="BG7" s="8">
        <f t="shared" si="74"/>
        <v>6.1450033132086297</v>
      </c>
      <c r="BH7" s="8">
        <f t="shared" si="74"/>
        <v>6.1450033132086297</v>
      </c>
      <c r="BI7" s="8">
        <f t="shared" si="74"/>
        <v>6.1450033132086297</v>
      </c>
      <c r="BJ7" s="8">
        <f t="shared" si="74"/>
        <v>6.1450033132086297</v>
      </c>
      <c r="BK7" s="8">
        <f t="shared" si="74"/>
        <v>6.1450033132086297</v>
      </c>
      <c r="BL7" s="8">
        <f t="shared" si="74"/>
        <v>6.1450033132086297</v>
      </c>
      <c r="BM7" s="8">
        <f t="shared" si="74"/>
        <v>6.1450033132086297</v>
      </c>
      <c r="BN7" s="8">
        <f t="shared" si="74"/>
        <v>6.1450033132086297</v>
      </c>
      <c r="BO7" s="8">
        <f t="shared" si="74"/>
        <v>6.1450033132086297</v>
      </c>
      <c r="BP7" s="8">
        <f t="shared" si="74"/>
        <v>6.1450033132086297</v>
      </c>
      <c r="BQ7" s="8">
        <f t="shared" si="74"/>
        <v>6.1450033132086297</v>
      </c>
      <c r="BR7" s="8">
        <f t="shared" si="74"/>
        <v>6.1450033132086297</v>
      </c>
      <c r="BS7" s="8">
        <f t="shared" si="74"/>
        <v>6.1450033132086297</v>
      </c>
      <c r="BT7" s="12"/>
      <c r="BV7" s="7"/>
      <c r="BW7" s="5" t="s">
        <v>16</v>
      </c>
      <c r="BX7" s="42">
        <f>BX65-BX70</f>
        <v>2770.2564590594498</v>
      </c>
      <c r="BY7" s="42">
        <f t="shared" ref="BY7:CO7" si="75">BY65-BY70</f>
        <v>1911.1455425968736</v>
      </c>
      <c r="BZ7" s="42">
        <f t="shared" si="75"/>
        <v>1910.02179278735</v>
      </c>
      <c r="CA7" s="42">
        <f t="shared" si="75"/>
        <v>1910.02179278735</v>
      </c>
      <c r="CB7" s="42">
        <f t="shared" si="75"/>
        <v>1910.02179278735</v>
      </c>
      <c r="CC7" s="42">
        <f t="shared" si="75"/>
        <v>1910.0217927873498</v>
      </c>
      <c r="CD7" s="42">
        <f t="shared" si="75"/>
        <v>1910.0217927873498</v>
      </c>
      <c r="CE7" s="42">
        <f t="shared" si="75"/>
        <v>1910.0217927873498</v>
      </c>
      <c r="CF7" s="42">
        <f t="shared" si="75"/>
        <v>1910.0217927873498</v>
      </c>
      <c r="CG7" s="42">
        <f t="shared" si="75"/>
        <v>1910.0217927873498</v>
      </c>
      <c r="CH7" s="42">
        <f t="shared" si="75"/>
        <v>1911.1455425968736</v>
      </c>
      <c r="CI7" s="42">
        <f t="shared" si="75"/>
        <v>1911.1455425968736</v>
      </c>
      <c r="CJ7" s="42">
        <f t="shared" si="75"/>
        <v>1910.6961861776072</v>
      </c>
      <c r="CK7" s="42">
        <f t="shared" si="75"/>
        <v>1910.0217927873498</v>
      </c>
      <c r="CL7" s="42">
        <f t="shared" si="75"/>
        <v>1910.0217927873498</v>
      </c>
      <c r="CM7" s="42">
        <f t="shared" si="75"/>
        <v>1910.0217927873498</v>
      </c>
      <c r="CN7" s="42">
        <f t="shared" si="75"/>
        <v>1911.1455425968736</v>
      </c>
      <c r="CO7" s="42">
        <f t="shared" si="75"/>
        <v>1911.1455425968736</v>
      </c>
      <c r="CR7" s="7"/>
      <c r="CS7" s="5" t="s">
        <v>16</v>
      </c>
      <c r="CT7" s="8">
        <f t="shared" si="0"/>
        <v>201.09777621084785</v>
      </c>
      <c r="CU7" s="8">
        <f t="shared" si="1"/>
        <v>201.35454761142998</v>
      </c>
      <c r="CV7" s="8">
        <f t="shared" si="2"/>
        <v>201.31300284869232</v>
      </c>
      <c r="CW7" s="8">
        <f t="shared" si="3"/>
        <v>201.39443951296201</v>
      </c>
      <c r="CX7" s="8">
        <f t="shared" si="4"/>
        <v>201.40266204111961</v>
      </c>
      <c r="CY7" s="8">
        <f t="shared" si="5"/>
        <v>201.12790536870662</v>
      </c>
      <c r="CZ7" s="8">
        <f t="shared" si="6"/>
        <v>200.31254444973209</v>
      </c>
      <c r="DA7" s="8">
        <f t="shared" si="7"/>
        <v>201.35611652854462</v>
      </c>
      <c r="DB7" s="8">
        <f t="shared" si="8"/>
        <v>201.35926619635288</v>
      </c>
      <c r="DC7" s="8">
        <f t="shared" si="9"/>
        <v>201.36871896702203</v>
      </c>
      <c r="DD7" s="8">
        <f t="shared" si="10"/>
        <v>201.35454761142998</v>
      </c>
      <c r="DE7" s="8">
        <f t="shared" si="11"/>
        <v>201.71789877175505</v>
      </c>
      <c r="DF7" s="8">
        <f t="shared" si="12"/>
        <v>201.20056299088955</v>
      </c>
      <c r="DG7" s="8">
        <f t="shared" si="13"/>
        <v>201.40267211606695</v>
      </c>
      <c r="DH7" s="8">
        <f t="shared" si="14"/>
        <v>201.13258408228424</v>
      </c>
      <c r="DI7" s="8">
        <f t="shared" si="15"/>
        <v>200.29800312933443</v>
      </c>
      <c r="DJ7" s="8">
        <f t="shared" si="16"/>
        <v>201.33912212273853</v>
      </c>
      <c r="DK7" s="8">
        <f t="shared" si="17"/>
        <v>202.25665812825403</v>
      </c>
      <c r="DN7" s="7"/>
      <c r="DO7" s="5" t="s">
        <v>16</v>
      </c>
      <c r="DP7" s="10">
        <f t="shared" si="18"/>
        <v>8328.4547506055878</v>
      </c>
      <c r="DQ7" s="10">
        <f t="shared" si="19"/>
        <v>7766.071454768683</v>
      </c>
      <c r="DR7" s="10">
        <f t="shared" si="20"/>
        <v>7756.1803837972338</v>
      </c>
      <c r="DS7" s="10">
        <f t="shared" si="21"/>
        <v>7056.8501083789388</v>
      </c>
      <c r="DT7" s="10">
        <f t="shared" si="22"/>
        <v>7047.3752393406003</v>
      </c>
      <c r="DU7" s="10">
        <f t="shared" si="23"/>
        <v>6977.0378070809047</v>
      </c>
      <c r="DV7" s="10">
        <f t="shared" si="24"/>
        <v>6777.6407125096912</v>
      </c>
      <c r="DW7" s="10">
        <f t="shared" si="25"/>
        <v>7765.8602885687042</v>
      </c>
      <c r="DX7" s="10">
        <f t="shared" si="26"/>
        <v>7765.8833626849037</v>
      </c>
      <c r="DY7" s="10">
        <f t="shared" si="27"/>
        <v>7765.9632888617061</v>
      </c>
      <c r="DZ7" s="10">
        <f t="shared" si="28"/>
        <v>7874.4939487808924</v>
      </c>
      <c r="EA7" s="10">
        <f t="shared" si="29"/>
        <v>7865.0678970668878</v>
      </c>
      <c r="EB7" s="10">
        <f t="shared" si="30"/>
        <v>7166.2624834180715</v>
      </c>
      <c r="EC7" s="10">
        <f t="shared" si="31"/>
        <v>7155.7839085866044</v>
      </c>
      <c r="ED7" s="10">
        <f t="shared" si="32"/>
        <v>7085.5962149477391</v>
      </c>
      <c r="EE7" s="10">
        <f t="shared" si="33"/>
        <v>6882.3103355518006</v>
      </c>
      <c r="EF7" s="10">
        <f t="shared" si="34"/>
        <v>7874.3693108567795</v>
      </c>
      <c r="EG7" s="10">
        <f t="shared" si="35"/>
        <v>7175.1948896309705</v>
      </c>
      <c r="EJ7" s="7"/>
      <c r="EK7" s="5" t="s">
        <v>16</v>
      </c>
      <c r="EL7" s="13">
        <f t="shared" si="36"/>
        <v>5.702097188906869E-2</v>
      </c>
      <c r="EM7" s="13">
        <f t="shared" si="37"/>
        <v>5.9986061985035401E-2</v>
      </c>
      <c r="EN7" s="13">
        <f t="shared" si="38"/>
        <v>5.9908987179499044E-2</v>
      </c>
      <c r="EO7" s="13">
        <f t="shared" si="39"/>
        <v>5.2720544712109033E-2</v>
      </c>
      <c r="EP7" s="13">
        <f t="shared" si="40"/>
        <v>5.2621274679034082E-2</v>
      </c>
      <c r="EQ7" s="13">
        <f t="shared" si="41"/>
        <v>5.1973952186344319E-2</v>
      </c>
      <c r="ER7" s="13">
        <f t="shared" si="42"/>
        <v>5.0138338171567112E-2</v>
      </c>
      <c r="ES7" s="13">
        <f t="shared" si="43"/>
        <v>5.9994929584995714E-2</v>
      </c>
      <c r="ET7" s="13">
        <f t="shared" si="44"/>
        <v>5.9994197999793573E-2</v>
      </c>
      <c r="EU7" s="13">
        <f t="shared" si="45"/>
        <v>5.9992111885203425E-2</v>
      </c>
      <c r="EV7" s="13">
        <f t="shared" si="46"/>
        <v>6.1096893880084262E-2</v>
      </c>
      <c r="EW7" s="13">
        <f t="shared" si="47"/>
        <v>6.0886988869395829E-2</v>
      </c>
      <c r="EX7" s="13">
        <f t="shared" si="48"/>
        <v>5.3887890259831733E-2</v>
      </c>
      <c r="EY7" s="13">
        <f t="shared" si="49"/>
        <v>5.3731688470537178E-2</v>
      </c>
      <c r="EZ7" s="13">
        <f t="shared" si="50"/>
        <v>5.3086195559191411E-2</v>
      </c>
      <c r="FA7" s="13">
        <f t="shared" si="51"/>
        <v>5.1220311274855365E-2</v>
      </c>
      <c r="FB7" s="13">
        <f t="shared" si="52"/>
        <v>6.110044508132758E-2</v>
      </c>
      <c r="FC7" s="13">
        <f t="shared" si="53"/>
        <v>5.3684207111491335E-2</v>
      </c>
      <c r="FF7" s="7"/>
      <c r="FG7" s="5" t="s">
        <v>16</v>
      </c>
      <c r="FH7" s="13">
        <f t="shared" si="54"/>
        <v>8.282990401518249E-2</v>
      </c>
      <c r="FI7" s="13">
        <f t="shared" si="55"/>
        <v>7.7138277202017741E-2</v>
      </c>
      <c r="FJ7" s="13">
        <f t="shared" si="56"/>
        <v>7.7055930556326868E-2</v>
      </c>
      <c r="FK7" s="13">
        <f t="shared" si="57"/>
        <v>7.0079890243690171E-2</v>
      </c>
      <c r="FL7" s="13">
        <f t="shared" si="58"/>
        <v>6.9982940323815232E-2</v>
      </c>
      <c r="FM7" s="13">
        <f t="shared" si="59"/>
        <v>6.9379112702343676E-2</v>
      </c>
      <c r="FN7" s="13">
        <f t="shared" si="60"/>
        <v>6.7670656684314864E-2</v>
      </c>
      <c r="FO7" s="13">
        <f t="shared" si="61"/>
        <v>7.7135578719485301E-2</v>
      </c>
      <c r="FP7" s="13">
        <f t="shared" si="62"/>
        <v>7.7134601345955484E-2</v>
      </c>
      <c r="FQ7" s="13">
        <f t="shared" si="63"/>
        <v>7.713177427655514E-2</v>
      </c>
      <c r="FR7" s="13">
        <f t="shared" si="64"/>
        <v>7.8215208369437322E-2</v>
      </c>
      <c r="FS7" s="13">
        <f t="shared" si="65"/>
        <v>7.7980862828303174E-2</v>
      </c>
      <c r="FT7" s="13">
        <f t="shared" si="66"/>
        <v>7.1235014225507542E-2</v>
      </c>
      <c r="FU7" s="13">
        <f t="shared" si="67"/>
        <v>7.1059473376428456E-2</v>
      </c>
      <c r="FV7" s="13">
        <f t="shared" si="68"/>
        <v>7.0456969936298228E-2</v>
      </c>
      <c r="FW7" s="13">
        <f t="shared" si="69"/>
        <v>6.8720708424714783E-2</v>
      </c>
      <c r="FX7" s="13">
        <f t="shared" si="70"/>
        <v>7.8219962696136888E-2</v>
      </c>
      <c r="FY7" s="13">
        <f t="shared" si="71"/>
        <v>7.0951383811365759E-2</v>
      </c>
      <c r="GA7" s="14"/>
      <c r="GB7" s="15"/>
    </row>
    <row r="8" spans="2:184" x14ac:dyDescent="0.25">
      <c r="B8" s="2" t="s">
        <v>10</v>
      </c>
      <c r="H8" s="7" t="s">
        <v>13</v>
      </c>
      <c r="I8" s="5" t="s">
        <v>18</v>
      </c>
      <c r="J8" s="8">
        <v>168.42899058799992</v>
      </c>
      <c r="K8" s="8">
        <v>168.4289905996913</v>
      </c>
      <c r="L8" s="8">
        <v>167.29942001730441</v>
      </c>
      <c r="M8" s="8">
        <v>167.72355980061252</v>
      </c>
      <c r="N8" s="8">
        <v>166.97086486766466</v>
      </c>
      <c r="O8" s="8">
        <v>165.26175020726214</v>
      </c>
      <c r="P8" s="8">
        <v>163.96290812002829</v>
      </c>
      <c r="Q8" s="8">
        <v>168.4289905996913</v>
      </c>
      <c r="R8" s="8">
        <v>168.4289905996913</v>
      </c>
      <c r="S8" s="8">
        <v>169.94993234801106</v>
      </c>
      <c r="T8" s="8">
        <v>168.4289905996913</v>
      </c>
      <c r="U8" s="8">
        <v>167.24801332520335</v>
      </c>
      <c r="V8" s="8">
        <v>167.7098183445579</v>
      </c>
      <c r="W8" s="8">
        <v>166.96568021697027</v>
      </c>
      <c r="X8" s="8">
        <v>165.21734539687117</v>
      </c>
      <c r="Y8" s="8">
        <v>163.88991122569541</v>
      </c>
      <c r="Z8" s="8">
        <v>168.4289905996913</v>
      </c>
      <c r="AA8" s="9">
        <v>166.24829807418541</v>
      </c>
      <c r="AD8" s="7" t="s">
        <v>13</v>
      </c>
      <c r="AE8" s="5" t="s">
        <v>18</v>
      </c>
      <c r="AF8" s="42">
        <v>9890.2111620633859</v>
      </c>
      <c r="AG8" s="42">
        <v>9891.3843271848473</v>
      </c>
      <c r="AH8" s="42">
        <v>9334.2055648902497</v>
      </c>
      <c r="AI8" s="42">
        <v>6550.7641307335471</v>
      </c>
      <c r="AJ8" s="42">
        <v>6354.4340745636227</v>
      </c>
      <c r="AK8" s="42">
        <v>5779.9952740148956</v>
      </c>
      <c r="AL8" s="42">
        <v>5300.8771535922288</v>
      </c>
      <c r="AM8" s="42">
        <v>6861.5250196548768</v>
      </c>
      <c r="AN8" s="42">
        <v>9891.3843271848473</v>
      </c>
      <c r="AO8" s="42">
        <v>6871.4111410189553</v>
      </c>
      <c r="AP8" s="42">
        <v>9891.3843271848473</v>
      </c>
      <c r="AQ8" s="42">
        <v>9319.3796486245228</v>
      </c>
      <c r="AR8" s="42">
        <v>6549.8906851469947</v>
      </c>
      <c r="AS8" s="42">
        <v>6361.7929168553273</v>
      </c>
      <c r="AT8" s="42">
        <v>5780.1688091876358</v>
      </c>
      <c r="AU8" s="42">
        <v>5283.7677851885555</v>
      </c>
      <c r="AV8" s="42">
        <v>6861.5250196548768</v>
      </c>
      <c r="AW8" s="43">
        <v>6570.1427107267673</v>
      </c>
      <c r="AX8" s="11"/>
      <c r="AZ8" s="7" t="s">
        <v>13</v>
      </c>
      <c r="BA8" s="5" t="s">
        <v>18</v>
      </c>
      <c r="BB8" s="8">
        <v>0</v>
      </c>
      <c r="BC8" s="8">
        <v>0</v>
      </c>
      <c r="BD8" s="8">
        <v>0</v>
      </c>
      <c r="BE8" s="8">
        <v>0</v>
      </c>
      <c r="BF8" s="8">
        <v>0</v>
      </c>
      <c r="BG8" s="8">
        <v>0</v>
      </c>
      <c r="BH8" s="8">
        <v>0</v>
      </c>
      <c r="BI8" s="8">
        <v>0</v>
      </c>
      <c r="BJ8" s="8">
        <v>0</v>
      </c>
      <c r="BK8" s="8">
        <v>0</v>
      </c>
      <c r="BL8" s="8">
        <v>0</v>
      </c>
      <c r="BM8" s="8">
        <v>0</v>
      </c>
      <c r="BN8" s="8">
        <v>0</v>
      </c>
      <c r="BO8" s="8">
        <v>0</v>
      </c>
      <c r="BP8" s="8">
        <v>0</v>
      </c>
      <c r="BQ8" s="8">
        <v>0</v>
      </c>
      <c r="BR8" s="8">
        <v>0</v>
      </c>
      <c r="BS8" s="9">
        <v>0</v>
      </c>
      <c r="BT8" s="12"/>
      <c r="BV8" s="7" t="s">
        <v>13</v>
      </c>
      <c r="BW8" s="5" t="s">
        <v>18</v>
      </c>
      <c r="BX8" s="42">
        <v>0</v>
      </c>
      <c r="BY8" s="42">
        <v>0</v>
      </c>
      <c r="BZ8" s="42">
        <v>0</v>
      </c>
      <c r="CA8" s="42">
        <v>0</v>
      </c>
      <c r="CB8" s="42">
        <v>0</v>
      </c>
      <c r="CC8" s="42">
        <v>0</v>
      </c>
      <c r="CD8" s="42">
        <v>0</v>
      </c>
      <c r="CE8" s="42">
        <v>0</v>
      </c>
      <c r="CF8" s="42">
        <v>0</v>
      </c>
      <c r="CG8" s="42">
        <v>0</v>
      </c>
      <c r="CH8" s="42">
        <v>0</v>
      </c>
      <c r="CI8" s="42">
        <v>0</v>
      </c>
      <c r="CJ8" s="42">
        <v>0</v>
      </c>
      <c r="CK8" s="42">
        <v>0</v>
      </c>
      <c r="CL8" s="42">
        <v>0</v>
      </c>
      <c r="CM8" s="42">
        <v>0</v>
      </c>
      <c r="CN8" s="42">
        <v>0</v>
      </c>
      <c r="CO8" s="43">
        <v>0</v>
      </c>
      <c r="CR8" s="7" t="s">
        <v>13</v>
      </c>
      <c r="CS8" s="5" t="s">
        <v>18</v>
      </c>
      <c r="CT8" s="8">
        <f t="shared" si="0"/>
        <v>168.42899058799992</v>
      </c>
      <c r="CU8" s="8">
        <f t="shared" si="1"/>
        <v>168.4289905996913</v>
      </c>
      <c r="CV8" s="8">
        <f t="shared" si="2"/>
        <v>167.29942001730441</v>
      </c>
      <c r="CW8" s="8">
        <f t="shared" si="3"/>
        <v>167.72355980061252</v>
      </c>
      <c r="CX8" s="8">
        <f t="shared" si="4"/>
        <v>166.97086486766466</v>
      </c>
      <c r="CY8" s="8">
        <f t="shared" si="5"/>
        <v>165.26175020726214</v>
      </c>
      <c r="CZ8" s="8">
        <f t="shared" si="6"/>
        <v>163.96290812002829</v>
      </c>
      <c r="DA8" s="8">
        <f t="shared" si="7"/>
        <v>168.4289905996913</v>
      </c>
      <c r="DB8" s="8">
        <f t="shared" si="8"/>
        <v>168.4289905996913</v>
      </c>
      <c r="DC8" s="8">
        <f t="shared" si="9"/>
        <v>169.94993234801106</v>
      </c>
      <c r="DD8" s="8">
        <f t="shared" si="10"/>
        <v>168.4289905996913</v>
      </c>
      <c r="DE8" s="8">
        <f t="shared" si="11"/>
        <v>167.24801332520335</v>
      </c>
      <c r="DF8" s="8">
        <f t="shared" si="12"/>
        <v>167.7098183445579</v>
      </c>
      <c r="DG8" s="8">
        <f t="shared" si="13"/>
        <v>166.96568021697027</v>
      </c>
      <c r="DH8" s="8">
        <f t="shared" si="14"/>
        <v>165.21734539687117</v>
      </c>
      <c r="DI8" s="8">
        <f t="shared" si="15"/>
        <v>163.88991122569541</v>
      </c>
      <c r="DJ8" s="8">
        <f t="shared" si="16"/>
        <v>168.4289905996913</v>
      </c>
      <c r="DK8" s="8">
        <f t="shared" si="17"/>
        <v>166.24829807418541</v>
      </c>
      <c r="DN8" s="7" t="s">
        <v>13</v>
      </c>
      <c r="DO8" s="5" t="s">
        <v>18</v>
      </c>
      <c r="DP8" s="10">
        <f t="shared" si="18"/>
        <v>9890.2111620633859</v>
      </c>
      <c r="DQ8" s="10">
        <f t="shared" si="19"/>
        <v>9891.3843271848473</v>
      </c>
      <c r="DR8" s="10">
        <f t="shared" si="20"/>
        <v>9334.2055648902497</v>
      </c>
      <c r="DS8" s="10">
        <f t="shared" si="21"/>
        <v>6550.7641307335471</v>
      </c>
      <c r="DT8" s="10">
        <f t="shared" si="22"/>
        <v>6354.4340745636227</v>
      </c>
      <c r="DU8" s="10">
        <f t="shared" si="23"/>
        <v>5779.9952740148956</v>
      </c>
      <c r="DV8" s="10">
        <f t="shared" si="24"/>
        <v>5300.8771535922288</v>
      </c>
      <c r="DW8" s="10">
        <f t="shared" si="25"/>
        <v>6861.5250196548768</v>
      </c>
      <c r="DX8" s="10">
        <f t="shared" si="26"/>
        <v>9891.3843271848473</v>
      </c>
      <c r="DY8" s="10">
        <f t="shared" si="27"/>
        <v>6871.4111410189553</v>
      </c>
      <c r="DZ8" s="10">
        <f t="shared" si="28"/>
        <v>9891.3843271848473</v>
      </c>
      <c r="EA8" s="10">
        <f t="shared" si="29"/>
        <v>9319.3796486245228</v>
      </c>
      <c r="EB8" s="10">
        <f t="shared" si="30"/>
        <v>6549.8906851469947</v>
      </c>
      <c r="EC8" s="10">
        <f t="shared" si="31"/>
        <v>6361.7929168553273</v>
      </c>
      <c r="ED8" s="10">
        <f t="shared" si="32"/>
        <v>5780.1688091876358</v>
      </c>
      <c r="EE8" s="10">
        <f t="shared" si="33"/>
        <v>5283.7677851885555</v>
      </c>
      <c r="EF8" s="10">
        <f t="shared" si="34"/>
        <v>6861.5250196548768</v>
      </c>
      <c r="EG8" s="10">
        <f t="shared" si="35"/>
        <v>6570.1427107267673</v>
      </c>
      <c r="EJ8" s="7" t="s">
        <v>13</v>
      </c>
      <c r="EK8" s="5" t="s">
        <v>18</v>
      </c>
      <c r="EL8" s="13">
        <f t="shared" si="36"/>
        <v>0.11744072237844351</v>
      </c>
      <c r="EM8" s="13">
        <f t="shared" si="37"/>
        <v>0.11745465304953238</v>
      </c>
      <c r="EN8" s="13">
        <f t="shared" si="38"/>
        <v>0.11158682515366494</v>
      </c>
      <c r="EO8" s="13">
        <f t="shared" si="39"/>
        <v>7.81138217972598E-2</v>
      </c>
      <c r="EP8" s="13">
        <f t="shared" si="40"/>
        <v>7.6114285921677738E-2</v>
      </c>
      <c r="EQ8" s="13">
        <f t="shared" si="41"/>
        <v>6.9949583212884359E-2</v>
      </c>
      <c r="ER8" s="13">
        <f t="shared" si="42"/>
        <v>6.465946736821411E-2</v>
      </c>
      <c r="ES8" s="13">
        <f t="shared" si="43"/>
        <v>8.1476769470913785E-2</v>
      </c>
      <c r="ET8" s="13">
        <f t="shared" si="44"/>
        <v>0.11745465304953238</v>
      </c>
      <c r="EU8" s="13">
        <f t="shared" si="45"/>
        <v>8.0863946764605732E-2</v>
      </c>
      <c r="EV8" s="13">
        <f t="shared" si="46"/>
        <v>0.11745465304953238</v>
      </c>
      <c r="EW8" s="13">
        <f t="shared" si="47"/>
        <v>0.11144383079162284</v>
      </c>
      <c r="EX8" s="13">
        <f t="shared" si="48"/>
        <v>7.8109805970814655E-2</v>
      </c>
      <c r="EY8" s="13">
        <f t="shared" si="49"/>
        <v>7.6204797400139246E-2</v>
      </c>
      <c r="EZ8" s="13">
        <f t="shared" si="50"/>
        <v>6.9970483974343023E-2</v>
      </c>
      <c r="FA8" s="13">
        <f t="shared" si="51"/>
        <v>6.4479475834387331E-2</v>
      </c>
      <c r="FB8" s="13">
        <f t="shared" si="52"/>
        <v>8.1476769470913785E-2</v>
      </c>
      <c r="FC8" s="13">
        <f t="shared" si="53"/>
        <v>7.9040119951122215E-2</v>
      </c>
      <c r="FF8" s="7" t="s">
        <v>13</v>
      </c>
      <c r="FG8" s="5" t="s">
        <v>18</v>
      </c>
      <c r="FH8" s="13">
        <f t="shared" si="54"/>
        <v>0.11744072237844351</v>
      </c>
      <c r="FI8" s="13">
        <f t="shared" si="55"/>
        <v>0.11745465304953238</v>
      </c>
      <c r="FJ8" s="13">
        <f t="shared" si="56"/>
        <v>0.11158682515366494</v>
      </c>
      <c r="FK8" s="13">
        <f t="shared" si="57"/>
        <v>7.81138217972598E-2</v>
      </c>
      <c r="FL8" s="13">
        <f t="shared" si="58"/>
        <v>7.6114285921677738E-2</v>
      </c>
      <c r="FM8" s="13">
        <f t="shared" si="59"/>
        <v>6.9949583212884359E-2</v>
      </c>
      <c r="FN8" s="13">
        <f t="shared" si="60"/>
        <v>6.465946736821411E-2</v>
      </c>
      <c r="FO8" s="13">
        <f t="shared" si="61"/>
        <v>8.1476769470913785E-2</v>
      </c>
      <c r="FP8" s="13">
        <f t="shared" si="62"/>
        <v>0.11745465304953238</v>
      </c>
      <c r="FQ8" s="13">
        <f t="shared" si="63"/>
        <v>8.0863946764605732E-2</v>
      </c>
      <c r="FR8" s="13">
        <f t="shared" si="64"/>
        <v>0.11745465304953238</v>
      </c>
      <c r="FS8" s="13">
        <f t="shared" si="65"/>
        <v>0.11144383079162284</v>
      </c>
      <c r="FT8" s="13">
        <f t="shared" si="66"/>
        <v>7.8109805970814655E-2</v>
      </c>
      <c r="FU8" s="13">
        <f t="shared" si="67"/>
        <v>7.6204797400139246E-2</v>
      </c>
      <c r="FV8" s="13">
        <f t="shared" si="68"/>
        <v>6.9970483974343023E-2</v>
      </c>
      <c r="FW8" s="13">
        <f t="shared" si="69"/>
        <v>6.4479475834387331E-2</v>
      </c>
      <c r="FX8" s="13">
        <f t="shared" si="70"/>
        <v>8.1476769470913785E-2</v>
      </c>
      <c r="FY8" s="13">
        <f t="shared" si="71"/>
        <v>7.9040119951122215E-2</v>
      </c>
      <c r="GA8" s="14"/>
      <c r="GB8" s="15"/>
    </row>
    <row r="9" spans="2:184" x14ac:dyDescent="0.25">
      <c r="B9" s="2" t="s">
        <v>12</v>
      </c>
      <c r="H9" s="7"/>
      <c r="I9" s="5" t="s">
        <v>20</v>
      </c>
      <c r="J9" s="8">
        <v>352.66142267699979</v>
      </c>
      <c r="K9" s="8">
        <v>352.66200390954299</v>
      </c>
      <c r="L9" s="8">
        <v>352.66604261070967</v>
      </c>
      <c r="M9" s="8">
        <v>352.66625259077227</v>
      </c>
      <c r="N9" s="8">
        <v>352.75122236217129</v>
      </c>
      <c r="O9" s="8">
        <v>352.56199196308415</v>
      </c>
      <c r="P9" s="8">
        <v>352.62529941682061</v>
      </c>
      <c r="Q9" s="8">
        <v>353.32532258437732</v>
      </c>
      <c r="R9" s="8">
        <v>353.22658591935721</v>
      </c>
      <c r="S9" s="8">
        <v>352.6620039323156</v>
      </c>
      <c r="T9" s="8">
        <v>352.66200390954299</v>
      </c>
      <c r="U9" s="8">
        <v>352.66683013642842</v>
      </c>
      <c r="V9" s="8">
        <v>352.66622793114612</v>
      </c>
      <c r="W9" s="8">
        <v>352.74869020556616</v>
      </c>
      <c r="X9" s="8">
        <v>352.55015186250876</v>
      </c>
      <c r="Y9" s="8">
        <v>352.63393691970543</v>
      </c>
      <c r="Z9" s="8">
        <v>353.22481988065812</v>
      </c>
      <c r="AA9" s="9">
        <v>355.13282722581124</v>
      </c>
      <c r="AD9" s="7"/>
      <c r="AE9" s="5" t="s">
        <v>20</v>
      </c>
      <c r="AF9" s="42">
        <v>1615.4010314364953</v>
      </c>
      <c r="AG9" s="42">
        <v>1615.2134683272479</v>
      </c>
      <c r="AH9" s="42">
        <v>1615.0574876489766</v>
      </c>
      <c r="AI9" s="42">
        <v>1615.0564988710514</v>
      </c>
      <c r="AJ9" s="42">
        <v>1615.6601613292346</v>
      </c>
      <c r="AK9" s="42">
        <v>1496.7845733991669</v>
      </c>
      <c r="AL9" s="42">
        <v>1497.0708528021603</v>
      </c>
      <c r="AM9" s="42">
        <v>1617.7647329127597</v>
      </c>
      <c r="AN9" s="42">
        <v>1617.3849707421477</v>
      </c>
      <c r="AO9" s="42">
        <v>1615.2134685053977</v>
      </c>
      <c r="AP9" s="42">
        <v>1615.2134683272479</v>
      </c>
      <c r="AQ9" s="42">
        <v>1615.0759401308812</v>
      </c>
      <c r="AR9" s="42">
        <v>1615.1287136168974</v>
      </c>
      <c r="AS9" s="42">
        <v>1615.6504221254918</v>
      </c>
      <c r="AT9" s="42">
        <v>1496.6782795857853</v>
      </c>
      <c r="AU9" s="42">
        <v>1497.1040744503484</v>
      </c>
      <c r="AV9" s="42">
        <v>1617.3781782872531</v>
      </c>
      <c r="AW9" s="43">
        <v>1624.716779989606</v>
      </c>
      <c r="AX9" s="11"/>
      <c r="AZ9" s="7"/>
      <c r="BA9" s="5" t="s">
        <v>20</v>
      </c>
      <c r="BB9" s="8">
        <v>1.6080231836477199</v>
      </c>
      <c r="BC9" s="8">
        <v>1.6080231836477199</v>
      </c>
      <c r="BD9" s="8">
        <v>1.6080231836477199</v>
      </c>
      <c r="BE9" s="8">
        <v>1.6080231836477199</v>
      </c>
      <c r="BF9" s="8">
        <v>1.6080231836477199</v>
      </c>
      <c r="BG9" s="8">
        <v>1.6080231836477199</v>
      </c>
      <c r="BH9" s="8">
        <v>1.6080231836477199</v>
      </c>
      <c r="BI9" s="8">
        <v>1.6080231836477199</v>
      </c>
      <c r="BJ9" s="8">
        <v>1.6080231836477199</v>
      </c>
      <c r="BK9" s="8">
        <v>1.6080231836477199</v>
      </c>
      <c r="BL9" s="8">
        <v>1.6080231836477199</v>
      </c>
      <c r="BM9" s="8">
        <v>1.6080231836477199</v>
      </c>
      <c r="BN9" s="8">
        <v>1.6080231836477199</v>
      </c>
      <c r="BO9" s="8">
        <v>1.6080231836477199</v>
      </c>
      <c r="BP9" s="8">
        <v>1.6080231836477199</v>
      </c>
      <c r="BQ9" s="8">
        <v>1.6080231836477199</v>
      </c>
      <c r="BR9" s="8">
        <v>1.6080231836477199</v>
      </c>
      <c r="BS9" s="9">
        <v>1.6080231836477199</v>
      </c>
      <c r="BT9" s="12"/>
      <c r="BV9" s="7"/>
      <c r="BW9" s="5" t="s">
        <v>20</v>
      </c>
      <c r="BX9" s="42">
        <v>8.37578341000542</v>
      </c>
      <c r="BY9" s="42">
        <v>8.37578341000542</v>
      </c>
      <c r="BZ9" s="42">
        <v>8.37578341000542</v>
      </c>
      <c r="CA9" s="42">
        <v>8.37578341000542</v>
      </c>
      <c r="CB9" s="42">
        <v>8.37578341000542</v>
      </c>
      <c r="CC9" s="42">
        <v>8.37578341000542</v>
      </c>
      <c r="CD9" s="42">
        <v>8.37578341000542</v>
      </c>
      <c r="CE9" s="42">
        <v>8.37578341000542</v>
      </c>
      <c r="CF9" s="42">
        <v>8.37578341000542</v>
      </c>
      <c r="CG9" s="42">
        <v>8.37578341000542</v>
      </c>
      <c r="CH9" s="42">
        <v>8.37578341000542</v>
      </c>
      <c r="CI9" s="42">
        <v>8.37578341000542</v>
      </c>
      <c r="CJ9" s="42">
        <v>8.37578341000542</v>
      </c>
      <c r="CK9" s="42">
        <v>8.37578341000542</v>
      </c>
      <c r="CL9" s="42">
        <v>8.37578341000542</v>
      </c>
      <c r="CM9" s="42">
        <v>8.37578341000542</v>
      </c>
      <c r="CN9" s="42">
        <v>8.37578341000542</v>
      </c>
      <c r="CO9" s="43">
        <v>8.37578341000542</v>
      </c>
      <c r="CR9" s="7"/>
      <c r="CS9" s="5" t="s">
        <v>20</v>
      </c>
      <c r="CT9" s="8">
        <f t="shared" si="0"/>
        <v>354.26944586064752</v>
      </c>
      <c r="CU9" s="8">
        <f t="shared" si="1"/>
        <v>354.27002709319072</v>
      </c>
      <c r="CV9" s="8">
        <f t="shared" si="2"/>
        <v>354.2740657943574</v>
      </c>
      <c r="CW9" s="8">
        <f t="shared" si="3"/>
        <v>354.27427577442</v>
      </c>
      <c r="CX9" s="8">
        <f t="shared" si="4"/>
        <v>354.35924554581902</v>
      </c>
      <c r="CY9" s="8">
        <f t="shared" si="5"/>
        <v>354.17001514673188</v>
      </c>
      <c r="CZ9" s="8">
        <f t="shared" si="6"/>
        <v>354.23332260046834</v>
      </c>
      <c r="DA9" s="8">
        <f t="shared" si="7"/>
        <v>354.93334576802505</v>
      </c>
      <c r="DB9" s="8">
        <f t="shared" si="8"/>
        <v>354.83460910300494</v>
      </c>
      <c r="DC9" s="8">
        <f t="shared" si="9"/>
        <v>354.27002711596333</v>
      </c>
      <c r="DD9" s="8">
        <f t="shared" si="10"/>
        <v>354.27002709319072</v>
      </c>
      <c r="DE9" s="8">
        <f t="shared" si="11"/>
        <v>354.27485332007615</v>
      </c>
      <c r="DF9" s="8">
        <f t="shared" si="12"/>
        <v>354.27425111479386</v>
      </c>
      <c r="DG9" s="8">
        <f t="shared" si="13"/>
        <v>354.35671338921389</v>
      </c>
      <c r="DH9" s="8">
        <f t="shared" si="14"/>
        <v>354.15817504615649</v>
      </c>
      <c r="DI9" s="8">
        <f t="shared" si="15"/>
        <v>354.24196010335316</v>
      </c>
      <c r="DJ9" s="8">
        <f t="shared" si="16"/>
        <v>354.83284306430585</v>
      </c>
      <c r="DK9" s="8">
        <f t="shared" si="17"/>
        <v>356.74085040945897</v>
      </c>
      <c r="DN9" s="7"/>
      <c r="DO9" s="5" t="s">
        <v>20</v>
      </c>
      <c r="DP9" s="10">
        <f t="shared" si="18"/>
        <v>1623.7768148465007</v>
      </c>
      <c r="DQ9" s="10">
        <f t="shared" si="19"/>
        <v>1623.5892517372533</v>
      </c>
      <c r="DR9" s="10">
        <f t="shared" si="20"/>
        <v>1623.433271058982</v>
      </c>
      <c r="DS9" s="10">
        <f t="shared" si="21"/>
        <v>1623.4322822810568</v>
      </c>
      <c r="DT9" s="10">
        <f t="shared" si="22"/>
        <v>1624.03594473924</v>
      </c>
      <c r="DU9" s="10">
        <f t="shared" si="23"/>
        <v>1505.1603568091723</v>
      </c>
      <c r="DV9" s="10">
        <f t="shared" si="24"/>
        <v>1505.4466362121657</v>
      </c>
      <c r="DW9" s="10">
        <f t="shared" si="25"/>
        <v>1626.1405163227651</v>
      </c>
      <c r="DX9" s="10">
        <f t="shared" si="26"/>
        <v>1625.7607541521531</v>
      </c>
      <c r="DY9" s="10">
        <f t="shared" si="27"/>
        <v>1623.5892519154031</v>
      </c>
      <c r="DZ9" s="10">
        <f t="shared" si="28"/>
        <v>1623.5892517372533</v>
      </c>
      <c r="EA9" s="10">
        <f t="shared" si="29"/>
        <v>1623.4517235408866</v>
      </c>
      <c r="EB9" s="10">
        <f t="shared" si="30"/>
        <v>1623.5044970269028</v>
      </c>
      <c r="EC9" s="10">
        <f t="shared" si="31"/>
        <v>1624.0262055354972</v>
      </c>
      <c r="ED9" s="10">
        <f t="shared" si="32"/>
        <v>1505.0540629957907</v>
      </c>
      <c r="EE9" s="10">
        <f t="shared" si="33"/>
        <v>1505.4798578603538</v>
      </c>
      <c r="EF9" s="10">
        <f t="shared" si="34"/>
        <v>1625.7539616972585</v>
      </c>
      <c r="EG9" s="10">
        <f t="shared" si="35"/>
        <v>1633.0925633996114</v>
      </c>
      <c r="EJ9" s="7"/>
      <c r="EK9" s="5" t="s">
        <v>20</v>
      </c>
      <c r="EL9" s="13">
        <f t="shared" si="36"/>
        <v>9.1612006732929782E-3</v>
      </c>
      <c r="EM9" s="13">
        <f t="shared" si="37"/>
        <v>9.1601218754575366E-3</v>
      </c>
      <c r="EN9" s="13">
        <f t="shared" si="38"/>
        <v>9.1591323944492011E-3</v>
      </c>
      <c r="EO9" s="13">
        <f t="shared" si="39"/>
        <v>9.1591213335920438E-3</v>
      </c>
      <c r="EP9" s="13">
        <f t="shared" si="40"/>
        <v>9.160337704913344E-3</v>
      </c>
      <c r="EQ9" s="13">
        <f t="shared" si="41"/>
        <v>8.4909015011231902E-3</v>
      </c>
      <c r="ER9" s="13">
        <f t="shared" si="42"/>
        <v>8.4910008174572203E-3</v>
      </c>
      <c r="ES9" s="13">
        <f t="shared" si="43"/>
        <v>9.157366480724986E-3</v>
      </c>
      <c r="ET9" s="13">
        <f t="shared" si="44"/>
        <v>9.157775972793861E-3</v>
      </c>
      <c r="EU9" s="13">
        <f t="shared" si="45"/>
        <v>9.1601218758763491E-3</v>
      </c>
      <c r="EV9" s="13">
        <f t="shared" si="46"/>
        <v>9.1601218754575366E-3</v>
      </c>
      <c r="EW9" s="13">
        <f t="shared" si="47"/>
        <v>9.1592165869758303E-3</v>
      </c>
      <c r="EX9" s="13">
        <f t="shared" si="48"/>
        <v>9.1595315099592227E-3</v>
      </c>
      <c r="EY9" s="13">
        <f t="shared" si="49"/>
        <v>9.1603482421661886E-3</v>
      </c>
      <c r="EZ9" s="13">
        <f t="shared" si="50"/>
        <v>8.4905836612402062E-3</v>
      </c>
      <c r="FA9" s="13">
        <f t="shared" si="51"/>
        <v>8.490981256811015E-3</v>
      </c>
      <c r="FB9" s="13">
        <f t="shared" si="52"/>
        <v>9.1577832997902404E-3</v>
      </c>
      <c r="FC9" s="13">
        <f t="shared" si="53"/>
        <v>9.1499104303107964E-3</v>
      </c>
      <c r="FF9" s="7"/>
      <c r="FG9" s="5" t="s">
        <v>20</v>
      </c>
      <c r="FH9" s="13">
        <f t="shared" si="54"/>
        <v>9.1669029537772562E-3</v>
      </c>
      <c r="FI9" s="13">
        <f t="shared" si="55"/>
        <v>9.1658290432239595E-3</v>
      </c>
      <c r="FJ9" s="13">
        <f t="shared" si="56"/>
        <v>9.164843988333728E-3</v>
      </c>
      <c r="FK9" s="13">
        <f t="shared" si="57"/>
        <v>9.1648329742956454E-3</v>
      </c>
      <c r="FL9" s="13">
        <f t="shared" si="58"/>
        <v>9.1660424563650925E-3</v>
      </c>
      <c r="FM9" s="13">
        <f t="shared" si="59"/>
        <v>8.4996487135455979E-3</v>
      </c>
      <c r="FN9" s="13">
        <f t="shared" si="60"/>
        <v>8.4997460157644426E-3</v>
      </c>
      <c r="FO9" s="13">
        <f t="shared" si="61"/>
        <v>9.1630754659246198E-3</v>
      </c>
      <c r="FP9" s="13">
        <f t="shared" si="62"/>
        <v>9.163484690864589E-3</v>
      </c>
      <c r="FQ9" s="13">
        <f t="shared" si="63"/>
        <v>9.1658290436405065E-3</v>
      </c>
      <c r="FR9" s="13">
        <f t="shared" si="64"/>
        <v>9.1658290432239595E-3</v>
      </c>
      <c r="FS9" s="13">
        <f t="shared" si="65"/>
        <v>9.1649277860212618E-3</v>
      </c>
      <c r="FT9" s="13">
        <f t="shared" si="66"/>
        <v>9.1652412893018648E-3</v>
      </c>
      <c r="FU9" s="13">
        <f t="shared" si="67"/>
        <v>9.1660529865662203E-3</v>
      </c>
      <c r="FV9" s="13">
        <f t="shared" si="68"/>
        <v>8.4993326092198274E-3</v>
      </c>
      <c r="FW9" s="13">
        <f t="shared" si="69"/>
        <v>8.4997263306758868E-3</v>
      </c>
      <c r="FX9" s="13">
        <f t="shared" si="70"/>
        <v>9.1634920130695199E-3</v>
      </c>
      <c r="FY9" s="13">
        <f t="shared" si="71"/>
        <v>9.1556240981383839E-3</v>
      </c>
      <c r="GA9" s="14"/>
      <c r="GB9" s="15"/>
    </row>
    <row r="10" spans="2:184" x14ac:dyDescent="0.25">
      <c r="B10" s="2" t="s">
        <v>15</v>
      </c>
      <c r="H10" s="7"/>
      <c r="I10" s="5" t="s">
        <v>22</v>
      </c>
      <c r="J10" s="8">
        <v>165.93355937899992</v>
      </c>
      <c r="K10" s="8">
        <v>165.86429771595937</v>
      </c>
      <c r="L10" s="8">
        <v>165.86313357590791</v>
      </c>
      <c r="M10" s="8">
        <v>165.8609188017671</v>
      </c>
      <c r="N10" s="8">
        <v>165.712087525351</v>
      </c>
      <c r="O10" s="8">
        <v>164.05450503891583</v>
      </c>
      <c r="P10" s="8">
        <v>162.67847647712287</v>
      </c>
      <c r="Q10" s="8">
        <v>165.86879321244305</v>
      </c>
      <c r="R10" s="8">
        <v>165.87238800827853</v>
      </c>
      <c r="S10" s="8">
        <v>165.86879321244305</v>
      </c>
      <c r="T10" s="8">
        <v>165.86429771595937</v>
      </c>
      <c r="U10" s="8">
        <v>165.86191967387492</v>
      </c>
      <c r="V10" s="8">
        <v>165.84125738329985</v>
      </c>
      <c r="W10" s="8">
        <v>165.7155203261859</v>
      </c>
      <c r="X10" s="8">
        <v>164.09197837420902</v>
      </c>
      <c r="Y10" s="8">
        <v>162.673856667699</v>
      </c>
      <c r="Z10" s="8">
        <v>165.87616256030353</v>
      </c>
      <c r="AA10" s="9">
        <v>165.08086207531019</v>
      </c>
      <c r="AD10" s="7"/>
      <c r="AE10" s="5" t="s">
        <v>22</v>
      </c>
      <c r="AF10" s="42">
        <v>10908.098627899995</v>
      </c>
      <c r="AG10" s="42">
        <v>10898.326759969801</v>
      </c>
      <c r="AH10" s="42">
        <v>10897.469248319103</v>
      </c>
      <c r="AI10" s="42">
        <v>10894.399508671519</v>
      </c>
      <c r="AJ10" s="42">
        <v>10552.079897595298</v>
      </c>
      <c r="AK10" s="42">
        <v>10296.511875353281</v>
      </c>
      <c r="AL10" s="42">
        <v>9704.0226578207439</v>
      </c>
      <c r="AM10" s="42">
        <v>10898.619514187249</v>
      </c>
      <c r="AN10" s="42">
        <v>10898.650385582503</v>
      </c>
      <c r="AO10" s="42">
        <v>10898.619514187249</v>
      </c>
      <c r="AP10" s="42">
        <v>10898.326759969801</v>
      </c>
      <c r="AQ10" s="42">
        <v>10897.424389510023</v>
      </c>
      <c r="AR10" s="42">
        <v>10882.886321011654</v>
      </c>
      <c r="AS10" s="42">
        <v>10552.264195728305</v>
      </c>
      <c r="AT10" s="42">
        <v>10298.522683769201</v>
      </c>
      <c r="AU10" s="42">
        <v>9705.0570383414488</v>
      </c>
      <c r="AV10" s="42">
        <v>10898.86259845371</v>
      </c>
      <c r="AW10" s="43">
        <v>10795.016823296639</v>
      </c>
      <c r="AX10" s="11"/>
      <c r="AZ10" s="7"/>
      <c r="BA10" s="5" t="s">
        <v>22</v>
      </c>
      <c r="BB10" s="8">
        <v>15.62141769916547</v>
      </c>
      <c r="BC10" s="8">
        <v>15.642361172138269</v>
      </c>
      <c r="BD10" s="8">
        <v>15.64238788532357</v>
      </c>
      <c r="BE10" s="8">
        <v>15.64255839170057</v>
      </c>
      <c r="BF10" s="8">
        <v>15.64349356900097</v>
      </c>
      <c r="BG10" s="8">
        <v>15.643739371070769</v>
      </c>
      <c r="BH10" s="8">
        <v>15.65016360437637</v>
      </c>
      <c r="BI10" s="8">
        <v>15.642361172138269</v>
      </c>
      <c r="BJ10" s="8">
        <v>15.642361172138269</v>
      </c>
      <c r="BK10" s="8">
        <v>15.642361172138269</v>
      </c>
      <c r="BL10" s="8">
        <v>15.642361172138269</v>
      </c>
      <c r="BM10" s="8">
        <v>15.642393118864669</v>
      </c>
      <c r="BN10" s="8">
        <v>15.64255839170057</v>
      </c>
      <c r="BO10" s="8">
        <v>15.64255839170057</v>
      </c>
      <c r="BP10" s="8">
        <v>15.642804841217369</v>
      </c>
      <c r="BQ10" s="8">
        <v>15.64280994287107</v>
      </c>
      <c r="BR10" s="8">
        <v>15.642361172138269</v>
      </c>
      <c r="BS10" s="9">
        <v>15.642361172138269</v>
      </c>
      <c r="BT10" s="12"/>
      <c r="BV10" s="7"/>
      <c r="BW10" s="5" t="s">
        <v>22</v>
      </c>
      <c r="BX10" s="42">
        <v>2518.2922284690062</v>
      </c>
      <c r="BY10" s="42">
        <v>2535.9519224290398</v>
      </c>
      <c r="BZ10" s="42">
        <v>2535.367125189252</v>
      </c>
      <c r="CA10" s="42">
        <v>2535.3934591343714</v>
      </c>
      <c r="CB10" s="42">
        <v>2536.4018639412775</v>
      </c>
      <c r="CC10" s="42">
        <v>2529.4482904740403</v>
      </c>
      <c r="CD10" s="42">
        <v>2537.6169152886591</v>
      </c>
      <c r="CE10" s="42">
        <v>2535.3629994576108</v>
      </c>
      <c r="CF10" s="42">
        <v>2535.3629994576108</v>
      </c>
      <c r="CG10" s="42">
        <v>2535.3629994576108</v>
      </c>
      <c r="CH10" s="42">
        <v>2535.9519224290393</v>
      </c>
      <c r="CI10" s="42">
        <v>2535.3679334862013</v>
      </c>
      <c r="CJ10" s="42">
        <v>2535.3934591343709</v>
      </c>
      <c r="CK10" s="42">
        <v>2536.2301640738242</v>
      </c>
      <c r="CL10" s="42">
        <v>2536.2682270962441</v>
      </c>
      <c r="CM10" s="42">
        <v>2536.0209136092544</v>
      </c>
      <c r="CN10" s="42">
        <v>2528.4301700874794</v>
      </c>
      <c r="CO10" s="43">
        <v>2535.3629994576113</v>
      </c>
      <c r="CR10" s="7"/>
      <c r="CS10" s="5" t="s">
        <v>22</v>
      </c>
      <c r="CT10" s="8">
        <f t="shared" si="0"/>
        <v>181.55497707816539</v>
      </c>
      <c r="CU10" s="8">
        <f t="shared" si="1"/>
        <v>181.50665888809763</v>
      </c>
      <c r="CV10" s="8">
        <f t="shared" si="2"/>
        <v>181.50552146123147</v>
      </c>
      <c r="CW10" s="8">
        <f t="shared" si="3"/>
        <v>181.50347719346766</v>
      </c>
      <c r="CX10" s="8">
        <f t="shared" si="4"/>
        <v>181.35558109435198</v>
      </c>
      <c r="CY10" s="8">
        <f t="shared" si="5"/>
        <v>179.69824440998661</v>
      </c>
      <c r="CZ10" s="8">
        <f t="shared" si="6"/>
        <v>178.32864008149923</v>
      </c>
      <c r="DA10" s="8">
        <f t="shared" si="7"/>
        <v>181.51115438458132</v>
      </c>
      <c r="DB10" s="8">
        <f t="shared" si="8"/>
        <v>181.5147491804168</v>
      </c>
      <c r="DC10" s="8">
        <f t="shared" si="9"/>
        <v>181.51115438458132</v>
      </c>
      <c r="DD10" s="8">
        <f t="shared" si="10"/>
        <v>181.50665888809763</v>
      </c>
      <c r="DE10" s="8">
        <f t="shared" si="11"/>
        <v>181.5043127927396</v>
      </c>
      <c r="DF10" s="8">
        <f t="shared" si="12"/>
        <v>181.48381577500041</v>
      </c>
      <c r="DG10" s="8">
        <f t="shared" si="13"/>
        <v>181.35807871788646</v>
      </c>
      <c r="DH10" s="8">
        <f t="shared" si="14"/>
        <v>179.73478321542638</v>
      </c>
      <c r="DI10" s="8">
        <f t="shared" si="15"/>
        <v>178.31666661057008</v>
      </c>
      <c r="DJ10" s="8">
        <f t="shared" si="16"/>
        <v>181.51852373244179</v>
      </c>
      <c r="DK10" s="8">
        <f t="shared" si="17"/>
        <v>180.72322324744846</v>
      </c>
      <c r="DN10" s="7"/>
      <c r="DO10" s="5" t="s">
        <v>22</v>
      </c>
      <c r="DP10" s="10">
        <f t="shared" si="18"/>
        <v>13426.390856369002</v>
      </c>
      <c r="DQ10" s="10">
        <f t="shared" si="19"/>
        <v>13434.278682398841</v>
      </c>
      <c r="DR10" s="10">
        <f t="shared" si="20"/>
        <v>13432.836373508355</v>
      </c>
      <c r="DS10" s="10">
        <f t="shared" si="21"/>
        <v>13429.79296780589</v>
      </c>
      <c r="DT10" s="10">
        <f t="shared" si="22"/>
        <v>13088.481761536576</v>
      </c>
      <c r="DU10" s="10">
        <f t="shared" si="23"/>
        <v>12825.96016582732</v>
      </c>
      <c r="DV10" s="10">
        <f t="shared" si="24"/>
        <v>12241.639573109403</v>
      </c>
      <c r="DW10" s="10">
        <f t="shared" si="25"/>
        <v>13433.98251364486</v>
      </c>
      <c r="DX10" s="10">
        <f t="shared" si="26"/>
        <v>13434.013385040114</v>
      </c>
      <c r="DY10" s="10">
        <f t="shared" si="27"/>
        <v>13433.98251364486</v>
      </c>
      <c r="DZ10" s="10">
        <f t="shared" si="28"/>
        <v>13434.278682398841</v>
      </c>
      <c r="EA10" s="10">
        <f t="shared" si="29"/>
        <v>13432.792322996223</v>
      </c>
      <c r="EB10" s="10">
        <f t="shared" si="30"/>
        <v>13418.279780146026</v>
      </c>
      <c r="EC10" s="10">
        <f t="shared" si="31"/>
        <v>13088.494359802129</v>
      </c>
      <c r="ED10" s="10">
        <f t="shared" si="32"/>
        <v>12834.790910865446</v>
      </c>
      <c r="EE10" s="10">
        <f t="shared" si="33"/>
        <v>12241.077951950703</v>
      </c>
      <c r="EF10" s="10">
        <f t="shared" si="34"/>
        <v>13427.292768541189</v>
      </c>
      <c r="EG10" s="10">
        <f t="shared" si="35"/>
        <v>13330.37982275425</v>
      </c>
      <c r="EJ10" s="7"/>
      <c r="EK10" s="5" t="s">
        <v>22</v>
      </c>
      <c r="EL10" s="13">
        <f t="shared" si="36"/>
        <v>0.13147549740659023</v>
      </c>
      <c r="EM10" s="13">
        <f t="shared" si="37"/>
        <v>0.13141256931172801</v>
      </c>
      <c r="EN10" s="13">
        <f t="shared" si="38"/>
        <v>0.13140315166337832</v>
      </c>
      <c r="EO10" s="13">
        <f t="shared" si="39"/>
        <v>0.13136789048771924</v>
      </c>
      <c r="EP10" s="13">
        <f t="shared" si="40"/>
        <v>0.1273543777665708</v>
      </c>
      <c r="EQ10" s="13">
        <f t="shared" si="41"/>
        <v>0.12552549986860545</v>
      </c>
      <c r="ER10" s="13">
        <f t="shared" si="42"/>
        <v>0.11930309243073592</v>
      </c>
      <c r="ES10" s="13">
        <f t="shared" si="43"/>
        <v>0.13141253762217234</v>
      </c>
      <c r="ET10" s="13">
        <f t="shared" si="44"/>
        <v>0.13141006187284843</v>
      </c>
      <c r="EU10" s="13">
        <f t="shared" si="45"/>
        <v>0.13141253762217234</v>
      </c>
      <c r="EV10" s="13">
        <f t="shared" si="46"/>
        <v>0.13141256931172801</v>
      </c>
      <c r="EW10" s="13">
        <f t="shared" si="47"/>
        <v>0.13140357245276099</v>
      </c>
      <c r="EX10" s="13">
        <f t="shared" si="48"/>
        <v>0.13124461901369491</v>
      </c>
      <c r="EY10" s="13">
        <f t="shared" si="49"/>
        <v>0.12735396388893175</v>
      </c>
      <c r="EZ10" s="13">
        <f t="shared" si="50"/>
        <v>0.12552134218631444</v>
      </c>
      <c r="FA10" s="13">
        <f t="shared" si="51"/>
        <v>0.11931919777578512</v>
      </c>
      <c r="FB10" s="13">
        <f t="shared" si="52"/>
        <v>0.13140963029563066</v>
      </c>
      <c r="FC10" s="13">
        <f t="shared" si="53"/>
        <v>0.13078459474450685</v>
      </c>
      <c r="FF10" s="7"/>
      <c r="FG10" s="5" t="s">
        <v>22</v>
      </c>
      <c r="FH10" s="13">
        <f t="shared" si="54"/>
        <v>0.14790440969942123</v>
      </c>
      <c r="FI10" s="13">
        <f t="shared" si="55"/>
        <v>0.14803069776829877</v>
      </c>
      <c r="FJ10" s="13">
        <f t="shared" si="56"/>
        <v>0.14801573269359225</v>
      </c>
      <c r="FK10" s="13">
        <f t="shared" si="57"/>
        <v>0.14798386428146326</v>
      </c>
      <c r="FL10" s="13">
        <f t="shared" si="58"/>
        <v>0.14434054560170573</v>
      </c>
      <c r="FM10" s="13">
        <f t="shared" si="59"/>
        <v>0.1427499774184163</v>
      </c>
      <c r="FN10" s="13">
        <f t="shared" si="60"/>
        <v>0.1372930289550211</v>
      </c>
      <c r="FO10" s="13">
        <f t="shared" si="61"/>
        <v>0.14802376811709622</v>
      </c>
      <c r="FP10" s="13">
        <f t="shared" si="62"/>
        <v>0.1480211767440161</v>
      </c>
      <c r="FQ10" s="13">
        <f t="shared" si="63"/>
        <v>0.14802376811709622</v>
      </c>
      <c r="FR10" s="13">
        <f t="shared" si="64"/>
        <v>0.14803069776829877</v>
      </c>
      <c r="FS10" s="13">
        <f t="shared" si="65"/>
        <v>0.14801623296230074</v>
      </c>
      <c r="FT10" s="13">
        <f t="shared" si="66"/>
        <v>0.14787301801921235</v>
      </c>
      <c r="FU10" s="13">
        <f t="shared" si="67"/>
        <v>0.14433869670798707</v>
      </c>
      <c r="FV10" s="13">
        <f t="shared" si="68"/>
        <v>0.14281922153578847</v>
      </c>
      <c r="FW10" s="13">
        <f t="shared" si="69"/>
        <v>0.13729594865839745</v>
      </c>
      <c r="FX10" s="13">
        <f t="shared" si="70"/>
        <v>0.14794404992333468</v>
      </c>
      <c r="FY10" s="13">
        <f t="shared" si="71"/>
        <v>0.14752259928987801</v>
      </c>
      <c r="GA10" s="14"/>
      <c r="GB10" s="15"/>
    </row>
    <row r="11" spans="2:184" x14ac:dyDescent="0.25">
      <c r="B11" s="2" t="s">
        <v>17</v>
      </c>
      <c r="H11" s="7"/>
      <c r="I11" s="5" t="s">
        <v>24</v>
      </c>
      <c r="J11" s="8">
        <v>51.708645747000013</v>
      </c>
      <c r="K11" s="8">
        <v>51.639985436123567</v>
      </c>
      <c r="L11" s="8">
        <v>51.568867151481442</v>
      </c>
      <c r="M11" s="8">
        <v>51.607337630240053</v>
      </c>
      <c r="N11" s="8">
        <v>51.607337630240053</v>
      </c>
      <c r="O11" s="8">
        <v>51.588775459112483</v>
      </c>
      <c r="P11" s="8">
        <v>51.566640021510082</v>
      </c>
      <c r="Q11" s="8">
        <v>51.639985436123567</v>
      </c>
      <c r="R11" s="8">
        <v>51.640431571619651</v>
      </c>
      <c r="S11" s="8">
        <v>51.649404870423375</v>
      </c>
      <c r="T11" s="8">
        <v>51.638056427093616</v>
      </c>
      <c r="U11" s="8">
        <v>51.583087702191492</v>
      </c>
      <c r="V11" s="8">
        <v>51.592740378074303</v>
      </c>
      <c r="W11" s="8">
        <v>51.615230748860427</v>
      </c>
      <c r="X11" s="8">
        <v>51.598197518932196</v>
      </c>
      <c r="Y11" s="8">
        <v>51.597783460142182</v>
      </c>
      <c r="Z11" s="8">
        <v>51.658550192040906</v>
      </c>
      <c r="AA11" s="9">
        <v>53.261870800834011</v>
      </c>
      <c r="AD11" s="7"/>
      <c r="AE11" s="5" t="s">
        <v>24</v>
      </c>
      <c r="AF11" s="42">
        <v>386.55009290000004</v>
      </c>
      <c r="AG11" s="42">
        <v>386.28614040895104</v>
      </c>
      <c r="AH11" s="42">
        <v>377.81856316602585</v>
      </c>
      <c r="AI11" s="42">
        <v>340.66761275293686</v>
      </c>
      <c r="AJ11" s="42">
        <v>340.66761275293686</v>
      </c>
      <c r="AK11" s="42">
        <v>335.94763505056846</v>
      </c>
      <c r="AL11" s="42">
        <v>335.87372505926629</v>
      </c>
      <c r="AM11" s="42">
        <v>386.28614040895104</v>
      </c>
      <c r="AN11" s="42">
        <v>386.28772569566945</v>
      </c>
      <c r="AO11" s="42">
        <v>386.32946980673017</v>
      </c>
      <c r="AP11" s="42">
        <v>386.25224537657431</v>
      </c>
      <c r="AQ11" s="42">
        <v>365.31827010581469</v>
      </c>
      <c r="AR11" s="42">
        <v>340.78180688561127</v>
      </c>
      <c r="AS11" s="42">
        <v>340.99102074766074</v>
      </c>
      <c r="AT11" s="42">
        <v>336.19447106337537</v>
      </c>
      <c r="AU11" s="42">
        <v>336.1964543207593</v>
      </c>
      <c r="AV11" s="42">
        <v>386.37153828617079</v>
      </c>
      <c r="AW11" s="43">
        <v>346.90087215770495</v>
      </c>
      <c r="AX11" s="11"/>
      <c r="AZ11" s="7"/>
      <c r="BA11" s="5" t="s">
        <v>24</v>
      </c>
      <c r="BB11" s="8">
        <v>0</v>
      </c>
      <c r="BC11" s="8">
        <v>0</v>
      </c>
      <c r="BD11" s="8">
        <v>0</v>
      </c>
      <c r="BE11" s="8">
        <v>0</v>
      </c>
      <c r="BF11" s="8">
        <v>0</v>
      </c>
      <c r="BG11" s="8">
        <v>0</v>
      </c>
      <c r="BH11" s="8">
        <v>0</v>
      </c>
      <c r="BI11" s="8">
        <v>0</v>
      </c>
      <c r="BJ11" s="8">
        <v>0</v>
      </c>
      <c r="BK11" s="8">
        <v>0</v>
      </c>
      <c r="BL11" s="8">
        <v>0</v>
      </c>
      <c r="BM11" s="8">
        <v>0</v>
      </c>
      <c r="BN11" s="8">
        <v>0</v>
      </c>
      <c r="BO11" s="8">
        <v>0</v>
      </c>
      <c r="BP11" s="8">
        <v>0</v>
      </c>
      <c r="BQ11" s="8">
        <v>0</v>
      </c>
      <c r="BR11" s="8">
        <v>0</v>
      </c>
      <c r="BS11" s="9">
        <v>0</v>
      </c>
      <c r="BT11" s="12"/>
      <c r="BV11" s="7"/>
      <c r="BW11" s="5" t="s">
        <v>24</v>
      </c>
      <c r="BX11" s="42">
        <v>0</v>
      </c>
      <c r="BY11" s="42">
        <v>0</v>
      </c>
      <c r="BZ11" s="42">
        <v>0</v>
      </c>
      <c r="CA11" s="42">
        <v>0</v>
      </c>
      <c r="CB11" s="42">
        <v>0</v>
      </c>
      <c r="CC11" s="42">
        <v>0</v>
      </c>
      <c r="CD11" s="42">
        <v>0</v>
      </c>
      <c r="CE11" s="42">
        <v>0</v>
      </c>
      <c r="CF11" s="42">
        <v>0</v>
      </c>
      <c r="CG11" s="42">
        <v>0</v>
      </c>
      <c r="CH11" s="42">
        <v>0</v>
      </c>
      <c r="CI11" s="42">
        <v>0</v>
      </c>
      <c r="CJ11" s="42">
        <v>0</v>
      </c>
      <c r="CK11" s="42">
        <v>0</v>
      </c>
      <c r="CL11" s="42">
        <v>0</v>
      </c>
      <c r="CM11" s="42">
        <v>0</v>
      </c>
      <c r="CN11" s="42">
        <v>0</v>
      </c>
      <c r="CO11" s="43">
        <v>0</v>
      </c>
      <c r="CR11" s="7"/>
      <c r="CS11" s="5" t="s">
        <v>24</v>
      </c>
      <c r="CT11" s="8">
        <f t="shared" si="0"/>
        <v>51.708645747000013</v>
      </c>
      <c r="CU11" s="8">
        <f t="shared" si="1"/>
        <v>51.639985436123567</v>
      </c>
      <c r="CV11" s="8">
        <f t="shared" si="2"/>
        <v>51.568867151481442</v>
      </c>
      <c r="CW11" s="8">
        <f t="shared" si="3"/>
        <v>51.607337630240053</v>
      </c>
      <c r="CX11" s="8">
        <f t="shared" si="4"/>
        <v>51.607337630240053</v>
      </c>
      <c r="CY11" s="8">
        <f t="shared" si="5"/>
        <v>51.588775459112483</v>
      </c>
      <c r="CZ11" s="8">
        <f t="shared" si="6"/>
        <v>51.566640021510082</v>
      </c>
      <c r="DA11" s="8">
        <f t="shared" si="7"/>
        <v>51.639985436123567</v>
      </c>
      <c r="DB11" s="8">
        <f t="shared" si="8"/>
        <v>51.640431571619651</v>
      </c>
      <c r="DC11" s="8">
        <f t="shared" si="9"/>
        <v>51.649404870423375</v>
      </c>
      <c r="DD11" s="8">
        <f t="shared" si="10"/>
        <v>51.638056427093616</v>
      </c>
      <c r="DE11" s="8">
        <f t="shared" si="11"/>
        <v>51.583087702191492</v>
      </c>
      <c r="DF11" s="8">
        <f t="shared" si="12"/>
        <v>51.592740378074303</v>
      </c>
      <c r="DG11" s="8">
        <f t="shared" si="13"/>
        <v>51.615230748860427</v>
      </c>
      <c r="DH11" s="8">
        <f t="shared" si="14"/>
        <v>51.598197518932196</v>
      </c>
      <c r="DI11" s="8">
        <f t="shared" si="15"/>
        <v>51.597783460142182</v>
      </c>
      <c r="DJ11" s="8">
        <f t="shared" si="16"/>
        <v>51.658550192040906</v>
      </c>
      <c r="DK11" s="8">
        <f t="shared" si="17"/>
        <v>53.261870800834011</v>
      </c>
      <c r="DN11" s="7"/>
      <c r="DO11" s="5" t="s">
        <v>24</v>
      </c>
      <c r="DP11" s="10">
        <f t="shared" si="18"/>
        <v>386.55009290000004</v>
      </c>
      <c r="DQ11" s="10">
        <f t="shared" si="19"/>
        <v>386.28614040895104</v>
      </c>
      <c r="DR11" s="10">
        <f t="shared" si="20"/>
        <v>377.81856316602585</v>
      </c>
      <c r="DS11" s="10">
        <f t="shared" si="21"/>
        <v>340.66761275293686</v>
      </c>
      <c r="DT11" s="10">
        <f t="shared" si="22"/>
        <v>340.66761275293686</v>
      </c>
      <c r="DU11" s="10">
        <f t="shared" si="23"/>
        <v>335.94763505056846</v>
      </c>
      <c r="DV11" s="10">
        <f t="shared" si="24"/>
        <v>335.87372505926629</v>
      </c>
      <c r="DW11" s="10">
        <f t="shared" si="25"/>
        <v>386.28614040895104</v>
      </c>
      <c r="DX11" s="10">
        <f t="shared" si="26"/>
        <v>386.28772569566945</v>
      </c>
      <c r="DY11" s="10">
        <f t="shared" si="27"/>
        <v>386.32946980673017</v>
      </c>
      <c r="DZ11" s="10">
        <f t="shared" si="28"/>
        <v>386.25224537657431</v>
      </c>
      <c r="EA11" s="10">
        <f t="shared" si="29"/>
        <v>365.31827010581469</v>
      </c>
      <c r="EB11" s="10">
        <f t="shared" si="30"/>
        <v>340.78180688561127</v>
      </c>
      <c r="EC11" s="10">
        <f t="shared" si="31"/>
        <v>340.99102074766074</v>
      </c>
      <c r="ED11" s="10">
        <f t="shared" si="32"/>
        <v>336.19447106337537</v>
      </c>
      <c r="EE11" s="10">
        <f t="shared" si="33"/>
        <v>336.1964543207593</v>
      </c>
      <c r="EF11" s="10">
        <f t="shared" si="34"/>
        <v>386.37153828617079</v>
      </c>
      <c r="EG11" s="10">
        <f t="shared" si="35"/>
        <v>346.90087215770495</v>
      </c>
      <c r="EJ11" s="7"/>
      <c r="EK11" s="5" t="s">
        <v>24</v>
      </c>
      <c r="EL11" s="13">
        <f t="shared" si="36"/>
        <v>1.4951081673703534E-2</v>
      </c>
      <c r="EM11" s="13">
        <f t="shared" si="37"/>
        <v>1.4960737775062712E-2</v>
      </c>
      <c r="EN11" s="13">
        <f t="shared" si="38"/>
        <v>1.4652971222198823E-2</v>
      </c>
      <c r="EO11" s="13">
        <f t="shared" si="39"/>
        <v>1.3202293642573719E-2</v>
      </c>
      <c r="EP11" s="13">
        <f t="shared" si="40"/>
        <v>1.3202293642573719E-2</v>
      </c>
      <c r="EQ11" s="13">
        <f t="shared" si="41"/>
        <v>1.3024059286572102E-2</v>
      </c>
      <c r="ER11" s="13">
        <f t="shared" si="42"/>
        <v>1.3026783397916278E-2</v>
      </c>
      <c r="ES11" s="13">
        <f t="shared" si="43"/>
        <v>1.4960737775062712E-2</v>
      </c>
      <c r="ET11" s="13">
        <f t="shared" si="44"/>
        <v>1.4960669922362306E-2</v>
      </c>
      <c r="EU11" s="13">
        <f t="shared" si="45"/>
        <v>1.495968717455479E-2</v>
      </c>
      <c r="EV11" s="13">
        <f t="shared" si="46"/>
        <v>1.4959983860814492E-2</v>
      </c>
      <c r="EW11" s="13">
        <f t="shared" si="47"/>
        <v>1.4164265319475795E-2</v>
      </c>
      <c r="EX11" s="13">
        <f t="shared" si="48"/>
        <v>1.3210455749717668E-2</v>
      </c>
      <c r="EY11" s="13">
        <f t="shared" si="49"/>
        <v>1.3212806212444927E-2</v>
      </c>
      <c r="EZ11" s="13">
        <f t="shared" si="50"/>
        <v>1.3031248657088081E-2</v>
      </c>
      <c r="FA11" s="13">
        <f t="shared" si="51"/>
        <v>1.3031430103212146E-2</v>
      </c>
      <c r="FB11" s="13">
        <f t="shared" si="52"/>
        <v>1.4958667513890064E-2</v>
      </c>
      <c r="FC11" s="13">
        <f t="shared" si="53"/>
        <v>1.3026236853560651E-2</v>
      </c>
      <c r="FF11" s="7"/>
      <c r="FG11" s="5" t="s">
        <v>24</v>
      </c>
      <c r="FH11" s="13">
        <f t="shared" si="54"/>
        <v>1.4951081673703534E-2</v>
      </c>
      <c r="FI11" s="13">
        <f t="shared" si="55"/>
        <v>1.4960737775062712E-2</v>
      </c>
      <c r="FJ11" s="13">
        <f t="shared" si="56"/>
        <v>1.4652971222198823E-2</v>
      </c>
      <c r="FK11" s="13">
        <f t="shared" si="57"/>
        <v>1.3202293642573719E-2</v>
      </c>
      <c r="FL11" s="13">
        <f t="shared" si="58"/>
        <v>1.3202293642573719E-2</v>
      </c>
      <c r="FM11" s="13">
        <f t="shared" si="59"/>
        <v>1.3024059286572102E-2</v>
      </c>
      <c r="FN11" s="13">
        <f t="shared" si="60"/>
        <v>1.3026783397916278E-2</v>
      </c>
      <c r="FO11" s="13">
        <f t="shared" si="61"/>
        <v>1.4960737775062712E-2</v>
      </c>
      <c r="FP11" s="13">
        <f t="shared" si="62"/>
        <v>1.4960669922362306E-2</v>
      </c>
      <c r="FQ11" s="13">
        <f t="shared" si="63"/>
        <v>1.495968717455479E-2</v>
      </c>
      <c r="FR11" s="13">
        <f t="shared" si="64"/>
        <v>1.4959983860814492E-2</v>
      </c>
      <c r="FS11" s="13">
        <f t="shared" si="65"/>
        <v>1.4164265319475795E-2</v>
      </c>
      <c r="FT11" s="13">
        <f t="shared" si="66"/>
        <v>1.3210455749717668E-2</v>
      </c>
      <c r="FU11" s="13">
        <f t="shared" si="67"/>
        <v>1.3212806212444927E-2</v>
      </c>
      <c r="FV11" s="13">
        <f t="shared" si="68"/>
        <v>1.3031248657088081E-2</v>
      </c>
      <c r="FW11" s="13">
        <f t="shared" si="69"/>
        <v>1.3031430103212146E-2</v>
      </c>
      <c r="FX11" s="13">
        <f t="shared" si="70"/>
        <v>1.4958667513890064E-2</v>
      </c>
      <c r="FY11" s="13">
        <f t="shared" si="71"/>
        <v>1.3026236853560651E-2</v>
      </c>
      <c r="GA11" s="14"/>
      <c r="GB11" s="15"/>
    </row>
    <row r="12" spans="2:184" x14ac:dyDescent="0.25">
      <c r="B12" s="2" t="s">
        <v>19</v>
      </c>
      <c r="H12" s="7"/>
      <c r="I12" s="5" t="s">
        <v>25</v>
      </c>
      <c r="J12" s="8">
        <v>11.788827685999999</v>
      </c>
      <c r="K12" s="8">
        <v>11.7888276839815</v>
      </c>
      <c r="L12" s="8">
        <v>11.7888276839815</v>
      </c>
      <c r="M12" s="8">
        <v>11.7888276839815</v>
      </c>
      <c r="N12" s="8">
        <v>11.726301671326345</v>
      </c>
      <c r="O12" s="8">
        <v>11.726301671326345</v>
      </c>
      <c r="P12" s="8">
        <v>11.726301671326345</v>
      </c>
      <c r="Q12" s="8">
        <v>11.7888276839815</v>
      </c>
      <c r="R12" s="8">
        <v>11.7888276839815</v>
      </c>
      <c r="S12" s="8">
        <v>11.7888276839815</v>
      </c>
      <c r="T12" s="8">
        <v>11.7888276839815</v>
      </c>
      <c r="U12" s="8">
        <v>11.7888276839815</v>
      </c>
      <c r="V12" s="8">
        <v>11.7888276839815</v>
      </c>
      <c r="W12" s="8">
        <v>11.726301671326345</v>
      </c>
      <c r="X12" s="8">
        <v>11.726301671326345</v>
      </c>
      <c r="Y12" s="8">
        <v>11.726301671326345</v>
      </c>
      <c r="Z12" s="8">
        <v>11.7888276839815</v>
      </c>
      <c r="AA12" s="9">
        <v>11.7888276839815</v>
      </c>
      <c r="AD12" s="7"/>
      <c r="AE12" s="5" t="s">
        <v>25</v>
      </c>
      <c r="AF12" s="42">
        <v>154.07465140000002</v>
      </c>
      <c r="AG12" s="42">
        <v>154.07465337966684</v>
      </c>
      <c r="AH12" s="42">
        <v>154.07465337966684</v>
      </c>
      <c r="AI12" s="42">
        <v>154.07465337966684</v>
      </c>
      <c r="AJ12" s="42">
        <v>151.70263326847916</v>
      </c>
      <c r="AK12" s="42">
        <v>151.70263326847916</v>
      </c>
      <c r="AL12" s="42">
        <v>151.70263326847916</v>
      </c>
      <c r="AM12" s="42">
        <v>154.07465337966684</v>
      </c>
      <c r="AN12" s="42">
        <v>154.07465337966684</v>
      </c>
      <c r="AO12" s="42">
        <v>154.07465337966684</v>
      </c>
      <c r="AP12" s="42">
        <v>154.07465337966684</v>
      </c>
      <c r="AQ12" s="42">
        <v>154.07465337966684</v>
      </c>
      <c r="AR12" s="42">
        <v>154.07465337966684</v>
      </c>
      <c r="AS12" s="42">
        <v>151.70263326847916</v>
      </c>
      <c r="AT12" s="42">
        <v>151.70263326847916</v>
      </c>
      <c r="AU12" s="42">
        <v>151.70263326847916</v>
      </c>
      <c r="AV12" s="42">
        <v>154.07465337966684</v>
      </c>
      <c r="AW12" s="43">
        <v>154.07465337966684</v>
      </c>
      <c r="AX12" s="11"/>
      <c r="AZ12" s="7"/>
      <c r="BA12" s="5" t="s">
        <v>25</v>
      </c>
      <c r="BB12" s="8">
        <v>8.5291316791920001E-3</v>
      </c>
      <c r="BC12" s="8">
        <v>8.5291316791920001E-3</v>
      </c>
      <c r="BD12" s="8">
        <v>8.5291316791920001E-3</v>
      </c>
      <c r="BE12" s="8">
        <v>8.5291316791920001E-3</v>
      </c>
      <c r="BF12" s="8">
        <v>8.5291316791920001E-3</v>
      </c>
      <c r="BG12" s="8">
        <v>8.5291316791920001E-3</v>
      </c>
      <c r="BH12" s="8">
        <v>8.5291316791920001E-3</v>
      </c>
      <c r="BI12" s="8">
        <v>8.5291316791920001E-3</v>
      </c>
      <c r="BJ12" s="8">
        <v>8.5291316791920001E-3</v>
      </c>
      <c r="BK12" s="8">
        <v>8.5291316791920001E-3</v>
      </c>
      <c r="BL12" s="8">
        <v>8.5291316791920001E-3</v>
      </c>
      <c r="BM12" s="8">
        <v>8.5291316791920001E-3</v>
      </c>
      <c r="BN12" s="8">
        <v>8.5291316791920001E-3</v>
      </c>
      <c r="BO12" s="8">
        <v>8.5291316791920001E-3</v>
      </c>
      <c r="BP12" s="8">
        <v>8.5291316791920001E-3</v>
      </c>
      <c r="BQ12" s="8">
        <v>8.5291316791920001E-3</v>
      </c>
      <c r="BR12" s="8">
        <v>8.5291316791920001E-3</v>
      </c>
      <c r="BS12" s="9">
        <v>8.5291316791920001E-3</v>
      </c>
      <c r="BT12" s="12"/>
      <c r="BV12" s="7"/>
      <c r="BW12" s="5" t="s">
        <v>25</v>
      </c>
      <c r="BX12" s="42">
        <v>1.1060151504992199</v>
      </c>
      <c r="BY12" s="42">
        <v>1.1060151504992199</v>
      </c>
      <c r="BZ12" s="42">
        <v>1.1060151504992199</v>
      </c>
      <c r="CA12" s="42">
        <v>1.1060151504992199</v>
      </c>
      <c r="CB12" s="42">
        <v>1.1060151504992199</v>
      </c>
      <c r="CC12" s="42">
        <v>1.1060151504992199</v>
      </c>
      <c r="CD12" s="42">
        <v>1.1060151504992199</v>
      </c>
      <c r="CE12" s="42">
        <v>1.1060151504992199</v>
      </c>
      <c r="CF12" s="42">
        <v>1.1060151504992199</v>
      </c>
      <c r="CG12" s="42">
        <v>1.1060151504992199</v>
      </c>
      <c r="CH12" s="42">
        <v>1.1060151504992199</v>
      </c>
      <c r="CI12" s="42">
        <v>1.1060151504992199</v>
      </c>
      <c r="CJ12" s="42">
        <v>1.1060151504992199</v>
      </c>
      <c r="CK12" s="42">
        <v>1.1060151504992199</v>
      </c>
      <c r="CL12" s="42">
        <v>1.1060151504992199</v>
      </c>
      <c r="CM12" s="42">
        <v>1.1060151504992199</v>
      </c>
      <c r="CN12" s="42">
        <v>1.1060151504992199</v>
      </c>
      <c r="CO12" s="43">
        <v>1.1060151504992199</v>
      </c>
      <c r="CR12" s="7"/>
      <c r="CS12" s="5" t="s">
        <v>25</v>
      </c>
      <c r="CT12" s="8">
        <f t="shared" si="0"/>
        <v>11.797356817679191</v>
      </c>
      <c r="CU12" s="8">
        <f t="shared" si="1"/>
        <v>11.797356815660692</v>
      </c>
      <c r="CV12" s="8">
        <f t="shared" si="2"/>
        <v>11.797356815660692</v>
      </c>
      <c r="CW12" s="8">
        <f t="shared" si="3"/>
        <v>11.797356815660692</v>
      </c>
      <c r="CX12" s="8">
        <f t="shared" si="4"/>
        <v>11.734830803005536</v>
      </c>
      <c r="CY12" s="8">
        <f t="shared" si="5"/>
        <v>11.734830803005536</v>
      </c>
      <c r="CZ12" s="8">
        <f t="shared" si="6"/>
        <v>11.734830803005536</v>
      </c>
      <c r="DA12" s="8">
        <f t="shared" si="7"/>
        <v>11.797356815660692</v>
      </c>
      <c r="DB12" s="8">
        <f t="shared" si="8"/>
        <v>11.797356815660692</v>
      </c>
      <c r="DC12" s="8">
        <f t="shared" si="9"/>
        <v>11.797356815660692</v>
      </c>
      <c r="DD12" s="8">
        <f t="shared" si="10"/>
        <v>11.797356815660692</v>
      </c>
      <c r="DE12" s="8">
        <f t="shared" si="11"/>
        <v>11.797356815660692</v>
      </c>
      <c r="DF12" s="8">
        <f t="shared" si="12"/>
        <v>11.797356815660692</v>
      </c>
      <c r="DG12" s="8">
        <f t="shared" si="13"/>
        <v>11.734830803005536</v>
      </c>
      <c r="DH12" s="8">
        <f t="shared" si="14"/>
        <v>11.734830803005536</v>
      </c>
      <c r="DI12" s="8">
        <f t="shared" si="15"/>
        <v>11.734830803005536</v>
      </c>
      <c r="DJ12" s="8">
        <f t="shared" si="16"/>
        <v>11.797356815660692</v>
      </c>
      <c r="DK12" s="8">
        <f t="shared" si="17"/>
        <v>11.797356815660692</v>
      </c>
      <c r="DN12" s="7"/>
      <c r="DO12" s="5" t="s">
        <v>25</v>
      </c>
      <c r="DP12" s="10">
        <f t="shared" si="18"/>
        <v>155.18066655049924</v>
      </c>
      <c r="DQ12" s="10">
        <f t="shared" si="19"/>
        <v>155.18066853016606</v>
      </c>
      <c r="DR12" s="10">
        <f t="shared" si="20"/>
        <v>155.18066853016606</v>
      </c>
      <c r="DS12" s="10">
        <f t="shared" si="21"/>
        <v>155.18066853016606</v>
      </c>
      <c r="DT12" s="10">
        <f t="shared" si="22"/>
        <v>152.80864841897838</v>
      </c>
      <c r="DU12" s="10">
        <f t="shared" si="23"/>
        <v>152.80864841897838</v>
      </c>
      <c r="DV12" s="10">
        <f t="shared" si="24"/>
        <v>152.80864841897838</v>
      </c>
      <c r="DW12" s="10">
        <f t="shared" si="25"/>
        <v>155.18066853016606</v>
      </c>
      <c r="DX12" s="10">
        <f t="shared" si="26"/>
        <v>155.18066853016606</v>
      </c>
      <c r="DY12" s="10">
        <f t="shared" si="27"/>
        <v>155.18066853016606</v>
      </c>
      <c r="DZ12" s="10">
        <f t="shared" si="28"/>
        <v>155.18066853016606</v>
      </c>
      <c r="EA12" s="10">
        <f t="shared" si="29"/>
        <v>155.18066853016606</v>
      </c>
      <c r="EB12" s="10">
        <f t="shared" si="30"/>
        <v>155.18066853016606</v>
      </c>
      <c r="EC12" s="10">
        <f t="shared" si="31"/>
        <v>152.80864841897838</v>
      </c>
      <c r="ED12" s="10">
        <f t="shared" si="32"/>
        <v>152.80864841897838</v>
      </c>
      <c r="EE12" s="10">
        <f t="shared" si="33"/>
        <v>152.80864841897838</v>
      </c>
      <c r="EF12" s="10">
        <f t="shared" si="34"/>
        <v>155.18066853016606</v>
      </c>
      <c r="EG12" s="10">
        <f t="shared" si="35"/>
        <v>155.18066853016606</v>
      </c>
      <c r="EJ12" s="7"/>
      <c r="EK12" s="5" t="s">
        <v>25</v>
      </c>
      <c r="EL12" s="13">
        <f t="shared" si="36"/>
        <v>2.6139096355267576E-2</v>
      </c>
      <c r="EM12" s="13">
        <f t="shared" si="37"/>
        <v>2.6139096695597885E-2</v>
      </c>
      <c r="EN12" s="13">
        <f t="shared" si="38"/>
        <v>2.6139096695597885E-2</v>
      </c>
      <c r="EO12" s="13">
        <f t="shared" si="39"/>
        <v>2.6139096695597885E-2</v>
      </c>
      <c r="EP12" s="13">
        <f t="shared" si="40"/>
        <v>2.5873909357019009E-2</v>
      </c>
      <c r="EQ12" s="13">
        <f t="shared" si="41"/>
        <v>2.5873909357019009E-2</v>
      </c>
      <c r="ER12" s="13">
        <f t="shared" si="42"/>
        <v>2.5873909357019009E-2</v>
      </c>
      <c r="ES12" s="13">
        <f t="shared" si="43"/>
        <v>2.6139096695597885E-2</v>
      </c>
      <c r="ET12" s="13">
        <f t="shared" si="44"/>
        <v>2.6139096695597885E-2</v>
      </c>
      <c r="EU12" s="13">
        <f t="shared" si="45"/>
        <v>2.6139096695597885E-2</v>
      </c>
      <c r="EV12" s="13">
        <f t="shared" si="46"/>
        <v>2.6139096695597885E-2</v>
      </c>
      <c r="EW12" s="13">
        <f t="shared" si="47"/>
        <v>2.6139096695597885E-2</v>
      </c>
      <c r="EX12" s="13">
        <f t="shared" si="48"/>
        <v>2.6139096695597885E-2</v>
      </c>
      <c r="EY12" s="13">
        <f t="shared" si="49"/>
        <v>2.5873909357019009E-2</v>
      </c>
      <c r="EZ12" s="13">
        <f t="shared" si="50"/>
        <v>2.5873909357019009E-2</v>
      </c>
      <c r="FA12" s="13">
        <f t="shared" si="51"/>
        <v>2.5873909357019009E-2</v>
      </c>
      <c r="FB12" s="13">
        <f t="shared" si="52"/>
        <v>2.6139096695597885E-2</v>
      </c>
      <c r="FC12" s="13">
        <f t="shared" si="53"/>
        <v>2.6139096695597885E-2</v>
      </c>
      <c r="FF12" s="7"/>
      <c r="FG12" s="5" t="s">
        <v>25</v>
      </c>
      <c r="FH12" s="13">
        <f t="shared" si="54"/>
        <v>2.6307700775473675E-2</v>
      </c>
      <c r="FI12" s="13">
        <f t="shared" si="55"/>
        <v>2.6307701115586786E-2</v>
      </c>
      <c r="FJ12" s="13">
        <f t="shared" si="56"/>
        <v>2.6307701115586786E-2</v>
      </c>
      <c r="FK12" s="13">
        <f t="shared" si="57"/>
        <v>2.6307701115586786E-2</v>
      </c>
      <c r="FL12" s="13">
        <f t="shared" si="58"/>
        <v>2.6043604886035659E-2</v>
      </c>
      <c r="FM12" s="13">
        <f t="shared" si="59"/>
        <v>2.6043604886035659E-2</v>
      </c>
      <c r="FN12" s="13">
        <f t="shared" si="60"/>
        <v>2.6043604886035659E-2</v>
      </c>
      <c r="FO12" s="13">
        <f t="shared" si="61"/>
        <v>2.6307701115586786E-2</v>
      </c>
      <c r="FP12" s="13">
        <f t="shared" si="62"/>
        <v>2.6307701115586786E-2</v>
      </c>
      <c r="FQ12" s="13">
        <f t="shared" si="63"/>
        <v>2.6307701115586786E-2</v>
      </c>
      <c r="FR12" s="13">
        <f t="shared" si="64"/>
        <v>2.6307701115586786E-2</v>
      </c>
      <c r="FS12" s="13">
        <f t="shared" si="65"/>
        <v>2.6307701115586786E-2</v>
      </c>
      <c r="FT12" s="13">
        <f t="shared" si="66"/>
        <v>2.6307701115586786E-2</v>
      </c>
      <c r="FU12" s="13">
        <f t="shared" si="67"/>
        <v>2.6043604886035659E-2</v>
      </c>
      <c r="FV12" s="13">
        <f t="shared" si="68"/>
        <v>2.6043604886035659E-2</v>
      </c>
      <c r="FW12" s="13">
        <f t="shared" si="69"/>
        <v>2.6043604886035659E-2</v>
      </c>
      <c r="FX12" s="13">
        <f t="shared" si="70"/>
        <v>2.6307701115586786E-2</v>
      </c>
      <c r="FY12" s="13">
        <f t="shared" si="71"/>
        <v>2.6307701115586786E-2</v>
      </c>
      <c r="GA12" s="14"/>
      <c r="GB12" s="15"/>
    </row>
    <row r="13" spans="2:184" x14ac:dyDescent="0.25">
      <c r="B13" s="2" t="s">
        <v>21</v>
      </c>
      <c r="H13" s="7"/>
      <c r="I13" s="17" t="s">
        <v>26</v>
      </c>
      <c r="J13" s="8"/>
      <c r="K13" s="8"/>
      <c r="L13" s="8"/>
      <c r="M13" s="8"/>
      <c r="N13" s="8"/>
      <c r="O13" s="8"/>
      <c r="P13" s="8"/>
      <c r="Q13" s="8">
        <v>3.8117668704285099E-3</v>
      </c>
      <c r="R13" s="8">
        <v>3.8117668704285099E-3</v>
      </c>
      <c r="S13" s="8">
        <v>3.8117668704285099E-3</v>
      </c>
      <c r="T13" s="8">
        <v>7.6480226803080061E-3</v>
      </c>
      <c r="U13" s="8">
        <v>7.6422069407412066E-3</v>
      </c>
      <c r="V13" s="8">
        <v>7.837120974240849E-3</v>
      </c>
      <c r="W13" s="8">
        <v>9.4754245693923558E-3</v>
      </c>
      <c r="X13" s="8">
        <v>1.040721273352691E-2</v>
      </c>
      <c r="Y13" s="8">
        <v>1.1205245780209601E-2</v>
      </c>
      <c r="Z13" s="8">
        <v>3.8117668704285099E-3</v>
      </c>
      <c r="AA13" s="9">
        <v>3.8117668704285099E-3</v>
      </c>
      <c r="AD13" s="7"/>
      <c r="AE13" s="17" t="s">
        <v>26</v>
      </c>
      <c r="AF13" s="42"/>
      <c r="AG13" s="42"/>
      <c r="AH13" s="42"/>
      <c r="AI13" s="42"/>
      <c r="AJ13" s="42"/>
      <c r="AK13" s="42"/>
      <c r="AL13" s="42"/>
      <c r="AM13" s="42">
        <v>2.0964717787356823E-2</v>
      </c>
      <c r="AN13" s="42">
        <v>2.0964717787356823E-2</v>
      </c>
      <c r="AO13" s="42">
        <v>2.0964717787356823E-2</v>
      </c>
      <c r="AP13" s="42">
        <v>4.2064124741694034E-2</v>
      </c>
      <c r="AQ13" s="42">
        <v>4.2032138174076694E-2</v>
      </c>
      <c r="AR13" s="42">
        <v>4.3104165358324675E-2</v>
      </c>
      <c r="AS13" s="42">
        <v>5.2114835131657961E-2</v>
      </c>
      <c r="AT13" s="42">
        <v>5.7239670034398005E-2</v>
      </c>
      <c r="AU13" s="42">
        <v>6.1628851791152787E-2</v>
      </c>
      <c r="AV13" s="42">
        <v>2.0964717787356823E-2</v>
      </c>
      <c r="AW13" s="43">
        <v>2.0964717787356823E-2</v>
      </c>
      <c r="AX13" s="11"/>
      <c r="AZ13" s="7"/>
      <c r="BA13" s="17" t="s">
        <v>26</v>
      </c>
      <c r="BB13" s="8">
        <v>0</v>
      </c>
      <c r="BC13" s="8">
        <v>0</v>
      </c>
      <c r="BD13" s="8">
        <v>0</v>
      </c>
      <c r="BE13" s="8">
        <v>0</v>
      </c>
      <c r="BF13" s="8">
        <v>0</v>
      </c>
      <c r="BG13" s="8">
        <v>0</v>
      </c>
      <c r="BH13" s="8">
        <v>0</v>
      </c>
      <c r="BI13" s="8">
        <v>0</v>
      </c>
      <c r="BJ13" s="8">
        <v>0</v>
      </c>
      <c r="BK13" s="8">
        <v>0</v>
      </c>
      <c r="BL13" s="8">
        <v>0</v>
      </c>
      <c r="BM13" s="8">
        <v>0</v>
      </c>
      <c r="BN13" s="8">
        <v>0</v>
      </c>
      <c r="BO13" s="8">
        <v>0</v>
      </c>
      <c r="BP13" s="8">
        <v>0</v>
      </c>
      <c r="BQ13" s="8">
        <v>0</v>
      </c>
      <c r="BR13" s="8">
        <v>0</v>
      </c>
      <c r="BS13" s="9">
        <v>0</v>
      </c>
      <c r="BT13" s="12"/>
      <c r="BV13" s="7"/>
      <c r="BW13" s="17" t="s">
        <v>26</v>
      </c>
      <c r="BX13" s="42">
        <v>0</v>
      </c>
      <c r="BY13" s="42">
        <v>0</v>
      </c>
      <c r="BZ13" s="42">
        <v>0</v>
      </c>
      <c r="CA13" s="42">
        <v>0</v>
      </c>
      <c r="CB13" s="42">
        <v>0</v>
      </c>
      <c r="CC13" s="42">
        <v>0</v>
      </c>
      <c r="CD13" s="42">
        <v>0</v>
      </c>
      <c r="CE13" s="42">
        <v>0</v>
      </c>
      <c r="CF13" s="42">
        <v>0</v>
      </c>
      <c r="CG13" s="42">
        <v>0</v>
      </c>
      <c r="CH13" s="42">
        <v>0</v>
      </c>
      <c r="CI13" s="42">
        <v>0</v>
      </c>
      <c r="CJ13" s="42">
        <v>0</v>
      </c>
      <c r="CK13" s="42">
        <v>0</v>
      </c>
      <c r="CL13" s="42">
        <v>0</v>
      </c>
      <c r="CM13" s="42">
        <v>0</v>
      </c>
      <c r="CN13" s="42">
        <v>0</v>
      </c>
      <c r="CO13" s="43">
        <v>0</v>
      </c>
      <c r="CR13" s="7"/>
      <c r="CS13" s="17" t="s">
        <v>26</v>
      </c>
      <c r="CT13" s="8">
        <f t="shared" si="0"/>
        <v>0</v>
      </c>
      <c r="CU13" s="8">
        <f t="shared" si="1"/>
        <v>0</v>
      </c>
      <c r="CV13" s="8">
        <f t="shared" si="2"/>
        <v>0</v>
      </c>
      <c r="CW13" s="8">
        <f t="shared" si="3"/>
        <v>0</v>
      </c>
      <c r="CX13" s="8">
        <f t="shared" si="4"/>
        <v>0</v>
      </c>
      <c r="CY13" s="8">
        <f t="shared" si="5"/>
        <v>0</v>
      </c>
      <c r="CZ13" s="8">
        <f t="shared" si="6"/>
        <v>0</v>
      </c>
      <c r="DA13" s="8">
        <f t="shared" si="7"/>
        <v>3.8117668704285099E-3</v>
      </c>
      <c r="DB13" s="8">
        <f t="shared" si="8"/>
        <v>3.8117668704285099E-3</v>
      </c>
      <c r="DC13" s="8">
        <f t="shared" si="9"/>
        <v>3.8117668704285099E-3</v>
      </c>
      <c r="DD13" s="8">
        <f t="shared" si="10"/>
        <v>7.6480226803080061E-3</v>
      </c>
      <c r="DE13" s="8">
        <f t="shared" si="11"/>
        <v>7.6422069407412066E-3</v>
      </c>
      <c r="DF13" s="8">
        <f t="shared" si="12"/>
        <v>7.837120974240849E-3</v>
      </c>
      <c r="DG13" s="8">
        <f t="shared" si="13"/>
        <v>9.4754245693923558E-3</v>
      </c>
      <c r="DH13" s="8">
        <f t="shared" si="14"/>
        <v>1.040721273352691E-2</v>
      </c>
      <c r="DI13" s="8">
        <f t="shared" si="15"/>
        <v>1.1205245780209601E-2</v>
      </c>
      <c r="DJ13" s="8">
        <f t="shared" si="16"/>
        <v>3.8117668704285099E-3</v>
      </c>
      <c r="DK13" s="8">
        <f t="shared" si="17"/>
        <v>3.8117668704285099E-3</v>
      </c>
      <c r="DN13" s="7"/>
      <c r="DO13" s="17" t="s">
        <v>26</v>
      </c>
      <c r="DP13" s="10">
        <f t="shared" si="18"/>
        <v>0</v>
      </c>
      <c r="DQ13" s="10">
        <f t="shared" si="19"/>
        <v>0</v>
      </c>
      <c r="DR13" s="10">
        <f t="shared" si="20"/>
        <v>0</v>
      </c>
      <c r="DS13" s="10">
        <f t="shared" si="21"/>
        <v>0</v>
      </c>
      <c r="DT13" s="10">
        <f t="shared" si="22"/>
        <v>0</v>
      </c>
      <c r="DU13" s="10">
        <f t="shared" si="23"/>
        <v>0</v>
      </c>
      <c r="DV13" s="10">
        <f t="shared" si="24"/>
        <v>0</v>
      </c>
      <c r="DW13" s="10">
        <f t="shared" si="25"/>
        <v>2.0964717787356823E-2</v>
      </c>
      <c r="DX13" s="10">
        <f t="shared" si="26"/>
        <v>2.0964717787356823E-2</v>
      </c>
      <c r="DY13" s="10">
        <f t="shared" si="27"/>
        <v>2.0964717787356823E-2</v>
      </c>
      <c r="DZ13" s="10">
        <f t="shared" si="28"/>
        <v>4.2064124741694034E-2</v>
      </c>
      <c r="EA13" s="10">
        <f t="shared" si="29"/>
        <v>4.2032138174076694E-2</v>
      </c>
      <c r="EB13" s="10">
        <f t="shared" si="30"/>
        <v>4.3104165358324675E-2</v>
      </c>
      <c r="EC13" s="10">
        <f t="shared" si="31"/>
        <v>5.2114835131657961E-2</v>
      </c>
      <c r="ED13" s="10">
        <f t="shared" si="32"/>
        <v>5.7239670034398005E-2</v>
      </c>
      <c r="EE13" s="10">
        <f t="shared" si="33"/>
        <v>6.1628851791152787E-2</v>
      </c>
      <c r="EF13" s="10">
        <f t="shared" si="34"/>
        <v>2.0964717787356823E-2</v>
      </c>
      <c r="EG13" s="10">
        <f t="shared" si="35"/>
        <v>2.0964717787356823E-2</v>
      </c>
      <c r="EJ13" s="7"/>
      <c r="EK13" s="17" t="s">
        <v>26</v>
      </c>
      <c r="EL13" s="13">
        <f t="shared" si="36"/>
        <v>0</v>
      </c>
      <c r="EM13" s="13">
        <f t="shared" si="37"/>
        <v>0</v>
      </c>
      <c r="EN13" s="13">
        <f t="shared" si="38"/>
        <v>0</v>
      </c>
      <c r="EO13" s="13">
        <f t="shared" si="39"/>
        <v>0</v>
      </c>
      <c r="EP13" s="13">
        <f t="shared" si="40"/>
        <v>0</v>
      </c>
      <c r="EQ13" s="13">
        <f t="shared" si="41"/>
        <v>0</v>
      </c>
      <c r="ER13" s="13">
        <f t="shared" si="42"/>
        <v>0</v>
      </c>
      <c r="ES13" s="13">
        <f t="shared" si="43"/>
        <v>1.100000000000001E-2</v>
      </c>
      <c r="ET13" s="13">
        <f t="shared" si="44"/>
        <v>1.100000000000001E-2</v>
      </c>
      <c r="EU13" s="13">
        <f t="shared" si="45"/>
        <v>1.100000000000001E-2</v>
      </c>
      <c r="EV13" s="13">
        <f t="shared" si="46"/>
        <v>1.1000000000000001E-2</v>
      </c>
      <c r="EW13" s="13">
        <f t="shared" si="47"/>
        <v>1.1000000000000015E-2</v>
      </c>
      <c r="EX13" s="13">
        <f t="shared" si="48"/>
        <v>1.1000000000000003E-2</v>
      </c>
      <c r="EY13" s="13">
        <f t="shared" si="49"/>
        <v>1.0999999999999999E-2</v>
      </c>
      <c r="EZ13" s="13">
        <f t="shared" si="50"/>
        <v>1.0999999999999999E-2</v>
      </c>
      <c r="FA13" s="13">
        <f t="shared" si="51"/>
        <v>1.0999999999999998E-2</v>
      </c>
      <c r="FB13" s="13">
        <f t="shared" si="52"/>
        <v>1.100000000000001E-2</v>
      </c>
      <c r="FC13" s="13">
        <f t="shared" si="53"/>
        <v>1.100000000000001E-2</v>
      </c>
      <c r="FF13" s="7"/>
      <c r="FG13" s="17" t="s">
        <v>26</v>
      </c>
      <c r="FH13" s="13">
        <f t="shared" si="54"/>
        <v>0</v>
      </c>
      <c r="FI13" s="13">
        <f t="shared" si="55"/>
        <v>0</v>
      </c>
      <c r="FJ13" s="13">
        <f t="shared" si="56"/>
        <v>0</v>
      </c>
      <c r="FK13" s="13">
        <f t="shared" si="57"/>
        <v>0</v>
      </c>
      <c r="FL13" s="13">
        <f t="shared" si="58"/>
        <v>0</v>
      </c>
      <c r="FM13" s="13">
        <f t="shared" si="59"/>
        <v>0</v>
      </c>
      <c r="FN13" s="13">
        <f t="shared" si="60"/>
        <v>0</v>
      </c>
      <c r="FO13" s="13">
        <f t="shared" si="61"/>
        <v>1.100000000000001E-2</v>
      </c>
      <c r="FP13" s="13">
        <f t="shared" si="62"/>
        <v>1.100000000000001E-2</v>
      </c>
      <c r="FQ13" s="13">
        <f t="shared" si="63"/>
        <v>1.100000000000001E-2</v>
      </c>
      <c r="FR13" s="13">
        <f t="shared" si="64"/>
        <v>1.1000000000000001E-2</v>
      </c>
      <c r="FS13" s="13">
        <f t="shared" si="65"/>
        <v>1.1000000000000015E-2</v>
      </c>
      <c r="FT13" s="13">
        <f t="shared" si="66"/>
        <v>1.1000000000000003E-2</v>
      </c>
      <c r="FU13" s="13">
        <f t="shared" si="67"/>
        <v>1.0999999999999999E-2</v>
      </c>
      <c r="FV13" s="13">
        <f t="shared" si="68"/>
        <v>1.0999999999999999E-2</v>
      </c>
      <c r="FW13" s="13">
        <f t="shared" si="69"/>
        <v>1.0999999999999998E-2</v>
      </c>
      <c r="FX13" s="13">
        <f t="shared" si="70"/>
        <v>1.100000000000001E-2</v>
      </c>
      <c r="FY13" s="13">
        <f t="shared" si="71"/>
        <v>1.100000000000001E-2</v>
      </c>
      <c r="GA13" s="14"/>
      <c r="GB13" s="15"/>
    </row>
    <row r="14" spans="2:184" x14ac:dyDescent="0.25">
      <c r="B14" s="2" t="s">
        <v>23</v>
      </c>
      <c r="H14" s="7"/>
      <c r="I14" s="5" t="s">
        <v>27</v>
      </c>
      <c r="J14" s="8">
        <v>802.25436321930056</v>
      </c>
      <c r="K14" s="8">
        <v>809.72406915284296</v>
      </c>
      <c r="L14" s="8">
        <v>809.0845308327639</v>
      </c>
      <c r="M14" s="8">
        <v>809.54855357196845</v>
      </c>
      <c r="N14" s="8">
        <v>808.83745969639381</v>
      </c>
      <c r="O14" s="8">
        <v>807.94817959036152</v>
      </c>
      <c r="P14" s="8">
        <v>805.9649342472502</v>
      </c>
      <c r="Q14" s="8">
        <v>809.72701535390729</v>
      </c>
      <c r="R14" s="8">
        <v>809.79282477321829</v>
      </c>
      <c r="S14" s="8">
        <v>810.16618980600867</v>
      </c>
      <c r="T14" s="8">
        <v>809.79095754098273</v>
      </c>
      <c r="U14" s="8">
        <v>809.08718167261964</v>
      </c>
      <c r="V14" s="8">
        <v>809.54944059458728</v>
      </c>
      <c r="W14" s="8">
        <v>808.50946044678653</v>
      </c>
      <c r="X14" s="8">
        <v>806.59365234881136</v>
      </c>
      <c r="Y14" s="8">
        <v>806.0299834476366</v>
      </c>
      <c r="Z14" s="8">
        <v>809.72698632458003</v>
      </c>
      <c r="AA14" s="9">
        <v>809.56373160646342</v>
      </c>
      <c r="AD14" s="7"/>
      <c r="AE14" s="5" t="s">
        <v>27</v>
      </c>
      <c r="AF14" s="42">
        <v>23786.111240255668</v>
      </c>
      <c r="AG14" s="42">
        <v>23542.767213736555</v>
      </c>
      <c r="AH14" s="42">
        <v>21792.455335833904</v>
      </c>
      <c r="AI14" s="42">
        <v>16752.861136093466</v>
      </c>
      <c r="AJ14" s="42">
        <v>16271.121498145547</v>
      </c>
      <c r="AK14" s="42">
        <v>16093.536737637887</v>
      </c>
      <c r="AL14" s="42">
        <v>15928.20496633392</v>
      </c>
      <c r="AM14" s="42">
        <v>23542.767213736555</v>
      </c>
      <c r="AN14" s="42">
        <v>23542.767213736555</v>
      </c>
      <c r="AO14" s="42">
        <v>23567.890178762431</v>
      </c>
      <c r="AP14" s="42">
        <v>23563.266248657415</v>
      </c>
      <c r="AQ14" s="42">
        <v>22314.146686953674</v>
      </c>
      <c r="AR14" s="42">
        <v>17603.29274531607</v>
      </c>
      <c r="AS14" s="42">
        <v>17062.919996526514</v>
      </c>
      <c r="AT14" s="42">
        <v>16864.250062904426</v>
      </c>
      <c r="AU14" s="42">
        <v>16740.95672972481</v>
      </c>
      <c r="AV14" s="42">
        <v>23563.266248657415</v>
      </c>
      <c r="AW14" s="43">
        <v>17597.434858362412</v>
      </c>
      <c r="AX14" s="11"/>
      <c r="AZ14" s="7"/>
      <c r="BA14" s="5" t="s">
        <v>27</v>
      </c>
      <c r="BB14" s="8">
        <v>6.8325622904081902</v>
      </c>
      <c r="BC14" s="8">
        <v>6.8325622904081902</v>
      </c>
      <c r="BD14" s="8">
        <v>6.8325622904081902</v>
      </c>
      <c r="BE14" s="8">
        <v>6.8325622904081902</v>
      </c>
      <c r="BF14" s="8">
        <v>6.8325622904081902</v>
      </c>
      <c r="BG14" s="8">
        <v>6.8325622904081902</v>
      </c>
      <c r="BH14" s="8">
        <v>6.8325622904081902</v>
      </c>
      <c r="BI14" s="8">
        <v>6.8325622904081902</v>
      </c>
      <c r="BJ14" s="8">
        <v>6.8325622904081902</v>
      </c>
      <c r="BK14" s="8">
        <v>6.8325622904081902</v>
      </c>
      <c r="BL14" s="8">
        <v>6.8325622904081902</v>
      </c>
      <c r="BM14" s="8">
        <v>6.8325622904081902</v>
      </c>
      <c r="BN14" s="8">
        <v>6.8325622904081902</v>
      </c>
      <c r="BO14" s="8">
        <v>6.8325622904081902</v>
      </c>
      <c r="BP14" s="8">
        <v>6.8325622904081902</v>
      </c>
      <c r="BQ14" s="8">
        <v>6.8325622904081902</v>
      </c>
      <c r="BR14" s="8">
        <v>6.8325622904081902</v>
      </c>
      <c r="BS14" s="9">
        <v>6.8325622904081902</v>
      </c>
      <c r="BT14" s="12"/>
      <c r="BV14" s="7"/>
      <c r="BW14" s="5" t="s">
        <v>27</v>
      </c>
      <c r="BX14" s="42">
        <v>831.11672083495955</v>
      </c>
      <c r="BY14" s="42">
        <v>831.11672083495955</v>
      </c>
      <c r="BZ14" s="42">
        <v>831.11672083495955</v>
      </c>
      <c r="CA14" s="42">
        <v>831.11672083495955</v>
      </c>
      <c r="CB14" s="42">
        <v>831.11672083495955</v>
      </c>
      <c r="CC14" s="42">
        <v>831.11672083495955</v>
      </c>
      <c r="CD14" s="42">
        <v>831.11672083495955</v>
      </c>
      <c r="CE14" s="42">
        <v>831.11672083495955</v>
      </c>
      <c r="CF14" s="42">
        <v>831.11672083495955</v>
      </c>
      <c r="CG14" s="42">
        <v>831.11672083495955</v>
      </c>
      <c r="CH14" s="42">
        <v>831.11672083495955</v>
      </c>
      <c r="CI14" s="42">
        <v>831.11672083495955</v>
      </c>
      <c r="CJ14" s="42">
        <v>831.11672083495955</v>
      </c>
      <c r="CK14" s="42">
        <v>831.11672083495955</v>
      </c>
      <c r="CL14" s="42">
        <v>831.11672083495955</v>
      </c>
      <c r="CM14" s="42">
        <v>831.11672083495955</v>
      </c>
      <c r="CN14" s="42">
        <v>831.11672083495955</v>
      </c>
      <c r="CO14" s="43">
        <v>831.11672083495955</v>
      </c>
      <c r="CR14" s="7"/>
      <c r="CS14" s="5" t="s">
        <v>27</v>
      </c>
      <c r="CT14" s="8">
        <f t="shared" si="0"/>
        <v>809.08692550970875</v>
      </c>
      <c r="CU14" s="8">
        <f t="shared" si="1"/>
        <v>816.55663144325115</v>
      </c>
      <c r="CV14" s="8">
        <f t="shared" si="2"/>
        <v>815.91709312317209</v>
      </c>
      <c r="CW14" s="8">
        <f t="shared" si="3"/>
        <v>816.38111586237665</v>
      </c>
      <c r="CX14" s="8">
        <f t="shared" si="4"/>
        <v>815.670021986802</v>
      </c>
      <c r="CY14" s="8">
        <f t="shared" si="5"/>
        <v>814.78074188076971</v>
      </c>
      <c r="CZ14" s="8">
        <f t="shared" si="6"/>
        <v>812.79749653765839</v>
      </c>
      <c r="DA14" s="8">
        <f t="shared" si="7"/>
        <v>816.55957764431548</v>
      </c>
      <c r="DB14" s="8">
        <f t="shared" si="8"/>
        <v>816.62538706362648</v>
      </c>
      <c r="DC14" s="8">
        <f t="shared" si="9"/>
        <v>816.99875209641687</v>
      </c>
      <c r="DD14" s="8">
        <f t="shared" si="10"/>
        <v>816.62351983139092</v>
      </c>
      <c r="DE14" s="8">
        <f t="shared" si="11"/>
        <v>815.91974396302783</v>
      </c>
      <c r="DF14" s="8">
        <f t="shared" si="12"/>
        <v>816.38200288499547</v>
      </c>
      <c r="DG14" s="8">
        <f t="shared" si="13"/>
        <v>815.34202273719472</v>
      </c>
      <c r="DH14" s="8">
        <f t="shared" si="14"/>
        <v>813.42621463921955</v>
      </c>
      <c r="DI14" s="8">
        <f t="shared" si="15"/>
        <v>812.86254573804479</v>
      </c>
      <c r="DJ14" s="8">
        <f t="shared" si="16"/>
        <v>816.55954861498822</v>
      </c>
      <c r="DK14" s="8">
        <f t="shared" si="17"/>
        <v>816.39629389687161</v>
      </c>
      <c r="DN14" s="7"/>
      <c r="DO14" s="5" t="s">
        <v>27</v>
      </c>
      <c r="DP14" s="10">
        <f t="shared" si="18"/>
        <v>24617.227961090626</v>
      </c>
      <c r="DQ14" s="10">
        <f t="shared" si="19"/>
        <v>24373.883934571513</v>
      </c>
      <c r="DR14" s="10">
        <f t="shared" si="20"/>
        <v>22623.572056668861</v>
      </c>
      <c r="DS14" s="10">
        <f t="shared" si="21"/>
        <v>17583.977856928424</v>
      </c>
      <c r="DT14" s="10">
        <f t="shared" si="22"/>
        <v>17102.238218980507</v>
      </c>
      <c r="DU14" s="10">
        <f t="shared" si="23"/>
        <v>16924.653458472847</v>
      </c>
      <c r="DV14" s="10">
        <f t="shared" si="24"/>
        <v>16759.321687168878</v>
      </c>
      <c r="DW14" s="10">
        <f t="shared" si="25"/>
        <v>24373.883934571513</v>
      </c>
      <c r="DX14" s="10">
        <f t="shared" si="26"/>
        <v>24373.883934571513</v>
      </c>
      <c r="DY14" s="10">
        <f t="shared" si="27"/>
        <v>24399.006899597389</v>
      </c>
      <c r="DZ14" s="10">
        <f t="shared" si="28"/>
        <v>24394.382969492373</v>
      </c>
      <c r="EA14" s="10">
        <f t="shared" si="29"/>
        <v>23145.263407788632</v>
      </c>
      <c r="EB14" s="10">
        <f t="shared" si="30"/>
        <v>18434.409466151028</v>
      </c>
      <c r="EC14" s="10">
        <f t="shared" si="31"/>
        <v>17894.036717361472</v>
      </c>
      <c r="ED14" s="10">
        <f t="shared" si="32"/>
        <v>17695.366783739384</v>
      </c>
      <c r="EE14" s="10">
        <f t="shared" si="33"/>
        <v>17572.073450559768</v>
      </c>
      <c r="EF14" s="10">
        <f t="shared" si="34"/>
        <v>24394.382969492373</v>
      </c>
      <c r="EG14" s="10">
        <f t="shared" si="35"/>
        <v>18428.55157919737</v>
      </c>
      <c r="EJ14" s="7"/>
      <c r="EK14" s="5" t="s">
        <v>27</v>
      </c>
      <c r="EL14" s="13">
        <f t="shared" si="36"/>
        <v>5.9298178559743425E-2</v>
      </c>
      <c r="EM14" s="13">
        <f t="shared" si="37"/>
        <v>5.8150098559791336E-2</v>
      </c>
      <c r="EN14" s="13">
        <f t="shared" si="38"/>
        <v>5.3869415383343569E-2</v>
      </c>
      <c r="EO14" s="13">
        <f t="shared" si="39"/>
        <v>4.1388156552623984E-2</v>
      </c>
      <c r="EP14" s="13">
        <f t="shared" si="40"/>
        <v>4.0233352951415217E-2</v>
      </c>
      <c r="EQ14" s="13">
        <f t="shared" si="41"/>
        <v>3.9838041954120093E-2</v>
      </c>
      <c r="ER14" s="13">
        <f t="shared" si="42"/>
        <v>3.9525801407750923E-2</v>
      </c>
      <c r="ES14" s="13">
        <f t="shared" si="43"/>
        <v>5.8149886979988484E-2</v>
      </c>
      <c r="ET14" s="13">
        <f t="shared" si="44"/>
        <v>5.8145161314141519E-2</v>
      </c>
      <c r="EU14" s="13">
        <f t="shared" si="45"/>
        <v>5.8180384408304364E-2</v>
      </c>
      <c r="EV14" s="13">
        <f t="shared" si="46"/>
        <v>5.819592335337951E-2</v>
      </c>
      <c r="EW14" s="13">
        <f t="shared" si="47"/>
        <v>5.515881895650309E-2</v>
      </c>
      <c r="EX14" s="13">
        <f t="shared" si="48"/>
        <v>4.3489111010655584E-2</v>
      </c>
      <c r="EY14" s="13">
        <f t="shared" si="49"/>
        <v>4.2208337270654706E-2</v>
      </c>
      <c r="EZ14" s="13">
        <f t="shared" si="50"/>
        <v>4.1815975153772923E-2</v>
      </c>
      <c r="FA14" s="13">
        <f t="shared" si="51"/>
        <v>4.1539290283268672E-2</v>
      </c>
      <c r="FB14" s="13">
        <f t="shared" si="52"/>
        <v>5.8200521031448127E-2</v>
      </c>
      <c r="FC14" s="13">
        <f t="shared" si="53"/>
        <v>4.3473871596107258E-2</v>
      </c>
      <c r="FF14" s="7"/>
      <c r="FG14" s="5" t="s">
        <v>27</v>
      </c>
      <c r="FH14" s="13">
        <f t="shared" si="54"/>
        <v>6.0851874341146368E-2</v>
      </c>
      <c r="FI14" s="13">
        <f t="shared" si="55"/>
        <v>5.9699188019552429E-2</v>
      </c>
      <c r="FJ14" s="13">
        <f t="shared" si="56"/>
        <v>5.5455565883710624E-2</v>
      </c>
      <c r="FK14" s="13">
        <f t="shared" si="57"/>
        <v>4.3077865264812623E-2</v>
      </c>
      <c r="FL14" s="13">
        <f t="shared" si="58"/>
        <v>4.1934208093912836E-2</v>
      </c>
      <c r="FM14" s="13">
        <f t="shared" si="59"/>
        <v>4.1544068455534267E-2</v>
      </c>
      <c r="FN14" s="13">
        <f t="shared" si="60"/>
        <v>4.1238615420347541E-2</v>
      </c>
      <c r="FO14" s="13">
        <f t="shared" si="61"/>
        <v>5.9698972620926168E-2</v>
      </c>
      <c r="FP14" s="13">
        <f t="shared" si="62"/>
        <v>5.9694161657681717E-2</v>
      </c>
      <c r="FQ14" s="13">
        <f t="shared" si="63"/>
        <v>5.9728382294317081E-2</v>
      </c>
      <c r="FR14" s="13">
        <f t="shared" si="64"/>
        <v>5.9744502520645261E-2</v>
      </c>
      <c r="FS14" s="13">
        <f t="shared" si="65"/>
        <v>5.6734166758532129E-2</v>
      </c>
      <c r="FT14" s="13">
        <f t="shared" si="66"/>
        <v>4.5161234326592331E-2</v>
      </c>
      <c r="FU14" s="13">
        <f t="shared" si="67"/>
        <v>4.3893326281133363E-2</v>
      </c>
      <c r="FV14" s="13">
        <f t="shared" si="68"/>
        <v>4.350822844230031E-2</v>
      </c>
      <c r="FW14" s="13">
        <f t="shared" si="69"/>
        <v>4.3235042733098424E-2</v>
      </c>
      <c r="FX14" s="13">
        <f t="shared" si="70"/>
        <v>5.9749183047014841E-2</v>
      </c>
      <c r="FY14" s="13">
        <f t="shared" si="71"/>
        <v>4.514609318284165E-2</v>
      </c>
      <c r="GA14" s="14"/>
      <c r="GB14" s="15"/>
    </row>
    <row r="15" spans="2:184" x14ac:dyDescent="0.25">
      <c r="B15" s="16"/>
      <c r="H15" s="7"/>
      <c r="I15" s="5" t="s">
        <v>28</v>
      </c>
      <c r="J15" s="8">
        <v>408.01375066699995</v>
      </c>
      <c r="K15" s="8">
        <v>369.86781484354958</v>
      </c>
      <c r="L15" s="8">
        <v>369.72324468802037</v>
      </c>
      <c r="M15" s="8">
        <v>369.71427958579255</v>
      </c>
      <c r="N15" s="8">
        <v>369.89259187997379</v>
      </c>
      <c r="O15" s="8">
        <v>370.12867187086107</v>
      </c>
      <c r="P15" s="8">
        <v>369.43228504030088</v>
      </c>
      <c r="Q15" s="8">
        <v>369.04253719344598</v>
      </c>
      <c r="R15" s="8">
        <v>369.04234903336572</v>
      </c>
      <c r="S15" s="8">
        <v>369.8787861671114</v>
      </c>
      <c r="T15" s="8">
        <v>369.97839378188831</v>
      </c>
      <c r="U15" s="8">
        <v>369.83318298505458</v>
      </c>
      <c r="V15" s="8">
        <v>369.82453840322557</v>
      </c>
      <c r="W15" s="8">
        <v>370.06629789600373</v>
      </c>
      <c r="X15" s="8">
        <v>370.21392179637627</v>
      </c>
      <c r="Y15" s="8">
        <v>369.51352725540153</v>
      </c>
      <c r="Z15" s="8">
        <v>369.97800976737938</v>
      </c>
      <c r="AA15" s="9">
        <v>369.3799740995737</v>
      </c>
      <c r="AD15" s="7"/>
      <c r="AE15" s="5" t="s">
        <v>28</v>
      </c>
      <c r="AF15" s="42">
        <v>11120.219880582978</v>
      </c>
      <c r="AG15" s="42">
        <v>8858.8869848560516</v>
      </c>
      <c r="AH15" s="42">
        <v>8463.2585699799165</v>
      </c>
      <c r="AI15" s="42">
        <v>8450.7949220421397</v>
      </c>
      <c r="AJ15" s="42">
        <v>8468.848018946308</v>
      </c>
      <c r="AK15" s="42">
        <v>8493.8109570885772</v>
      </c>
      <c r="AL15" s="42">
        <v>7756.3535194854003</v>
      </c>
      <c r="AM15" s="42">
        <v>8840.0589592417928</v>
      </c>
      <c r="AN15" s="42">
        <v>8840.0490879204117</v>
      </c>
      <c r="AO15" s="42">
        <v>8859.0841409967416</v>
      </c>
      <c r="AP15" s="42">
        <v>8864.3098046180712</v>
      </c>
      <c r="AQ15" s="42">
        <v>8616.0919195461174</v>
      </c>
      <c r="AR15" s="42">
        <v>8602.9294168718407</v>
      </c>
      <c r="AS15" s="42">
        <v>8649.1963426610546</v>
      </c>
      <c r="AT15" s="42">
        <v>8658.9102035428059</v>
      </c>
      <c r="AU15" s="42">
        <v>7940.0143550562889</v>
      </c>
      <c r="AV15" s="42">
        <v>8864.289658238331</v>
      </c>
      <c r="AW15" s="43">
        <v>8636.7683653704753</v>
      </c>
      <c r="AX15" s="11"/>
      <c r="AZ15" s="7"/>
      <c r="BA15" s="5" t="s">
        <v>28</v>
      </c>
      <c r="BB15" s="8">
        <v>0</v>
      </c>
      <c r="BC15" s="8">
        <v>0</v>
      </c>
      <c r="BD15" s="8">
        <v>0</v>
      </c>
      <c r="BE15" s="8">
        <v>0</v>
      </c>
      <c r="BF15" s="8">
        <v>0</v>
      </c>
      <c r="BG15" s="8">
        <v>0</v>
      </c>
      <c r="BH15" s="8">
        <v>0</v>
      </c>
      <c r="BI15" s="8">
        <v>0</v>
      </c>
      <c r="BJ15" s="8">
        <v>0</v>
      </c>
      <c r="BK15" s="8">
        <v>0</v>
      </c>
      <c r="BL15" s="8">
        <v>0</v>
      </c>
      <c r="BM15" s="8">
        <v>0</v>
      </c>
      <c r="BN15" s="8">
        <v>0</v>
      </c>
      <c r="BO15" s="8">
        <v>0</v>
      </c>
      <c r="BP15" s="8">
        <v>0</v>
      </c>
      <c r="BQ15" s="8">
        <v>0</v>
      </c>
      <c r="BR15" s="8">
        <v>0</v>
      </c>
      <c r="BS15" s="9">
        <v>0</v>
      </c>
      <c r="BT15" s="12"/>
      <c r="BV15" s="7"/>
      <c r="BW15" s="5" t="s">
        <v>28</v>
      </c>
      <c r="BX15" s="42">
        <v>0</v>
      </c>
      <c r="BY15" s="42">
        <v>0</v>
      </c>
      <c r="BZ15" s="42">
        <v>0</v>
      </c>
      <c r="CA15" s="42">
        <v>0</v>
      </c>
      <c r="CB15" s="42">
        <v>0</v>
      </c>
      <c r="CC15" s="42">
        <v>0</v>
      </c>
      <c r="CD15" s="42">
        <v>0</v>
      </c>
      <c r="CE15" s="42">
        <v>0</v>
      </c>
      <c r="CF15" s="42">
        <v>0</v>
      </c>
      <c r="CG15" s="42">
        <v>0</v>
      </c>
      <c r="CH15" s="42">
        <v>0</v>
      </c>
      <c r="CI15" s="42">
        <v>0</v>
      </c>
      <c r="CJ15" s="42">
        <v>0</v>
      </c>
      <c r="CK15" s="42">
        <v>0</v>
      </c>
      <c r="CL15" s="42">
        <v>0</v>
      </c>
      <c r="CM15" s="42">
        <v>0</v>
      </c>
      <c r="CN15" s="42">
        <v>0</v>
      </c>
      <c r="CO15" s="43">
        <v>0</v>
      </c>
      <c r="CR15" s="7"/>
      <c r="CS15" s="5" t="s">
        <v>28</v>
      </c>
      <c r="CT15" s="8">
        <f t="shared" si="0"/>
        <v>408.01375066699995</v>
      </c>
      <c r="CU15" s="8">
        <f t="shared" si="1"/>
        <v>369.86781484354958</v>
      </c>
      <c r="CV15" s="8">
        <f t="shared" si="2"/>
        <v>369.72324468802037</v>
      </c>
      <c r="CW15" s="8">
        <f t="shared" si="3"/>
        <v>369.71427958579255</v>
      </c>
      <c r="CX15" s="8">
        <f t="shared" si="4"/>
        <v>369.89259187997379</v>
      </c>
      <c r="CY15" s="8">
        <f t="shared" si="5"/>
        <v>370.12867187086107</v>
      </c>
      <c r="CZ15" s="8">
        <f t="shared" si="6"/>
        <v>369.43228504030088</v>
      </c>
      <c r="DA15" s="8">
        <f t="shared" si="7"/>
        <v>369.04253719344598</v>
      </c>
      <c r="DB15" s="8">
        <f t="shared" si="8"/>
        <v>369.04234903336572</v>
      </c>
      <c r="DC15" s="8">
        <f t="shared" si="9"/>
        <v>369.8787861671114</v>
      </c>
      <c r="DD15" s="8">
        <f t="shared" si="10"/>
        <v>369.97839378188831</v>
      </c>
      <c r="DE15" s="8">
        <f t="shared" si="11"/>
        <v>369.83318298505458</v>
      </c>
      <c r="DF15" s="8">
        <f t="shared" si="12"/>
        <v>369.82453840322557</v>
      </c>
      <c r="DG15" s="8">
        <f t="shared" si="13"/>
        <v>370.06629789600373</v>
      </c>
      <c r="DH15" s="8">
        <f t="shared" si="14"/>
        <v>370.21392179637627</v>
      </c>
      <c r="DI15" s="8">
        <f t="shared" si="15"/>
        <v>369.51352725540153</v>
      </c>
      <c r="DJ15" s="8">
        <f t="shared" si="16"/>
        <v>369.97800976737938</v>
      </c>
      <c r="DK15" s="8">
        <f t="shared" si="17"/>
        <v>369.3799740995737</v>
      </c>
      <c r="DN15" s="7"/>
      <c r="DO15" s="5" t="s">
        <v>28</v>
      </c>
      <c r="DP15" s="10">
        <f t="shared" si="18"/>
        <v>11120.219880582978</v>
      </c>
      <c r="DQ15" s="10">
        <f t="shared" si="19"/>
        <v>8858.8869848560516</v>
      </c>
      <c r="DR15" s="10">
        <f t="shared" si="20"/>
        <v>8463.2585699799165</v>
      </c>
      <c r="DS15" s="10">
        <f t="shared" si="21"/>
        <v>8450.7949220421397</v>
      </c>
      <c r="DT15" s="10">
        <f t="shared" si="22"/>
        <v>8468.848018946308</v>
      </c>
      <c r="DU15" s="10">
        <f t="shared" si="23"/>
        <v>8493.8109570885772</v>
      </c>
      <c r="DV15" s="10">
        <f t="shared" si="24"/>
        <v>7756.3535194854003</v>
      </c>
      <c r="DW15" s="10">
        <f t="shared" si="25"/>
        <v>8840.0589592417928</v>
      </c>
      <c r="DX15" s="10">
        <f t="shared" si="26"/>
        <v>8840.0490879204117</v>
      </c>
      <c r="DY15" s="10">
        <f t="shared" si="27"/>
        <v>8859.0841409967416</v>
      </c>
      <c r="DZ15" s="10">
        <f t="shared" si="28"/>
        <v>8864.3098046180712</v>
      </c>
      <c r="EA15" s="10">
        <f t="shared" si="29"/>
        <v>8616.0919195461174</v>
      </c>
      <c r="EB15" s="10">
        <f t="shared" si="30"/>
        <v>8602.9294168718407</v>
      </c>
      <c r="EC15" s="10">
        <f t="shared" si="31"/>
        <v>8649.1963426610546</v>
      </c>
      <c r="ED15" s="10">
        <f t="shared" si="32"/>
        <v>8658.9102035428059</v>
      </c>
      <c r="EE15" s="10">
        <f t="shared" si="33"/>
        <v>7940.0143550562889</v>
      </c>
      <c r="EF15" s="10">
        <f t="shared" si="34"/>
        <v>8864.289658238331</v>
      </c>
      <c r="EG15" s="10">
        <f t="shared" si="35"/>
        <v>8636.7683653704753</v>
      </c>
      <c r="EJ15" s="7"/>
      <c r="EK15" s="5" t="s">
        <v>28</v>
      </c>
      <c r="EL15" s="13">
        <f t="shared" si="36"/>
        <v>5.4509044670206397E-2</v>
      </c>
      <c r="EM15" s="13">
        <f t="shared" si="37"/>
        <v>4.7902989280661105E-2</v>
      </c>
      <c r="EN15" s="13">
        <f t="shared" si="38"/>
        <v>4.5781587669021885E-2</v>
      </c>
      <c r="EO15" s="13">
        <f t="shared" si="39"/>
        <v>4.5715274679192501E-2</v>
      </c>
      <c r="EP15" s="13">
        <f t="shared" si="40"/>
        <v>4.5790849586381334E-2</v>
      </c>
      <c r="EQ15" s="13">
        <f t="shared" si="41"/>
        <v>4.5896530599240315E-2</v>
      </c>
      <c r="ER15" s="13">
        <f t="shared" si="42"/>
        <v>4.1990664235743602E-2</v>
      </c>
      <c r="ES15" s="13">
        <f t="shared" si="43"/>
        <v>4.790807599833935E-2</v>
      </c>
      <c r="ET15" s="13">
        <f t="shared" si="44"/>
        <v>4.7908046927812989E-2</v>
      </c>
      <c r="EU15" s="13">
        <f t="shared" si="45"/>
        <v>4.7902634443026441E-2</v>
      </c>
      <c r="EV15" s="13">
        <f t="shared" si="46"/>
        <v>4.7917986312702401E-2</v>
      </c>
      <c r="EW15" s="13">
        <f t="shared" si="47"/>
        <v>4.6594477272172224E-2</v>
      </c>
      <c r="EX15" s="13">
        <f t="shared" si="48"/>
        <v>4.652438399039887E-2</v>
      </c>
      <c r="EY15" s="13">
        <f t="shared" si="49"/>
        <v>4.6744036902769556E-2</v>
      </c>
      <c r="EZ15" s="13">
        <f t="shared" si="50"/>
        <v>4.6777874594923247E-2</v>
      </c>
      <c r="FA15" s="13">
        <f t="shared" si="51"/>
        <v>4.297550032352826E-2</v>
      </c>
      <c r="FB15" s="13">
        <f t="shared" si="52"/>
        <v>4.7917927142814135E-2</v>
      </c>
      <c r="FC15" s="13">
        <f t="shared" si="53"/>
        <v>4.6763598305100663E-2</v>
      </c>
      <c r="FF15" s="7"/>
      <c r="FG15" s="5" t="s">
        <v>28</v>
      </c>
      <c r="FH15" s="13">
        <f t="shared" si="54"/>
        <v>5.4509044670206397E-2</v>
      </c>
      <c r="FI15" s="13">
        <f t="shared" si="55"/>
        <v>4.7902989280661105E-2</v>
      </c>
      <c r="FJ15" s="13">
        <f t="shared" si="56"/>
        <v>4.5781587669021885E-2</v>
      </c>
      <c r="FK15" s="13">
        <f t="shared" si="57"/>
        <v>4.5715274679192501E-2</v>
      </c>
      <c r="FL15" s="13">
        <f t="shared" si="58"/>
        <v>4.5790849586381334E-2</v>
      </c>
      <c r="FM15" s="13">
        <f t="shared" si="59"/>
        <v>4.5896530599240315E-2</v>
      </c>
      <c r="FN15" s="13">
        <f t="shared" si="60"/>
        <v>4.1990664235743602E-2</v>
      </c>
      <c r="FO15" s="13">
        <f t="shared" si="61"/>
        <v>4.790807599833935E-2</v>
      </c>
      <c r="FP15" s="13">
        <f t="shared" si="62"/>
        <v>4.7908046927812989E-2</v>
      </c>
      <c r="FQ15" s="13">
        <f t="shared" si="63"/>
        <v>4.7902634443026441E-2</v>
      </c>
      <c r="FR15" s="13">
        <f t="shared" si="64"/>
        <v>4.7917986312702401E-2</v>
      </c>
      <c r="FS15" s="13">
        <f t="shared" si="65"/>
        <v>4.6594477272172224E-2</v>
      </c>
      <c r="FT15" s="13">
        <f t="shared" si="66"/>
        <v>4.652438399039887E-2</v>
      </c>
      <c r="FU15" s="13">
        <f t="shared" si="67"/>
        <v>4.6744036902769556E-2</v>
      </c>
      <c r="FV15" s="13">
        <f t="shared" si="68"/>
        <v>4.6777874594923247E-2</v>
      </c>
      <c r="FW15" s="13">
        <f t="shared" si="69"/>
        <v>4.297550032352826E-2</v>
      </c>
      <c r="FX15" s="13">
        <f t="shared" si="70"/>
        <v>4.7917927142814135E-2</v>
      </c>
      <c r="FY15" s="13">
        <f t="shared" si="71"/>
        <v>4.6763598305100663E-2</v>
      </c>
      <c r="GA15" s="14"/>
      <c r="GB15" s="15"/>
    </row>
    <row r="16" spans="2:184" x14ac:dyDescent="0.25">
      <c r="B16" s="16"/>
      <c r="H16" s="7"/>
      <c r="I16" s="5" t="s">
        <v>29</v>
      </c>
      <c r="J16" s="8">
        <v>2.7413583529999999</v>
      </c>
      <c r="K16" s="8">
        <v>2.8281696282266995</v>
      </c>
      <c r="L16" s="8">
        <v>2.8278176604705001</v>
      </c>
      <c r="M16" s="8">
        <v>2.8278176748736499</v>
      </c>
      <c r="N16" s="8">
        <v>2.8301937331941001</v>
      </c>
      <c r="O16" s="8">
        <v>2.8322703905386502</v>
      </c>
      <c r="P16" s="8">
        <v>2.83040761948515</v>
      </c>
      <c r="Q16" s="8">
        <v>2.8283846764497</v>
      </c>
      <c r="R16" s="8">
        <v>2.8268992444497001</v>
      </c>
      <c r="S16" s="8">
        <v>2.8268992444496996</v>
      </c>
      <c r="T16" s="8">
        <v>2.8281696282266995</v>
      </c>
      <c r="U16" s="8">
        <v>2.8278176874226499</v>
      </c>
      <c r="V16" s="8">
        <v>2.8278176595610502</v>
      </c>
      <c r="W16" s="8">
        <v>2.8303593237774001</v>
      </c>
      <c r="X16" s="8">
        <v>2.8337386615240501</v>
      </c>
      <c r="Y16" s="8">
        <v>2.8333273122026998</v>
      </c>
      <c r="Z16" s="8">
        <v>2.8268992444497001</v>
      </c>
      <c r="AA16" s="9">
        <v>3.4707453645151798</v>
      </c>
      <c r="AD16" s="7"/>
      <c r="AE16" s="5" t="s">
        <v>29</v>
      </c>
      <c r="AF16" s="42">
        <v>15.077470999999999</v>
      </c>
      <c r="AG16" s="42">
        <v>15.554932955246828</v>
      </c>
      <c r="AH16" s="42">
        <v>15.552997132587775</v>
      </c>
      <c r="AI16" s="42">
        <v>15.55299721180508</v>
      </c>
      <c r="AJ16" s="42">
        <v>15.566065532567551</v>
      </c>
      <c r="AK16" s="42">
        <v>15.577487147962575</v>
      </c>
      <c r="AL16" s="42">
        <v>15.567241907168301</v>
      </c>
      <c r="AM16" s="42">
        <v>15.5561157204734</v>
      </c>
      <c r="AN16" s="42">
        <v>15.5479458444734</v>
      </c>
      <c r="AO16" s="42">
        <v>15.54794584447337</v>
      </c>
      <c r="AP16" s="42">
        <v>15.554932955246828</v>
      </c>
      <c r="AQ16" s="42">
        <v>15.552997280824574</v>
      </c>
      <c r="AR16" s="42">
        <v>15.552997127585774</v>
      </c>
      <c r="AS16" s="42">
        <v>15.5669762807757</v>
      </c>
      <c r="AT16" s="42">
        <v>15.585562638382276</v>
      </c>
      <c r="AU16" s="42">
        <v>15.583300217114902</v>
      </c>
      <c r="AV16" s="42">
        <v>15.5479458444734</v>
      </c>
      <c r="AW16" s="43">
        <v>19.118644438474732</v>
      </c>
      <c r="AX16" s="11"/>
      <c r="AZ16" s="7"/>
      <c r="BA16" s="5" t="s">
        <v>29</v>
      </c>
      <c r="BB16" s="8">
        <v>0</v>
      </c>
      <c r="BC16" s="8">
        <v>0</v>
      </c>
      <c r="BD16" s="8">
        <v>0</v>
      </c>
      <c r="BE16" s="8">
        <v>0</v>
      </c>
      <c r="BF16" s="8">
        <v>0</v>
      </c>
      <c r="BG16" s="8">
        <v>0</v>
      </c>
      <c r="BH16" s="8">
        <v>0</v>
      </c>
      <c r="BI16" s="8">
        <v>0</v>
      </c>
      <c r="BJ16" s="8">
        <v>0</v>
      </c>
      <c r="BK16" s="8">
        <v>0</v>
      </c>
      <c r="BL16" s="8">
        <v>0</v>
      </c>
      <c r="BM16" s="8">
        <v>0</v>
      </c>
      <c r="BN16" s="8">
        <v>0</v>
      </c>
      <c r="BO16" s="8">
        <v>0</v>
      </c>
      <c r="BP16" s="8">
        <v>0</v>
      </c>
      <c r="BQ16" s="8">
        <v>0</v>
      </c>
      <c r="BR16" s="8">
        <v>0</v>
      </c>
      <c r="BS16" s="9">
        <v>0</v>
      </c>
      <c r="BT16" s="12"/>
      <c r="BV16" s="7"/>
      <c r="BW16" s="5" t="s">
        <v>29</v>
      </c>
      <c r="BX16" s="42">
        <v>0</v>
      </c>
      <c r="BY16" s="42">
        <v>0</v>
      </c>
      <c r="BZ16" s="42">
        <v>0</v>
      </c>
      <c r="CA16" s="42">
        <v>0</v>
      </c>
      <c r="CB16" s="42">
        <v>0</v>
      </c>
      <c r="CC16" s="42">
        <v>0</v>
      </c>
      <c r="CD16" s="42">
        <v>0</v>
      </c>
      <c r="CE16" s="42">
        <v>0</v>
      </c>
      <c r="CF16" s="42">
        <v>0</v>
      </c>
      <c r="CG16" s="42">
        <v>0</v>
      </c>
      <c r="CH16" s="42">
        <v>0</v>
      </c>
      <c r="CI16" s="42">
        <v>0</v>
      </c>
      <c r="CJ16" s="42">
        <v>0</v>
      </c>
      <c r="CK16" s="42">
        <v>0</v>
      </c>
      <c r="CL16" s="42">
        <v>0</v>
      </c>
      <c r="CM16" s="42">
        <v>0</v>
      </c>
      <c r="CN16" s="42">
        <v>0</v>
      </c>
      <c r="CO16" s="43">
        <v>0</v>
      </c>
      <c r="CR16" s="7"/>
      <c r="CS16" s="5" t="s">
        <v>29</v>
      </c>
      <c r="CT16" s="8">
        <f t="shared" si="0"/>
        <v>2.7413583529999999</v>
      </c>
      <c r="CU16" s="8">
        <f t="shared" si="1"/>
        <v>2.8281696282266995</v>
      </c>
      <c r="CV16" s="8">
        <f t="shared" si="2"/>
        <v>2.8278176604705001</v>
      </c>
      <c r="CW16" s="8">
        <f t="shared" si="3"/>
        <v>2.8278176748736499</v>
      </c>
      <c r="CX16" s="8">
        <f t="shared" si="4"/>
        <v>2.8301937331941001</v>
      </c>
      <c r="CY16" s="8">
        <f t="shared" si="5"/>
        <v>2.8322703905386502</v>
      </c>
      <c r="CZ16" s="8">
        <f t="shared" si="6"/>
        <v>2.83040761948515</v>
      </c>
      <c r="DA16" s="8">
        <f t="shared" si="7"/>
        <v>2.8283846764497</v>
      </c>
      <c r="DB16" s="8">
        <f t="shared" si="8"/>
        <v>2.8268992444497001</v>
      </c>
      <c r="DC16" s="8">
        <f t="shared" si="9"/>
        <v>2.8268992444496996</v>
      </c>
      <c r="DD16" s="8">
        <f t="shared" si="10"/>
        <v>2.8281696282266995</v>
      </c>
      <c r="DE16" s="8">
        <f t="shared" si="11"/>
        <v>2.8278176874226499</v>
      </c>
      <c r="DF16" s="8">
        <f t="shared" si="12"/>
        <v>2.8278176595610502</v>
      </c>
      <c r="DG16" s="8">
        <f t="shared" si="13"/>
        <v>2.8303593237774001</v>
      </c>
      <c r="DH16" s="8">
        <f t="shared" si="14"/>
        <v>2.8337386615240501</v>
      </c>
      <c r="DI16" s="8">
        <f t="shared" si="15"/>
        <v>2.8333273122026998</v>
      </c>
      <c r="DJ16" s="8">
        <f t="shared" si="16"/>
        <v>2.8268992444497001</v>
      </c>
      <c r="DK16" s="8">
        <f t="shared" si="17"/>
        <v>3.4707453645151798</v>
      </c>
      <c r="DN16" s="7"/>
      <c r="DO16" s="5" t="s">
        <v>29</v>
      </c>
      <c r="DP16" s="10">
        <f t="shared" si="18"/>
        <v>15.077470999999999</v>
      </c>
      <c r="DQ16" s="10">
        <f t="shared" si="19"/>
        <v>15.554932955246828</v>
      </c>
      <c r="DR16" s="10">
        <f t="shared" si="20"/>
        <v>15.552997132587775</v>
      </c>
      <c r="DS16" s="10">
        <f t="shared" si="21"/>
        <v>15.55299721180508</v>
      </c>
      <c r="DT16" s="10">
        <f t="shared" si="22"/>
        <v>15.566065532567551</v>
      </c>
      <c r="DU16" s="10">
        <f t="shared" si="23"/>
        <v>15.577487147962575</v>
      </c>
      <c r="DV16" s="10">
        <f t="shared" si="24"/>
        <v>15.567241907168301</v>
      </c>
      <c r="DW16" s="10">
        <f t="shared" si="25"/>
        <v>15.5561157204734</v>
      </c>
      <c r="DX16" s="10">
        <f t="shared" si="26"/>
        <v>15.5479458444734</v>
      </c>
      <c r="DY16" s="10">
        <f t="shared" si="27"/>
        <v>15.54794584447337</v>
      </c>
      <c r="DZ16" s="10">
        <f t="shared" si="28"/>
        <v>15.554932955246828</v>
      </c>
      <c r="EA16" s="10">
        <f t="shared" si="29"/>
        <v>15.552997280824574</v>
      </c>
      <c r="EB16" s="10">
        <f t="shared" si="30"/>
        <v>15.552997127585774</v>
      </c>
      <c r="EC16" s="10">
        <f t="shared" si="31"/>
        <v>15.5669762807757</v>
      </c>
      <c r="ED16" s="10">
        <f t="shared" si="32"/>
        <v>15.585562638382276</v>
      </c>
      <c r="EE16" s="10">
        <f t="shared" si="33"/>
        <v>15.583300217114902</v>
      </c>
      <c r="EF16" s="10">
        <f t="shared" si="34"/>
        <v>15.5479458444734</v>
      </c>
      <c r="EG16" s="10">
        <f t="shared" si="35"/>
        <v>19.118644438474732</v>
      </c>
      <c r="EJ16" s="7"/>
      <c r="EK16" s="5" t="s">
        <v>29</v>
      </c>
      <c r="EL16" s="13">
        <f t="shared" si="36"/>
        <v>1.1000000042679573E-2</v>
      </c>
      <c r="EM16" s="13">
        <f t="shared" si="37"/>
        <v>1.0999999999999987E-2</v>
      </c>
      <c r="EN16" s="13">
        <f t="shared" si="38"/>
        <v>1.1000000000000017E-2</v>
      </c>
      <c r="EO16" s="13">
        <f t="shared" si="39"/>
        <v>1.1000000000000003E-2</v>
      </c>
      <c r="EP16" s="13">
        <f t="shared" si="40"/>
        <v>1.0999999999999999E-2</v>
      </c>
      <c r="EQ16" s="13">
        <f t="shared" si="41"/>
        <v>1.0999999999999999E-2</v>
      </c>
      <c r="ER16" s="13">
        <f t="shared" si="42"/>
        <v>1.0999999999999982E-2</v>
      </c>
      <c r="ES16" s="13">
        <f t="shared" si="43"/>
        <v>1.1000000000000036E-2</v>
      </c>
      <c r="ET16" s="13">
        <f t="shared" si="44"/>
        <v>1.1000000000000034E-2</v>
      </c>
      <c r="EU16" s="13">
        <f t="shared" si="45"/>
        <v>1.1000000000000015E-2</v>
      </c>
      <c r="EV16" s="13">
        <f t="shared" si="46"/>
        <v>1.0999999999999987E-2</v>
      </c>
      <c r="EW16" s="13">
        <f t="shared" si="47"/>
        <v>1.0999999999999999E-2</v>
      </c>
      <c r="EX16" s="13">
        <f t="shared" si="48"/>
        <v>1.0999999999999999E-2</v>
      </c>
      <c r="EY16" s="13">
        <f t="shared" si="49"/>
        <v>1.0999999999999999E-2</v>
      </c>
      <c r="EZ16" s="13">
        <f t="shared" si="50"/>
        <v>1.1000000000000001E-2</v>
      </c>
      <c r="FA16" s="13">
        <f t="shared" si="51"/>
        <v>1.1000000000000038E-2</v>
      </c>
      <c r="FB16" s="13">
        <f t="shared" si="52"/>
        <v>1.1000000000000034E-2</v>
      </c>
      <c r="FC16" s="13">
        <f t="shared" si="53"/>
        <v>1.1017025123158448E-2</v>
      </c>
      <c r="FF16" s="7"/>
      <c r="FG16" s="5" t="s">
        <v>29</v>
      </c>
      <c r="FH16" s="13">
        <f t="shared" si="54"/>
        <v>1.1000000042679573E-2</v>
      </c>
      <c r="FI16" s="13">
        <f t="shared" si="55"/>
        <v>1.0999999999999987E-2</v>
      </c>
      <c r="FJ16" s="13">
        <f t="shared" si="56"/>
        <v>1.1000000000000017E-2</v>
      </c>
      <c r="FK16" s="13">
        <f t="shared" si="57"/>
        <v>1.1000000000000003E-2</v>
      </c>
      <c r="FL16" s="13">
        <f t="shared" si="58"/>
        <v>1.0999999999999999E-2</v>
      </c>
      <c r="FM16" s="13">
        <f t="shared" si="59"/>
        <v>1.0999999999999999E-2</v>
      </c>
      <c r="FN16" s="13">
        <f t="shared" si="60"/>
        <v>1.0999999999999982E-2</v>
      </c>
      <c r="FO16" s="13">
        <f t="shared" si="61"/>
        <v>1.1000000000000036E-2</v>
      </c>
      <c r="FP16" s="13">
        <f t="shared" si="62"/>
        <v>1.1000000000000034E-2</v>
      </c>
      <c r="FQ16" s="13">
        <f t="shared" si="63"/>
        <v>1.1000000000000015E-2</v>
      </c>
      <c r="FR16" s="13">
        <f t="shared" si="64"/>
        <v>1.0999999999999987E-2</v>
      </c>
      <c r="FS16" s="13">
        <f t="shared" si="65"/>
        <v>1.0999999999999999E-2</v>
      </c>
      <c r="FT16" s="13">
        <f t="shared" si="66"/>
        <v>1.0999999999999999E-2</v>
      </c>
      <c r="FU16" s="13">
        <f t="shared" si="67"/>
        <v>1.0999999999999999E-2</v>
      </c>
      <c r="FV16" s="13">
        <f t="shared" si="68"/>
        <v>1.1000000000000001E-2</v>
      </c>
      <c r="FW16" s="13">
        <f t="shared" si="69"/>
        <v>1.1000000000000038E-2</v>
      </c>
      <c r="FX16" s="13">
        <f t="shared" si="70"/>
        <v>1.1000000000000034E-2</v>
      </c>
      <c r="FY16" s="13">
        <f t="shared" si="71"/>
        <v>1.1017025123158448E-2</v>
      </c>
      <c r="GA16" s="14"/>
      <c r="GB16" s="15"/>
    </row>
    <row r="17" spans="2:184" x14ac:dyDescent="0.25">
      <c r="B17" s="16"/>
      <c r="H17" s="7" t="s">
        <v>13</v>
      </c>
      <c r="I17" s="5" t="s">
        <v>30</v>
      </c>
      <c r="J17" s="8">
        <v>358.67466219000005</v>
      </c>
      <c r="K17" s="8">
        <v>342.8306421036865</v>
      </c>
      <c r="L17" s="8">
        <v>341.30810493524405</v>
      </c>
      <c r="M17" s="8">
        <v>341.53646536063985</v>
      </c>
      <c r="N17" s="8">
        <v>341.03290404013967</v>
      </c>
      <c r="O17" s="8">
        <v>338.29918659765644</v>
      </c>
      <c r="P17" s="8">
        <v>338.86846902009859</v>
      </c>
      <c r="Q17" s="8">
        <v>347.55758058960305</v>
      </c>
      <c r="R17" s="8">
        <v>345.73253852510931</v>
      </c>
      <c r="S17" s="8">
        <v>351.91170819353255</v>
      </c>
      <c r="T17" s="8">
        <v>344.55771318914452</v>
      </c>
      <c r="U17" s="8">
        <v>343.4269185857143</v>
      </c>
      <c r="V17" s="8">
        <v>343.33113802864284</v>
      </c>
      <c r="W17" s="8">
        <v>343.05064140437446</v>
      </c>
      <c r="X17" s="8">
        <v>339.97255943924995</v>
      </c>
      <c r="Y17" s="8">
        <v>340.45103436405827</v>
      </c>
      <c r="Z17" s="8">
        <v>346.99572903396086</v>
      </c>
      <c r="AA17" s="9">
        <v>343.19570136816276</v>
      </c>
      <c r="AD17" s="7" t="s">
        <v>13</v>
      </c>
      <c r="AE17" s="5" t="s">
        <v>30</v>
      </c>
      <c r="AF17" s="42">
        <v>12557.952662880003</v>
      </c>
      <c r="AG17" s="42">
        <v>13386.890108501992</v>
      </c>
      <c r="AH17" s="42">
        <v>12930.889822465899</v>
      </c>
      <c r="AI17" s="42">
        <v>12901.209755745082</v>
      </c>
      <c r="AJ17" s="42">
        <v>12773.176715410293</v>
      </c>
      <c r="AK17" s="42">
        <v>12370.059365844243</v>
      </c>
      <c r="AL17" s="42">
        <v>12298.248820047362</v>
      </c>
      <c r="AM17" s="42">
        <v>13189.168074649355</v>
      </c>
      <c r="AN17" s="42">
        <v>13155.495295839371</v>
      </c>
      <c r="AO17" s="42">
        <v>13446.610207924603</v>
      </c>
      <c r="AP17" s="42">
        <v>13605.150061277653</v>
      </c>
      <c r="AQ17" s="42">
        <v>13403.861127264434</v>
      </c>
      <c r="AR17" s="42">
        <v>13325.56255480799</v>
      </c>
      <c r="AS17" s="42">
        <v>13234.347435733676</v>
      </c>
      <c r="AT17" s="42">
        <v>12867.588949598634</v>
      </c>
      <c r="AU17" s="42">
        <v>12700.280181889344</v>
      </c>
      <c r="AV17" s="42">
        <v>13539.697491044915</v>
      </c>
      <c r="AW17" s="43">
        <v>13326.523390545784</v>
      </c>
      <c r="AX17" s="11"/>
      <c r="AZ17" s="7" t="s">
        <v>13</v>
      </c>
      <c r="BA17" s="5" t="s">
        <v>30</v>
      </c>
      <c r="BB17" s="8">
        <v>11.993923166362499</v>
      </c>
      <c r="BC17" s="8">
        <v>18.271499300038489</v>
      </c>
      <c r="BD17" s="8">
        <v>18.402999618236208</v>
      </c>
      <c r="BE17" s="8">
        <v>18.271499300038489</v>
      </c>
      <c r="BF17" s="8">
        <v>18.271499300038489</v>
      </c>
      <c r="BG17" s="8">
        <v>18.271499300038489</v>
      </c>
      <c r="BH17" s="8">
        <v>18.60527155032943</v>
      </c>
      <c r="BI17" s="8">
        <v>18.271499300038489</v>
      </c>
      <c r="BJ17" s="8">
        <v>18.271499300038489</v>
      </c>
      <c r="BK17" s="8">
        <v>18.271499300038489</v>
      </c>
      <c r="BL17" s="8">
        <v>18.271499300038489</v>
      </c>
      <c r="BM17" s="8">
        <v>18.271499300038489</v>
      </c>
      <c r="BN17" s="8">
        <v>18.271499300038489</v>
      </c>
      <c r="BO17" s="8">
        <v>18.271499300038489</v>
      </c>
      <c r="BP17" s="8">
        <v>18.271499300038489</v>
      </c>
      <c r="BQ17" s="8">
        <v>18.630718930450168</v>
      </c>
      <c r="BR17" s="8">
        <v>18.271499300038489</v>
      </c>
      <c r="BS17" s="9">
        <v>18.271499300038489</v>
      </c>
      <c r="BT17" s="12"/>
      <c r="BV17" s="7" t="s">
        <v>13</v>
      </c>
      <c r="BW17" s="5" t="s">
        <v>30</v>
      </c>
      <c r="BX17" s="42">
        <v>694.40420668120339</v>
      </c>
      <c r="BY17" s="42">
        <v>941.11169412573292</v>
      </c>
      <c r="BZ17" s="42">
        <v>948.87662573229602</v>
      </c>
      <c r="CA17" s="42">
        <v>941.11169412573292</v>
      </c>
      <c r="CB17" s="42">
        <v>941.11169412573292</v>
      </c>
      <c r="CC17" s="42">
        <v>941.11169412573292</v>
      </c>
      <c r="CD17" s="42">
        <v>960.82053380194202</v>
      </c>
      <c r="CE17" s="42">
        <v>941.11169412573292</v>
      </c>
      <c r="CF17" s="42">
        <v>941.11169412573292</v>
      </c>
      <c r="CG17" s="42">
        <v>941.11169412573292</v>
      </c>
      <c r="CH17" s="42">
        <v>941.11169412573292</v>
      </c>
      <c r="CI17" s="42">
        <v>941.11169412573292</v>
      </c>
      <c r="CJ17" s="42">
        <v>941.11169412573292</v>
      </c>
      <c r="CK17" s="42">
        <v>941.11169412573292</v>
      </c>
      <c r="CL17" s="42">
        <v>941.11169412573292</v>
      </c>
      <c r="CM17" s="42">
        <v>962.32317023104997</v>
      </c>
      <c r="CN17" s="42">
        <v>941.11169412573292</v>
      </c>
      <c r="CO17" s="43">
        <v>941.11169412573292</v>
      </c>
      <c r="CR17" s="7" t="s">
        <v>13</v>
      </c>
      <c r="CS17" s="5" t="s">
        <v>30</v>
      </c>
      <c r="CT17" s="8">
        <f t="shared" si="0"/>
        <v>370.66858535636254</v>
      </c>
      <c r="CU17" s="8">
        <f t="shared" si="1"/>
        <v>361.102141403725</v>
      </c>
      <c r="CV17" s="8">
        <f t="shared" si="2"/>
        <v>359.71110455348025</v>
      </c>
      <c r="CW17" s="8">
        <f t="shared" si="3"/>
        <v>359.80796466067835</v>
      </c>
      <c r="CX17" s="8">
        <f t="shared" si="4"/>
        <v>359.30440334017817</v>
      </c>
      <c r="CY17" s="8">
        <f t="shared" si="5"/>
        <v>356.57068589769494</v>
      </c>
      <c r="CZ17" s="8">
        <f t="shared" si="6"/>
        <v>357.47374057042799</v>
      </c>
      <c r="DA17" s="8">
        <f t="shared" si="7"/>
        <v>365.82907988964155</v>
      </c>
      <c r="DB17" s="8">
        <f t="shared" si="8"/>
        <v>364.0040378251478</v>
      </c>
      <c r="DC17" s="8">
        <f t="shared" si="9"/>
        <v>370.18320749357105</v>
      </c>
      <c r="DD17" s="8">
        <f t="shared" si="10"/>
        <v>362.82921248918302</v>
      </c>
      <c r="DE17" s="8">
        <f t="shared" si="11"/>
        <v>361.6984178857528</v>
      </c>
      <c r="DF17" s="8">
        <f t="shared" si="12"/>
        <v>361.60263732868134</v>
      </c>
      <c r="DG17" s="8">
        <f t="shared" si="13"/>
        <v>361.32214070441296</v>
      </c>
      <c r="DH17" s="8">
        <f t="shared" si="14"/>
        <v>358.24405873928845</v>
      </c>
      <c r="DI17" s="8">
        <f t="shared" si="15"/>
        <v>359.08175329450842</v>
      </c>
      <c r="DJ17" s="8">
        <f t="shared" si="16"/>
        <v>365.26722833399936</v>
      </c>
      <c r="DK17" s="8">
        <f t="shared" si="17"/>
        <v>361.46720066820126</v>
      </c>
      <c r="DN17" s="7" t="s">
        <v>13</v>
      </c>
      <c r="DO17" s="5" t="s">
        <v>30</v>
      </c>
      <c r="DP17" s="10">
        <f t="shared" si="18"/>
        <v>13252.356869561207</v>
      </c>
      <c r="DQ17" s="10">
        <f t="shared" si="19"/>
        <v>14328.001802627725</v>
      </c>
      <c r="DR17" s="10">
        <f t="shared" si="20"/>
        <v>13879.766448198196</v>
      </c>
      <c r="DS17" s="10">
        <f t="shared" si="21"/>
        <v>13842.321449870815</v>
      </c>
      <c r="DT17" s="10">
        <f t="shared" si="22"/>
        <v>13714.288409536026</v>
      </c>
      <c r="DU17" s="10">
        <f t="shared" si="23"/>
        <v>13311.171059969976</v>
      </c>
      <c r="DV17" s="10">
        <f t="shared" si="24"/>
        <v>13259.069353849303</v>
      </c>
      <c r="DW17" s="10">
        <f t="shared" si="25"/>
        <v>14130.279768775088</v>
      </c>
      <c r="DX17" s="10">
        <f t="shared" si="26"/>
        <v>14096.606989965105</v>
      </c>
      <c r="DY17" s="10">
        <f t="shared" si="27"/>
        <v>14387.721902050336</v>
      </c>
      <c r="DZ17" s="10">
        <f t="shared" si="28"/>
        <v>14546.261755403386</v>
      </c>
      <c r="EA17" s="10">
        <f t="shared" si="29"/>
        <v>14344.972821390167</v>
      </c>
      <c r="EB17" s="10">
        <f t="shared" si="30"/>
        <v>14266.674248933723</v>
      </c>
      <c r="EC17" s="10">
        <f t="shared" si="31"/>
        <v>14175.45912985941</v>
      </c>
      <c r="ED17" s="10">
        <f t="shared" si="32"/>
        <v>13808.700643724367</v>
      </c>
      <c r="EE17" s="10">
        <f t="shared" si="33"/>
        <v>13662.603352120394</v>
      </c>
      <c r="EF17" s="10">
        <f t="shared" si="34"/>
        <v>14480.809185170649</v>
      </c>
      <c r="EG17" s="10">
        <f t="shared" si="35"/>
        <v>14267.635084671518</v>
      </c>
      <c r="EJ17" s="7" t="s">
        <v>13</v>
      </c>
      <c r="EK17" s="5" t="s">
        <v>30</v>
      </c>
      <c r="EL17" s="13">
        <f t="shared" si="36"/>
        <v>7.0024197339190367E-2</v>
      </c>
      <c r="EM17" s="13">
        <f t="shared" si="37"/>
        <v>7.8096228658891167E-2</v>
      </c>
      <c r="EN17" s="13">
        <f t="shared" si="38"/>
        <v>7.5772533001636513E-2</v>
      </c>
      <c r="EO17" s="13">
        <f t="shared" si="39"/>
        <v>7.5548066248927528E-2</v>
      </c>
      <c r="EP17" s="13">
        <f t="shared" si="40"/>
        <v>7.4908764310360421E-2</v>
      </c>
      <c r="EQ17" s="13">
        <f t="shared" si="41"/>
        <v>7.3130884470946789E-2</v>
      </c>
      <c r="ER17" s="13">
        <f t="shared" si="42"/>
        <v>7.2584202688494706E-2</v>
      </c>
      <c r="ES17" s="13">
        <f t="shared" si="43"/>
        <v>7.5896305022465665E-2</v>
      </c>
      <c r="ET17" s="13">
        <f t="shared" si="44"/>
        <v>7.6102153138148637E-2</v>
      </c>
      <c r="EU17" s="13">
        <f t="shared" si="45"/>
        <v>7.6420362806057532E-2</v>
      </c>
      <c r="EV17" s="13">
        <f t="shared" si="46"/>
        <v>7.897167609659124E-2</v>
      </c>
      <c r="EW17" s="13">
        <f t="shared" si="47"/>
        <v>7.8059467105628347E-2</v>
      </c>
      <c r="EX17" s="13">
        <f t="shared" si="48"/>
        <v>7.7625132583787296E-2</v>
      </c>
      <c r="EY17" s="13">
        <f t="shared" si="49"/>
        <v>7.7156814991251113E-2</v>
      </c>
      <c r="EZ17" s="13">
        <f t="shared" si="50"/>
        <v>7.5697809086841664E-2</v>
      </c>
      <c r="FA17" s="13">
        <f t="shared" si="51"/>
        <v>7.4608556884620383E-2</v>
      </c>
      <c r="FB17" s="13">
        <f t="shared" si="52"/>
        <v>7.803956278504956E-2</v>
      </c>
      <c r="FC17" s="13">
        <f t="shared" si="53"/>
        <v>7.7661365439130436E-2</v>
      </c>
      <c r="FF17" s="7" t="s">
        <v>13</v>
      </c>
      <c r="FG17" s="5" t="s">
        <v>30</v>
      </c>
      <c r="FH17" s="13">
        <f t="shared" si="54"/>
        <v>7.1505152543857087E-2</v>
      </c>
      <c r="FI17" s="13">
        <f t="shared" si="55"/>
        <v>7.9357058071879497E-2</v>
      </c>
      <c r="FJ17" s="13">
        <f t="shared" si="56"/>
        <v>7.7171742948706282E-2</v>
      </c>
      <c r="FK17" s="13">
        <f t="shared" si="57"/>
        <v>7.6942829561457871E-2</v>
      </c>
      <c r="FL17" s="13">
        <f t="shared" si="58"/>
        <v>7.6337992421160322E-2</v>
      </c>
      <c r="FM17" s="13">
        <f t="shared" si="59"/>
        <v>7.4662172671082314E-2</v>
      </c>
      <c r="FN17" s="13">
        <f t="shared" si="60"/>
        <v>7.4182060660967941E-2</v>
      </c>
      <c r="FO17" s="13">
        <f t="shared" si="61"/>
        <v>7.7250719232258541E-2</v>
      </c>
      <c r="FP17" s="13">
        <f t="shared" si="62"/>
        <v>7.7453025379550983E-2</v>
      </c>
      <c r="FQ17" s="13">
        <f t="shared" si="63"/>
        <v>7.7732979837018712E-2</v>
      </c>
      <c r="FR17" s="13">
        <f t="shared" si="64"/>
        <v>8.018241781365415E-2</v>
      </c>
      <c r="FS17" s="13">
        <f t="shared" si="65"/>
        <v>7.9320075024056177E-2</v>
      </c>
      <c r="FT17" s="13">
        <f t="shared" si="66"/>
        <v>7.8908020994138517E-2</v>
      </c>
      <c r="FU17" s="13">
        <f t="shared" si="67"/>
        <v>7.8464381408920841E-2</v>
      </c>
      <c r="FV17" s="13">
        <f t="shared" si="68"/>
        <v>7.7091023880865681E-2</v>
      </c>
      <c r="FW17" s="13">
        <f t="shared" si="69"/>
        <v>7.60974526094325E-2</v>
      </c>
      <c r="FX17" s="13">
        <f t="shared" si="70"/>
        <v>7.928884970720361E-2</v>
      </c>
      <c r="FY17" s="13">
        <f t="shared" si="71"/>
        <v>7.8942903025760805E-2</v>
      </c>
      <c r="GA17" s="14"/>
      <c r="GB17" s="15"/>
    </row>
    <row r="18" spans="2:184" x14ac:dyDescent="0.25">
      <c r="H18" s="7" t="s">
        <v>13</v>
      </c>
      <c r="I18" s="5" t="s">
        <v>31</v>
      </c>
      <c r="J18" s="8">
        <v>458.6650212480003</v>
      </c>
      <c r="K18" s="8">
        <v>472.47215488306978</v>
      </c>
      <c r="L18" s="8">
        <v>472.38661783217839</v>
      </c>
      <c r="M18" s="8">
        <v>470.27572295574174</v>
      </c>
      <c r="N18" s="8">
        <v>468.01055397028404</v>
      </c>
      <c r="O18" s="8">
        <v>466.97824338055057</v>
      </c>
      <c r="P18" s="8">
        <v>463.993246216736</v>
      </c>
      <c r="Q18" s="8">
        <v>446.56722942837843</v>
      </c>
      <c r="R18" s="8">
        <v>447.91547289292254</v>
      </c>
      <c r="S18" s="8">
        <v>430.93698229474251</v>
      </c>
      <c r="T18" s="8">
        <v>474.36135593925871</v>
      </c>
      <c r="U18" s="8">
        <v>474.08837819212556</v>
      </c>
      <c r="V18" s="8">
        <v>471.01059237797591</v>
      </c>
      <c r="W18" s="8">
        <v>469.8197271051792</v>
      </c>
      <c r="X18" s="8">
        <v>469.89942560226046</v>
      </c>
      <c r="Y18" s="8">
        <v>464.87282414205498</v>
      </c>
      <c r="Z18" s="8">
        <v>447.32362242892037</v>
      </c>
      <c r="AA18" s="9">
        <v>469.84001544530611</v>
      </c>
      <c r="AD18" s="7" t="s">
        <v>13</v>
      </c>
      <c r="AE18" s="5" t="s">
        <v>31</v>
      </c>
      <c r="AF18" s="42">
        <v>40223.480165949935</v>
      </c>
      <c r="AG18" s="42">
        <v>42669.564945345934</v>
      </c>
      <c r="AH18" s="42">
        <v>36980.512822750294</v>
      </c>
      <c r="AI18" s="42">
        <v>31240.27537988827</v>
      </c>
      <c r="AJ18" s="42">
        <v>29136.193006966154</v>
      </c>
      <c r="AK18" s="42">
        <v>26905.260174591851</v>
      </c>
      <c r="AL18" s="42">
        <v>25612.275094897621</v>
      </c>
      <c r="AM18" s="42">
        <v>26046.999998472267</v>
      </c>
      <c r="AN18" s="42">
        <v>31966.999993151847</v>
      </c>
      <c r="AO18" s="42">
        <v>23962.999994963146</v>
      </c>
      <c r="AP18" s="42">
        <v>42179.340525579682</v>
      </c>
      <c r="AQ18" s="42">
        <v>39372.622276410315</v>
      </c>
      <c r="AR18" s="42">
        <v>32659.970886622163</v>
      </c>
      <c r="AS18" s="42">
        <v>30677.787848701704</v>
      </c>
      <c r="AT18" s="42">
        <v>28810.123381887108</v>
      </c>
      <c r="AU18" s="42">
        <v>27072.25421942199</v>
      </c>
      <c r="AV18" s="42">
        <v>28196.999987837022</v>
      </c>
      <c r="AW18" s="43">
        <v>32687.862047275488</v>
      </c>
      <c r="AX18" s="11"/>
      <c r="AZ18" s="7" t="s">
        <v>13</v>
      </c>
      <c r="BA18" s="5" t="s">
        <v>31</v>
      </c>
      <c r="BB18" s="8">
        <v>0</v>
      </c>
      <c r="BC18" s="8">
        <v>0</v>
      </c>
      <c r="BD18" s="8">
        <v>0</v>
      </c>
      <c r="BE18" s="8">
        <v>0</v>
      </c>
      <c r="BF18" s="8">
        <v>0</v>
      </c>
      <c r="BG18" s="8">
        <v>0</v>
      </c>
      <c r="BH18" s="8">
        <v>0</v>
      </c>
      <c r="BI18" s="8">
        <v>0</v>
      </c>
      <c r="BJ18" s="8">
        <v>0</v>
      </c>
      <c r="BK18" s="8">
        <v>0</v>
      </c>
      <c r="BL18" s="8">
        <v>0</v>
      </c>
      <c r="BM18" s="8">
        <v>0</v>
      </c>
      <c r="BN18" s="8">
        <v>0</v>
      </c>
      <c r="BO18" s="8">
        <v>0</v>
      </c>
      <c r="BP18" s="8">
        <v>0</v>
      </c>
      <c r="BQ18" s="8">
        <v>0</v>
      </c>
      <c r="BR18" s="8">
        <v>0</v>
      </c>
      <c r="BS18" s="9">
        <v>0</v>
      </c>
      <c r="BT18" s="12"/>
      <c r="BV18" s="7" t="s">
        <v>13</v>
      </c>
      <c r="BW18" s="5" t="s">
        <v>31</v>
      </c>
      <c r="BX18" s="42">
        <v>0</v>
      </c>
      <c r="BY18" s="42">
        <v>0</v>
      </c>
      <c r="BZ18" s="42">
        <v>0</v>
      </c>
      <c r="CA18" s="42">
        <v>0</v>
      </c>
      <c r="CB18" s="42">
        <v>0</v>
      </c>
      <c r="CC18" s="42">
        <v>0</v>
      </c>
      <c r="CD18" s="42">
        <v>0</v>
      </c>
      <c r="CE18" s="42">
        <v>0</v>
      </c>
      <c r="CF18" s="42">
        <v>0</v>
      </c>
      <c r="CG18" s="42">
        <v>0</v>
      </c>
      <c r="CH18" s="42">
        <v>0</v>
      </c>
      <c r="CI18" s="42">
        <v>0</v>
      </c>
      <c r="CJ18" s="42">
        <v>0</v>
      </c>
      <c r="CK18" s="42">
        <v>0</v>
      </c>
      <c r="CL18" s="42">
        <v>0</v>
      </c>
      <c r="CM18" s="42">
        <v>0</v>
      </c>
      <c r="CN18" s="42">
        <v>0</v>
      </c>
      <c r="CO18" s="43">
        <v>0</v>
      </c>
      <c r="CR18" s="7" t="s">
        <v>13</v>
      </c>
      <c r="CS18" s="5" t="s">
        <v>31</v>
      </c>
      <c r="CT18" s="8">
        <f t="shared" si="0"/>
        <v>458.6650212480003</v>
      </c>
      <c r="CU18" s="8">
        <f t="shared" si="1"/>
        <v>472.47215488306978</v>
      </c>
      <c r="CV18" s="8">
        <f t="shared" si="2"/>
        <v>472.38661783217839</v>
      </c>
      <c r="CW18" s="8">
        <f t="shared" si="3"/>
        <v>470.27572295574174</v>
      </c>
      <c r="CX18" s="8">
        <f t="shared" si="4"/>
        <v>468.01055397028404</v>
      </c>
      <c r="CY18" s="8">
        <f t="shared" si="5"/>
        <v>466.97824338055057</v>
      </c>
      <c r="CZ18" s="8">
        <f t="shared" si="6"/>
        <v>463.993246216736</v>
      </c>
      <c r="DA18" s="8">
        <f t="shared" si="7"/>
        <v>446.56722942837843</v>
      </c>
      <c r="DB18" s="8">
        <f t="shared" si="8"/>
        <v>447.91547289292254</v>
      </c>
      <c r="DC18" s="8">
        <f t="shared" si="9"/>
        <v>430.93698229474251</v>
      </c>
      <c r="DD18" s="8">
        <f t="shared" si="10"/>
        <v>474.36135593925871</v>
      </c>
      <c r="DE18" s="8">
        <f t="shared" si="11"/>
        <v>474.08837819212556</v>
      </c>
      <c r="DF18" s="8">
        <f t="shared" si="12"/>
        <v>471.01059237797591</v>
      </c>
      <c r="DG18" s="8">
        <f t="shared" si="13"/>
        <v>469.8197271051792</v>
      </c>
      <c r="DH18" s="8">
        <f t="shared" si="14"/>
        <v>469.89942560226046</v>
      </c>
      <c r="DI18" s="8">
        <f t="shared" si="15"/>
        <v>464.87282414205498</v>
      </c>
      <c r="DJ18" s="8">
        <f t="shared" si="16"/>
        <v>447.32362242892037</v>
      </c>
      <c r="DK18" s="8">
        <f t="shared" si="17"/>
        <v>469.84001544530611</v>
      </c>
      <c r="DN18" s="7" t="s">
        <v>13</v>
      </c>
      <c r="DO18" s="5" t="s">
        <v>31</v>
      </c>
      <c r="DP18" s="10">
        <f t="shared" si="18"/>
        <v>40223.480165949935</v>
      </c>
      <c r="DQ18" s="10">
        <f t="shared" si="19"/>
        <v>42669.564945345934</v>
      </c>
      <c r="DR18" s="10">
        <f t="shared" si="20"/>
        <v>36980.512822750294</v>
      </c>
      <c r="DS18" s="10">
        <f t="shared" si="21"/>
        <v>31240.27537988827</v>
      </c>
      <c r="DT18" s="10">
        <f t="shared" si="22"/>
        <v>29136.193006966154</v>
      </c>
      <c r="DU18" s="10">
        <f t="shared" si="23"/>
        <v>26905.260174591851</v>
      </c>
      <c r="DV18" s="10">
        <f t="shared" si="24"/>
        <v>25612.275094897621</v>
      </c>
      <c r="DW18" s="10">
        <f t="shared" si="25"/>
        <v>26046.999998472267</v>
      </c>
      <c r="DX18" s="10">
        <f t="shared" si="26"/>
        <v>31966.999993151847</v>
      </c>
      <c r="DY18" s="10">
        <f t="shared" si="27"/>
        <v>23962.999994963146</v>
      </c>
      <c r="DZ18" s="10">
        <f t="shared" si="28"/>
        <v>42179.340525579682</v>
      </c>
      <c r="EA18" s="10">
        <f t="shared" si="29"/>
        <v>39372.622276410315</v>
      </c>
      <c r="EB18" s="10">
        <f t="shared" si="30"/>
        <v>32659.970886622163</v>
      </c>
      <c r="EC18" s="10">
        <f t="shared" si="31"/>
        <v>30677.787848701704</v>
      </c>
      <c r="ED18" s="10">
        <f t="shared" si="32"/>
        <v>28810.123381887108</v>
      </c>
      <c r="EE18" s="10">
        <f t="shared" si="33"/>
        <v>27072.25421942199</v>
      </c>
      <c r="EF18" s="10">
        <f t="shared" si="34"/>
        <v>28196.999987837022</v>
      </c>
      <c r="EG18" s="10">
        <f t="shared" si="35"/>
        <v>32687.862047275488</v>
      </c>
      <c r="EJ18" s="7" t="s">
        <v>13</v>
      </c>
      <c r="EK18" s="5" t="s">
        <v>31</v>
      </c>
      <c r="EL18" s="13">
        <f t="shared" si="36"/>
        <v>0.17539371132555184</v>
      </c>
      <c r="EM18" s="13">
        <f t="shared" si="37"/>
        <v>0.18062255946450875</v>
      </c>
      <c r="EN18" s="13">
        <f t="shared" si="38"/>
        <v>0.15656884182052808</v>
      </c>
      <c r="EO18" s="13">
        <f t="shared" si="39"/>
        <v>0.13285940079381189</v>
      </c>
      <c r="EP18" s="13">
        <f t="shared" si="40"/>
        <v>0.12451083745780714</v>
      </c>
      <c r="EQ18" s="13">
        <f t="shared" si="41"/>
        <v>0.11523132204112635</v>
      </c>
      <c r="ER18" s="13">
        <f t="shared" si="42"/>
        <v>0.11039934440310308</v>
      </c>
      <c r="ES18" s="13">
        <f t="shared" si="43"/>
        <v>0.11665432786822863</v>
      </c>
      <c r="ET18" s="13">
        <f t="shared" si="44"/>
        <v>0.14273675248005463</v>
      </c>
      <c r="EU18" s="13">
        <f t="shared" si="45"/>
        <v>0.11121347658472011</v>
      </c>
      <c r="EV18" s="13">
        <f t="shared" si="46"/>
        <v>0.17783632666308799</v>
      </c>
      <c r="EW18" s="13">
        <f t="shared" si="47"/>
        <v>0.16609823858814127</v>
      </c>
      <c r="EX18" s="13">
        <f t="shared" si="48"/>
        <v>0.13868040937989451</v>
      </c>
      <c r="EY18" s="13">
        <f t="shared" si="49"/>
        <v>0.130593868579017</v>
      </c>
      <c r="EZ18" s="13">
        <f t="shared" si="50"/>
        <v>0.12262250946555962</v>
      </c>
      <c r="FA18" s="13">
        <f t="shared" si="51"/>
        <v>0.1164716576813675</v>
      </c>
      <c r="FB18" s="13">
        <f t="shared" si="52"/>
        <v>0.12606980080654032</v>
      </c>
      <c r="FC18" s="13">
        <f t="shared" si="53"/>
        <v>0.13914464912612651</v>
      </c>
      <c r="FF18" s="7" t="s">
        <v>13</v>
      </c>
      <c r="FG18" s="5" t="s">
        <v>31</v>
      </c>
      <c r="FH18" s="13">
        <f t="shared" si="54"/>
        <v>0.17539371132555184</v>
      </c>
      <c r="FI18" s="13">
        <f t="shared" si="55"/>
        <v>0.18062255946450875</v>
      </c>
      <c r="FJ18" s="13">
        <f t="shared" si="56"/>
        <v>0.15656884182052808</v>
      </c>
      <c r="FK18" s="13">
        <f t="shared" si="57"/>
        <v>0.13285940079381189</v>
      </c>
      <c r="FL18" s="13">
        <f t="shared" si="58"/>
        <v>0.12451083745780714</v>
      </c>
      <c r="FM18" s="13">
        <f t="shared" si="59"/>
        <v>0.11523132204112635</v>
      </c>
      <c r="FN18" s="13">
        <f t="shared" si="60"/>
        <v>0.11039934440310308</v>
      </c>
      <c r="FO18" s="13">
        <f t="shared" si="61"/>
        <v>0.11665432786822863</v>
      </c>
      <c r="FP18" s="13">
        <f t="shared" si="62"/>
        <v>0.14273675248005463</v>
      </c>
      <c r="FQ18" s="13">
        <f t="shared" si="63"/>
        <v>0.11121347658472011</v>
      </c>
      <c r="FR18" s="13">
        <f t="shared" si="64"/>
        <v>0.17783632666308799</v>
      </c>
      <c r="FS18" s="13">
        <f t="shared" si="65"/>
        <v>0.16609823858814127</v>
      </c>
      <c r="FT18" s="13">
        <f t="shared" si="66"/>
        <v>0.13868040937989451</v>
      </c>
      <c r="FU18" s="13">
        <f t="shared" si="67"/>
        <v>0.130593868579017</v>
      </c>
      <c r="FV18" s="13">
        <f t="shared" si="68"/>
        <v>0.12262250946555962</v>
      </c>
      <c r="FW18" s="13">
        <f t="shared" si="69"/>
        <v>0.1164716576813675</v>
      </c>
      <c r="FX18" s="13">
        <f t="shared" si="70"/>
        <v>0.12606980080654032</v>
      </c>
      <c r="FY18" s="13">
        <f t="shared" si="71"/>
        <v>0.13914464912612651</v>
      </c>
      <c r="GA18" s="14"/>
      <c r="GB18" s="15"/>
    </row>
    <row r="19" spans="2:184" x14ac:dyDescent="0.25">
      <c r="H19" s="7" t="s">
        <v>13</v>
      </c>
      <c r="I19" s="5" t="s">
        <v>32</v>
      </c>
      <c r="J19" s="8">
        <v>158.72592917100002</v>
      </c>
      <c r="K19" s="8">
        <v>158.71843166250858</v>
      </c>
      <c r="L19" s="8">
        <v>158.68637943613297</v>
      </c>
      <c r="M19" s="8">
        <v>158.61205586388755</v>
      </c>
      <c r="N19" s="8">
        <v>157.51680093974542</v>
      </c>
      <c r="O19" s="8">
        <v>156.61317654167476</v>
      </c>
      <c r="P19" s="8">
        <v>154.60962053679887</v>
      </c>
      <c r="Q19" s="8">
        <v>158.87393427903797</v>
      </c>
      <c r="R19" s="8">
        <v>158.71843166250858</v>
      </c>
      <c r="S19" s="8">
        <v>159.36558350630747</v>
      </c>
      <c r="T19" s="8">
        <v>158.71843166250858</v>
      </c>
      <c r="U19" s="8">
        <v>158.68637943613297</v>
      </c>
      <c r="V19" s="8">
        <v>158.61205586388755</v>
      </c>
      <c r="W19" s="8">
        <v>157.51729757148328</v>
      </c>
      <c r="X19" s="8">
        <v>156.68512940104947</v>
      </c>
      <c r="Y19" s="8">
        <v>154.6174919194963</v>
      </c>
      <c r="Z19" s="8">
        <v>158.76844881277293</v>
      </c>
      <c r="AA19" s="9">
        <v>156.0867395651662</v>
      </c>
      <c r="AD19" s="7" t="s">
        <v>13</v>
      </c>
      <c r="AE19" s="5" t="s">
        <v>32</v>
      </c>
      <c r="AF19" s="42">
        <v>11102.947969000003</v>
      </c>
      <c r="AG19" s="42">
        <v>10921.795781611972</v>
      </c>
      <c r="AH19" s="42">
        <v>10917.966031322219</v>
      </c>
      <c r="AI19" s="42">
        <v>10692.93357795593</v>
      </c>
      <c r="AJ19" s="42">
        <v>10399.00239656431</v>
      </c>
      <c r="AK19" s="42">
        <v>10122.579114248181</v>
      </c>
      <c r="AL19" s="42">
        <v>9605.4132575701351</v>
      </c>
      <c r="AM19" s="42">
        <v>10704.704619136959</v>
      </c>
      <c r="AN19" s="42">
        <v>10921.795781611972</v>
      </c>
      <c r="AO19" s="42">
        <v>10708.839458332861</v>
      </c>
      <c r="AP19" s="42">
        <v>10921.795781611972</v>
      </c>
      <c r="AQ19" s="42">
        <v>10917.966031322219</v>
      </c>
      <c r="AR19" s="42">
        <v>10692.93357795593</v>
      </c>
      <c r="AS19" s="42">
        <v>10399.064196842191</v>
      </c>
      <c r="AT19" s="42">
        <v>10159.632204445403</v>
      </c>
      <c r="AU19" s="42">
        <v>9607.5503754879956</v>
      </c>
      <c r="AV19" s="42">
        <v>10703.693090519868</v>
      </c>
      <c r="AW19" s="43">
        <v>10478.801786091331</v>
      </c>
      <c r="AX19" s="11"/>
      <c r="AZ19" s="7" t="s">
        <v>13</v>
      </c>
      <c r="BA19" s="5" t="s">
        <v>32</v>
      </c>
      <c r="BB19" s="8">
        <v>0.13963414360881601</v>
      </c>
      <c r="BC19" s="8">
        <v>0.13963414360881601</v>
      </c>
      <c r="BD19" s="8">
        <v>0.13963414360881601</v>
      </c>
      <c r="BE19" s="8">
        <v>0.13963414360881601</v>
      </c>
      <c r="BF19" s="8">
        <v>0.13963414360881601</v>
      </c>
      <c r="BG19" s="8">
        <v>0.13963414360881601</v>
      </c>
      <c r="BH19" s="8">
        <v>0.13963414360881601</v>
      </c>
      <c r="BI19" s="8">
        <v>0.13963414360881601</v>
      </c>
      <c r="BJ19" s="8">
        <v>0.13963414360881601</v>
      </c>
      <c r="BK19" s="8">
        <v>0.13963414360881601</v>
      </c>
      <c r="BL19" s="8">
        <v>0.13963414360881601</v>
      </c>
      <c r="BM19" s="8">
        <v>0.13963414360881601</v>
      </c>
      <c r="BN19" s="8">
        <v>0.13963414360881601</v>
      </c>
      <c r="BO19" s="8">
        <v>0.13963414360881601</v>
      </c>
      <c r="BP19" s="8">
        <v>0.13963414360881601</v>
      </c>
      <c r="BQ19" s="8">
        <v>0.13963414360881601</v>
      </c>
      <c r="BR19" s="8">
        <v>0.13963414360881601</v>
      </c>
      <c r="BS19" s="9">
        <v>0.13963414360881601</v>
      </c>
      <c r="BT19" s="12"/>
      <c r="BV19" s="7" t="s">
        <v>13</v>
      </c>
      <c r="BW19" s="5" t="s">
        <v>32</v>
      </c>
      <c r="BX19" s="42">
        <v>24.2856296527778</v>
      </c>
      <c r="BY19" s="42">
        <v>24.2856296527778</v>
      </c>
      <c r="BZ19" s="42">
        <v>24.2856296527778</v>
      </c>
      <c r="CA19" s="42">
        <v>24.2856296527778</v>
      </c>
      <c r="CB19" s="42">
        <v>24.2856296527778</v>
      </c>
      <c r="CC19" s="42">
        <v>24.2856296527778</v>
      </c>
      <c r="CD19" s="42">
        <v>24.2856296527778</v>
      </c>
      <c r="CE19" s="42">
        <v>24.2856296527778</v>
      </c>
      <c r="CF19" s="42">
        <v>24.2856296527778</v>
      </c>
      <c r="CG19" s="42">
        <v>24.2856296527778</v>
      </c>
      <c r="CH19" s="42">
        <v>24.2856296527778</v>
      </c>
      <c r="CI19" s="42">
        <v>24.2856296527778</v>
      </c>
      <c r="CJ19" s="42">
        <v>24.2856296527778</v>
      </c>
      <c r="CK19" s="42">
        <v>24.2856296527778</v>
      </c>
      <c r="CL19" s="42">
        <v>24.2856296527778</v>
      </c>
      <c r="CM19" s="42">
        <v>24.2856296527778</v>
      </c>
      <c r="CN19" s="42">
        <v>24.2856296527778</v>
      </c>
      <c r="CO19" s="43">
        <v>24.2856296527778</v>
      </c>
      <c r="CR19" s="7" t="s">
        <v>13</v>
      </c>
      <c r="CS19" s="5" t="s">
        <v>32</v>
      </c>
      <c r="CT19" s="8">
        <f t="shared" si="0"/>
        <v>158.86556331460883</v>
      </c>
      <c r="CU19" s="8">
        <f t="shared" si="1"/>
        <v>158.85806580611739</v>
      </c>
      <c r="CV19" s="8">
        <f t="shared" si="2"/>
        <v>158.82601357974178</v>
      </c>
      <c r="CW19" s="8">
        <f t="shared" si="3"/>
        <v>158.75169000749636</v>
      </c>
      <c r="CX19" s="8">
        <f t="shared" si="4"/>
        <v>157.65643508335424</v>
      </c>
      <c r="CY19" s="8">
        <f t="shared" si="5"/>
        <v>156.75281068528358</v>
      </c>
      <c r="CZ19" s="8">
        <f t="shared" si="6"/>
        <v>154.74925468040769</v>
      </c>
      <c r="DA19" s="8">
        <f t="shared" si="7"/>
        <v>159.01356842264678</v>
      </c>
      <c r="DB19" s="8">
        <f t="shared" si="8"/>
        <v>158.85806580611739</v>
      </c>
      <c r="DC19" s="8">
        <f t="shared" si="9"/>
        <v>159.50521764991629</v>
      </c>
      <c r="DD19" s="8">
        <f t="shared" si="10"/>
        <v>158.85806580611739</v>
      </c>
      <c r="DE19" s="8">
        <f t="shared" si="11"/>
        <v>158.82601357974178</v>
      </c>
      <c r="DF19" s="8">
        <f t="shared" si="12"/>
        <v>158.75169000749636</v>
      </c>
      <c r="DG19" s="8">
        <f t="shared" si="13"/>
        <v>157.6569317150921</v>
      </c>
      <c r="DH19" s="8">
        <f t="shared" si="14"/>
        <v>156.82476354465828</v>
      </c>
      <c r="DI19" s="8">
        <f t="shared" si="15"/>
        <v>154.75712606310512</v>
      </c>
      <c r="DJ19" s="8">
        <f t="shared" si="16"/>
        <v>158.90808295638175</v>
      </c>
      <c r="DK19" s="8">
        <f t="shared" si="17"/>
        <v>156.22637370877501</v>
      </c>
      <c r="DN19" s="7" t="s">
        <v>13</v>
      </c>
      <c r="DO19" s="5" t="s">
        <v>32</v>
      </c>
      <c r="DP19" s="10">
        <f t="shared" si="18"/>
        <v>11127.23359865278</v>
      </c>
      <c r="DQ19" s="10">
        <f t="shared" si="19"/>
        <v>10946.081411264749</v>
      </c>
      <c r="DR19" s="10">
        <f t="shared" si="20"/>
        <v>10942.251660974996</v>
      </c>
      <c r="DS19" s="10">
        <f t="shared" si="21"/>
        <v>10717.219207608707</v>
      </c>
      <c r="DT19" s="10">
        <f t="shared" si="22"/>
        <v>10423.288026217087</v>
      </c>
      <c r="DU19" s="10">
        <f t="shared" si="23"/>
        <v>10146.864743900958</v>
      </c>
      <c r="DV19" s="10">
        <f t="shared" si="24"/>
        <v>9629.6988872229122</v>
      </c>
      <c r="DW19" s="10">
        <f t="shared" si="25"/>
        <v>10728.990248789736</v>
      </c>
      <c r="DX19" s="10">
        <f t="shared" si="26"/>
        <v>10946.081411264749</v>
      </c>
      <c r="DY19" s="10">
        <f t="shared" si="27"/>
        <v>10733.125087985638</v>
      </c>
      <c r="DZ19" s="10">
        <f t="shared" si="28"/>
        <v>10946.081411264749</v>
      </c>
      <c r="EA19" s="10">
        <f t="shared" si="29"/>
        <v>10942.251660974996</v>
      </c>
      <c r="EB19" s="10">
        <f t="shared" si="30"/>
        <v>10717.219207608707</v>
      </c>
      <c r="EC19" s="10">
        <f t="shared" si="31"/>
        <v>10423.349826494969</v>
      </c>
      <c r="ED19" s="10">
        <f t="shared" si="32"/>
        <v>10183.91783409818</v>
      </c>
      <c r="EE19" s="10">
        <f t="shared" si="33"/>
        <v>9631.8360051407726</v>
      </c>
      <c r="EF19" s="10">
        <f t="shared" si="34"/>
        <v>10727.978720172645</v>
      </c>
      <c r="EG19" s="10">
        <f t="shared" si="35"/>
        <v>10503.087415744109</v>
      </c>
      <c r="EJ19" s="7" t="s">
        <v>13</v>
      </c>
      <c r="EK19" s="5" t="s">
        <v>32</v>
      </c>
      <c r="EL19" s="13">
        <f t="shared" si="36"/>
        <v>0.13990087223919764</v>
      </c>
      <c r="EM19" s="13">
        <f t="shared" si="37"/>
        <v>0.13762479464055649</v>
      </c>
      <c r="EN19" s="13">
        <f t="shared" si="38"/>
        <v>0.13760432458182598</v>
      </c>
      <c r="EO19" s="13">
        <f t="shared" si="39"/>
        <v>0.13483128403722397</v>
      </c>
      <c r="EP19" s="13">
        <f t="shared" si="40"/>
        <v>0.13203673937667409</v>
      </c>
      <c r="EQ19" s="13">
        <f t="shared" si="41"/>
        <v>0.12926854991099121</v>
      </c>
      <c r="ER19" s="13">
        <f t="shared" si="42"/>
        <v>0.12425375890866941</v>
      </c>
      <c r="ES19" s="13">
        <f t="shared" si="43"/>
        <v>0.13475721700623047</v>
      </c>
      <c r="ET19" s="13">
        <f t="shared" si="44"/>
        <v>0.13762479464055649</v>
      </c>
      <c r="EU19" s="13">
        <f t="shared" si="45"/>
        <v>0.13439337682228006</v>
      </c>
      <c r="EV19" s="13">
        <f t="shared" si="46"/>
        <v>0.13762479464055649</v>
      </c>
      <c r="EW19" s="13">
        <f t="shared" si="47"/>
        <v>0.13760432458182598</v>
      </c>
      <c r="EX19" s="13">
        <f t="shared" si="48"/>
        <v>0.13483128403722397</v>
      </c>
      <c r="EY19" s="13">
        <f t="shared" si="49"/>
        <v>0.13203710776110755</v>
      </c>
      <c r="EZ19" s="13">
        <f t="shared" si="50"/>
        <v>0.12968214971365821</v>
      </c>
      <c r="FA19" s="13">
        <f t="shared" si="51"/>
        <v>0.12427507724016501</v>
      </c>
      <c r="FB19" s="13">
        <f t="shared" si="52"/>
        <v>0.13483400726730227</v>
      </c>
      <c r="FC19" s="13">
        <f t="shared" si="53"/>
        <v>0.13426895603410863</v>
      </c>
      <c r="FF19" s="7" t="s">
        <v>13</v>
      </c>
      <c r="FG19" s="5" t="s">
        <v>32</v>
      </c>
      <c r="FH19" s="13">
        <f t="shared" si="54"/>
        <v>0.14008364514614163</v>
      </c>
      <c r="FI19" s="13">
        <f t="shared" si="55"/>
        <v>0.13780957681587525</v>
      </c>
      <c r="FJ19" s="13">
        <f t="shared" si="56"/>
        <v>0.13778916204405295</v>
      </c>
      <c r="FK19" s="13">
        <f t="shared" si="57"/>
        <v>0.13501864713506526</v>
      </c>
      <c r="FL19" s="13">
        <f t="shared" si="58"/>
        <v>0.1322278791944802</v>
      </c>
      <c r="FM19" s="13">
        <f t="shared" si="59"/>
        <v>0.12946325746302648</v>
      </c>
      <c r="FN19" s="13">
        <f t="shared" si="60"/>
        <v>0.12445551233329587</v>
      </c>
      <c r="FO19" s="13">
        <f t="shared" si="61"/>
        <v>0.13494433657727675</v>
      </c>
      <c r="FP19" s="13">
        <f t="shared" si="62"/>
        <v>0.13780957681587525</v>
      </c>
      <c r="FQ19" s="13">
        <f t="shared" si="63"/>
        <v>0.13458023814045775</v>
      </c>
      <c r="FR19" s="13">
        <f t="shared" si="64"/>
        <v>0.13780957681587525</v>
      </c>
      <c r="FS19" s="13">
        <f t="shared" si="65"/>
        <v>0.13778916204405295</v>
      </c>
      <c r="FT19" s="13">
        <f t="shared" si="66"/>
        <v>0.13501864713506526</v>
      </c>
      <c r="FU19" s="13">
        <f t="shared" si="67"/>
        <v>0.1322282466505362</v>
      </c>
      <c r="FV19" s="13">
        <f t="shared" si="68"/>
        <v>0.12987639966947123</v>
      </c>
      <c r="FW19" s="13">
        <f t="shared" si="69"/>
        <v>0.1244768011679567</v>
      </c>
      <c r="FX19" s="13">
        <f t="shared" si="70"/>
        <v>0.13502118357462459</v>
      </c>
      <c r="FY19" s="13">
        <f t="shared" si="71"/>
        <v>0.13445985036205402</v>
      </c>
      <c r="GA19" s="14"/>
      <c r="GB19" s="15"/>
    </row>
    <row r="20" spans="2:184" x14ac:dyDescent="0.25">
      <c r="H20" s="7" t="s">
        <v>13</v>
      </c>
      <c r="I20" s="5" t="s">
        <v>33</v>
      </c>
      <c r="J20" s="8">
        <v>181.21032894099997</v>
      </c>
      <c r="K20" s="8">
        <v>177.12729967211516</v>
      </c>
      <c r="L20" s="8">
        <v>177.123757049121</v>
      </c>
      <c r="M20" s="8">
        <v>177.07252659106683</v>
      </c>
      <c r="N20" s="8">
        <v>176.45982413155011</v>
      </c>
      <c r="O20" s="8">
        <v>176.43682241705224</v>
      </c>
      <c r="P20" s="8">
        <v>173.74568981041421</v>
      </c>
      <c r="Q20" s="8">
        <v>164.99999245252187</v>
      </c>
      <c r="R20" s="8">
        <v>164.22487336422796</v>
      </c>
      <c r="S20" s="8">
        <v>166.15419092493892</v>
      </c>
      <c r="T20" s="8">
        <v>177.12729999279603</v>
      </c>
      <c r="U20" s="8">
        <v>177.123757049121</v>
      </c>
      <c r="V20" s="8">
        <v>177.07252659106683</v>
      </c>
      <c r="W20" s="8">
        <v>176.46123108830855</v>
      </c>
      <c r="X20" s="8">
        <v>176.43682241705224</v>
      </c>
      <c r="Y20" s="8">
        <v>173.66222199720909</v>
      </c>
      <c r="Z20" s="8">
        <v>164.40393142704903</v>
      </c>
      <c r="AA20" s="9">
        <v>175.7196036580535</v>
      </c>
      <c r="AD20" s="7" t="s">
        <v>13</v>
      </c>
      <c r="AE20" s="5" t="s">
        <v>33</v>
      </c>
      <c r="AF20" s="42">
        <v>11257.042682332409</v>
      </c>
      <c r="AG20" s="42">
        <v>10906.795968915727</v>
      </c>
      <c r="AH20" s="42">
        <v>10628.072692744068</v>
      </c>
      <c r="AI20" s="42">
        <v>10621.412733197029</v>
      </c>
      <c r="AJ20" s="42">
        <v>10520.461800422519</v>
      </c>
      <c r="AK20" s="42">
        <v>10502.670886333784</v>
      </c>
      <c r="AL20" s="42">
        <v>10099.984530333348</v>
      </c>
      <c r="AM20" s="42">
        <v>9416.0000030633</v>
      </c>
      <c r="AN20" s="42">
        <v>9420.0000026678663</v>
      </c>
      <c r="AO20" s="42">
        <v>9353.0000030298124</v>
      </c>
      <c r="AP20" s="42">
        <v>10906.795974060773</v>
      </c>
      <c r="AQ20" s="42">
        <v>10905.109719730788</v>
      </c>
      <c r="AR20" s="42">
        <v>10898.449760183748</v>
      </c>
      <c r="AS20" s="42">
        <v>10797.677689421487</v>
      </c>
      <c r="AT20" s="42">
        <v>10779.707913320508</v>
      </c>
      <c r="AU20" s="42">
        <v>10375.737609673848</v>
      </c>
      <c r="AV20" s="42">
        <v>9713.0000032154985</v>
      </c>
      <c r="AW20" s="43">
        <v>10745.216316034275</v>
      </c>
      <c r="AX20" s="11"/>
      <c r="AZ20" s="7" t="s">
        <v>13</v>
      </c>
      <c r="BA20" s="5" t="s">
        <v>33</v>
      </c>
      <c r="BB20" s="8">
        <v>0</v>
      </c>
      <c r="BC20" s="8">
        <v>0</v>
      </c>
      <c r="BD20" s="8">
        <v>0</v>
      </c>
      <c r="BE20" s="8">
        <v>0</v>
      </c>
      <c r="BF20" s="8">
        <v>0</v>
      </c>
      <c r="BG20" s="8">
        <v>0</v>
      </c>
      <c r="BH20" s="8">
        <v>0</v>
      </c>
      <c r="BI20" s="8">
        <v>0</v>
      </c>
      <c r="BJ20" s="8">
        <v>0</v>
      </c>
      <c r="BK20" s="8">
        <v>0</v>
      </c>
      <c r="BL20" s="8">
        <v>0</v>
      </c>
      <c r="BM20" s="8">
        <v>0</v>
      </c>
      <c r="BN20" s="8">
        <v>0</v>
      </c>
      <c r="BO20" s="8">
        <v>0</v>
      </c>
      <c r="BP20" s="8">
        <v>0</v>
      </c>
      <c r="BQ20" s="8">
        <v>0</v>
      </c>
      <c r="BR20" s="8">
        <v>0</v>
      </c>
      <c r="BS20" s="9">
        <v>0</v>
      </c>
      <c r="BT20" s="12"/>
      <c r="BV20" s="7" t="s">
        <v>13</v>
      </c>
      <c r="BW20" s="5" t="s">
        <v>33</v>
      </c>
      <c r="BX20" s="42">
        <v>0</v>
      </c>
      <c r="BY20" s="42">
        <v>0</v>
      </c>
      <c r="BZ20" s="42">
        <v>0</v>
      </c>
      <c r="CA20" s="42">
        <v>0</v>
      </c>
      <c r="CB20" s="42">
        <v>0</v>
      </c>
      <c r="CC20" s="42">
        <v>0</v>
      </c>
      <c r="CD20" s="42">
        <v>0</v>
      </c>
      <c r="CE20" s="42">
        <v>0</v>
      </c>
      <c r="CF20" s="42">
        <v>0</v>
      </c>
      <c r="CG20" s="42">
        <v>0</v>
      </c>
      <c r="CH20" s="42">
        <v>0</v>
      </c>
      <c r="CI20" s="42">
        <v>0</v>
      </c>
      <c r="CJ20" s="42">
        <v>0</v>
      </c>
      <c r="CK20" s="42">
        <v>0</v>
      </c>
      <c r="CL20" s="42">
        <v>0</v>
      </c>
      <c r="CM20" s="42">
        <v>0</v>
      </c>
      <c r="CN20" s="42">
        <v>0</v>
      </c>
      <c r="CO20" s="43">
        <v>0</v>
      </c>
      <c r="CR20" s="7" t="s">
        <v>13</v>
      </c>
      <c r="CS20" s="5" t="s">
        <v>33</v>
      </c>
      <c r="CT20" s="8">
        <f t="shared" si="0"/>
        <v>181.21032894099997</v>
      </c>
      <c r="CU20" s="8">
        <f t="shared" si="1"/>
        <v>177.12729967211516</v>
      </c>
      <c r="CV20" s="8">
        <f t="shared" si="2"/>
        <v>177.123757049121</v>
      </c>
      <c r="CW20" s="8">
        <f t="shared" si="3"/>
        <v>177.07252659106683</v>
      </c>
      <c r="CX20" s="8">
        <f t="shared" si="4"/>
        <v>176.45982413155011</v>
      </c>
      <c r="CY20" s="8">
        <f t="shared" si="5"/>
        <v>176.43682241705224</v>
      </c>
      <c r="CZ20" s="8">
        <f t="shared" si="6"/>
        <v>173.74568981041421</v>
      </c>
      <c r="DA20" s="8">
        <f t="shared" si="7"/>
        <v>164.99999245252187</v>
      </c>
      <c r="DB20" s="8">
        <f t="shared" si="8"/>
        <v>164.22487336422796</v>
      </c>
      <c r="DC20" s="8">
        <f t="shared" si="9"/>
        <v>166.15419092493892</v>
      </c>
      <c r="DD20" s="8">
        <f t="shared" si="10"/>
        <v>177.12729999279603</v>
      </c>
      <c r="DE20" s="8">
        <f t="shared" si="11"/>
        <v>177.123757049121</v>
      </c>
      <c r="DF20" s="8">
        <f t="shared" si="12"/>
        <v>177.07252659106683</v>
      </c>
      <c r="DG20" s="8">
        <f t="shared" si="13"/>
        <v>176.46123108830855</v>
      </c>
      <c r="DH20" s="8">
        <f t="shared" si="14"/>
        <v>176.43682241705224</v>
      </c>
      <c r="DI20" s="8">
        <f t="shared" si="15"/>
        <v>173.66222199720909</v>
      </c>
      <c r="DJ20" s="8">
        <f t="shared" si="16"/>
        <v>164.40393142704903</v>
      </c>
      <c r="DK20" s="8">
        <f t="shared" si="17"/>
        <v>175.7196036580535</v>
      </c>
      <c r="DN20" s="7" t="s">
        <v>13</v>
      </c>
      <c r="DO20" s="5" t="s">
        <v>33</v>
      </c>
      <c r="DP20" s="10">
        <f t="shared" si="18"/>
        <v>11257.042682332409</v>
      </c>
      <c r="DQ20" s="10">
        <f t="shared" si="19"/>
        <v>10906.795968915727</v>
      </c>
      <c r="DR20" s="10">
        <f t="shared" si="20"/>
        <v>10628.072692744068</v>
      </c>
      <c r="DS20" s="10">
        <f t="shared" si="21"/>
        <v>10621.412733197029</v>
      </c>
      <c r="DT20" s="10">
        <f t="shared" si="22"/>
        <v>10520.461800422519</v>
      </c>
      <c r="DU20" s="10">
        <f t="shared" si="23"/>
        <v>10502.670886333784</v>
      </c>
      <c r="DV20" s="10">
        <f t="shared" si="24"/>
        <v>10099.984530333348</v>
      </c>
      <c r="DW20" s="10">
        <f t="shared" si="25"/>
        <v>9416.0000030633</v>
      </c>
      <c r="DX20" s="10">
        <f t="shared" si="26"/>
        <v>9420.0000026678663</v>
      </c>
      <c r="DY20" s="10">
        <f t="shared" si="27"/>
        <v>9353.0000030298124</v>
      </c>
      <c r="DZ20" s="10">
        <f t="shared" si="28"/>
        <v>10906.795974060773</v>
      </c>
      <c r="EA20" s="10">
        <f t="shared" si="29"/>
        <v>10905.109719730788</v>
      </c>
      <c r="EB20" s="10">
        <f t="shared" si="30"/>
        <v>10898.449760183748</v>
      </c>
      <c r="EC20" s="10">
        <f t="shared" si="31"/>
        <v>10797.677689421487</v>
      </c>
      <c r="ED20" s="10">
        <f t="shared" si="32"/>
        <v>10779.707913320508</v>
      </c>
      <c r="EE20" s="10">
        <f t="shared" si="33"/>
        <v>10375.737609673848</v>
      </c>
      <c r="EF20" s="10">
        <f t="shared" si="34"/>
        <v>9713.0000032154985</v>
      </c>
      <c r="EG20" s="10">
        <f t="shared" si="35"/>
        <v>10745.216316034275</v>
      </c>
      <c r="EJ20" s="7" t="s">
        <v>13</v>
      </c>
      <c r="EK20" s="5" t="s">
        <v>33</v>
      </c>
      <c r="EL20" s="13">
        <f t="shared" si="36"/>
        <v>0.12424283701838623</v>
      </c>
      <c r="EM20" s="13">
        <f t="shared" si="37"/>
        <v>0.12315206057005977</v>
      </c>
      <c r="EN20" s="13">
        <f t="shared" si="38"/>
        <v>0.12000730867284652</v>
      </c>
      <c r="EO20" s="13">
        <f t="shared" si="39"/>
        <v>0.1199668061181081</v>
      </c>
      <c r="EP20" s="13">
        <f t="shared" si="40"/>
        <v>0.11923917358751936</v>
      </c>
      <c r="EQ20" s="13">
        <f t="shared" si="41"/>
        <v>0.11905304961237756</v>
      </c>
      <c r="ER20" s="13">
        <f t="shared" si="42"/>
        <v>0.1162616988237709</v>
      </c>
      <c r="ES20" s="13">
        <f t="shared" si="43"/>
        <v>0.11413333859118473</v>
      </c>
      <c r="ET20" s="13">
        <f t="shared" si="44"/>
        <v>0.11472074612931034</v>
      </c>
      <c r="EU20" s="13">
        <f t="shared" si="45"/>
        <v>0.11258217383460502</v>
      </c>
      <c r="EV20" s="13">
        <f t="shared" si="46"/>
        <v>0.12315206040519294</v>
      </c>
      <c r="EW20" s="13">
        <f t="shared" si="47"/>
        <v>0.12313548336383268</v>
      </c>
      <c r="EX20" s="13">
        <f t="shared" si="48"/>
        <v>0.12309588584967496</v>
      </c>
      <c r="EY20" s="13">
        <f t="shared" si="49"/>
        <v>0.1223801695457727</v>
      </c>
      <c r="EZ20" s="13">
        <f t="shared" si="50"/>
        <v>0.12219340345905789</v>
      </c>
      <c r="FA20" s="13">
        <f t="shared" si="51"/>
        <v>0.11949331858532358</v>
      </c>
      <c r="FB20" s="13">
        <f t="shared" si="52"/>
        <v>0.11816019141276374</v>
      </c>
      <c r="FC20" s="13">
        <f t="shared" si="53"/>
        <v>0.12229957377942</v>
      </c>
      <c r="FF20" s="7" t="s">
        <v>13</v>
      </c>
      <c r="FG20" s="5" t="s">
        <v>33</v>
      </c>
      <c r="FH20" s="13">
        <f t="shared" si="54"/>
        <v>0.12424283701838623</v>
      </c>
      <c r="FI20" s="13">
        <f t="shared" si="55"/>
        <v>0.12315206057005977</v>
      </c>
      <c r="FJ20" s="13">
        <f t="shared" si="56"/>
        <v>0.12000730867284652</v>
      </c>
      <c r="FK20" s="13">
        <f t="shared" si="57"/>
        <v>0.1199668061181081</v>
      </c>
      <c r="FL20" s="13">
        <f t="shared" si="58"/>
        <v>0.11923917358751936</v>
      </c>
      <c r="FM20" s="13">
        <f t="shared" si="59"/>
        <v>0.11905304961237756</v>
      </c>
      <c r="FN20" s="13">
        <f t="shared" si="60"/>
        <v>0.1162616988237709</v>
      </c>
      <c r="FO20" s="13">
        <f t="shared" si="61"/>
        <v>0.11413333859118473</v>
      </c>
      <c r="FP20" s="13">
        <f t="shared" si="62"/>
        <v>0.11472074612931034</v>
      </c>
      <c r="FQ20" s="13">
        <f t="shared" si="63"/>
        <v>0.11258217383460502</v>
      </c>
      <c r="FR20" s="13">
        <f t="shared" si="64"/>
        <v>0.12315206040519294</v>
      </c>
      <c r="FS20" s="13">
        <f t="shared" si="65"/>
        <v>0.12313548336383268</v>
      </c>
      <c r="FT20" s="13">
        <f t="shared" si="66"/>
        <v>0.12309588584967496</v>
      </c>
      <c r="FU20" s="13">
        <f t="shared" si="67"/>
        <v>0.1223801695457727</v>
      </c>
      <c r="FV20" s="13">
        <f t="shared" si="68"/>
        <v>0.12219340345905789</v>
      </c>
      <c r="FW20" s="13">
        <f t="shared" si="69"/>
        <v>0.11949331858532358</v>
      </c>
      <c r="FX20" s="13">
        <f t="shared" si="70"/>
        <v>0.11816019141276374</v>
      </c>
      <c r="FY20" s="13">
        <f t="shared" si="71"/>
        <v>0.12229957377942</v>
      </c>
      <c r="GA20" s="14"/>
      <c r="GB20" s="15"/>
    </row>
    <row r="21" spans="2:184" x14ac:dyDescent="0.25">
      <c r="H21" s="7" t="s">
        <v>13</v>
      </c>
      <c r="I21" s="5" t="s">
        <v>34</v>
      </c>
      <c r="J21" s="8">
        <v>301.07137136799992</v>
      </c>
      <c r="K21" s="8">
        <v>308.36190169994052</v>
      </c>
      <c r="L21" s="8">
        <v>308.31742698651982</v>
      </c>
      <c r="M21" s="8">
        <v>308.39911695887423</v>
      </c>
      <c r="N21" s="8">
        <v>307.6499125797456</v>
      </c>
      <c r="O21" s="8">
        <v>307.64403841623641</v>
      </c>
      <c r="P21" s="8">
        <v>307.5514357915788</v>
      </c>
      <c r="Q21" s="8">
        <v>315.02598448002749</v>
      </c>
      <c r="R21" s="8">
        <v>314.99698055272444</v>
      </c>
      <c r="S21" s="8">
        <v>315.01345736367693</v>
      </c>
      <c r="T21" s="8">
        <v>310.26841159075093</v>
      </c>
      <c r="U21" s="8">
        <v>310.26860137334415</v>
      </c>
      <c r="V21" s="8">
        <v>310.42424986066089</v>
      </c>
      <c r="W21" s="8">
        <v>309.63722425172472</v>
      </c>
      <c r="X21" s="8">
        <v>309.70866472233598</v>
      </c>
      <c r="Y21" s="8">
        <v>309.5955457501716</v>
      </c>
      <c r="Z21" s="8">
        <v>315.02598448002749</v>
      </c>
      <c r="AA21" s="9">
        <v>304.14306625371614</v>
      </c>
      <c r="AD21" s="7" t="s">
        <v>13</v>
      </c>
      <c r="AE21" s="5" t="s">
        <v>34</v>
      </c>
      <c r="AF21" s="42">
        <v>25083.85207325366</v>
      </c>
      <c r="AG21" s="42">
        <v>20421.158423454093</v>
      </c>
      <c r="AH21" s="42">
        <v>18097.318116697064</v>
      </c>
      <c r="AI21" s="42">
        <v>15293.795903999675</v>
      </c>
      <c r="AJ21" s="42">
        <v>15089.59068611667</v>
      </c>
      <c r="AK21" s="42">
        <v>14498.143900630535</v>
      </c>
      <c r="AL21" s="42">
        <v>13792.853843359</v>
      </c>
      <c r="AM21" s="42">
        <v>16916.377737539511</v>
      </c>
      <c r="AN21" s="42">
        <v>19115.550773570718</v>
      </c>
      <c r="AO21" s="42">
        <v>16619.542294492934</v>
      </c>
      <c r="AP21" s="42">
        <v>20998.841798265501</v>
      </c>
      <c r="AQ21" s="42">
        <v>19148.402302873608</v>
      </c>
      <c r="AR21" s="42">
        <v>16394.542843304895</v>
      </c>
      <c r="AS21" s="42">
        <v>16251.164979188732</v>
      </c>
      <c r="AT21" s="42">
        <v>15566.2429315071</v>
      </c>
      <c r="AU21" s="42">
        <v>14830.773312969812</v>
      </c>
      <c r="AV21" s="42">
        <v>17792.431436657043</v>
      </c>
      <c r="AW21" s="43">
        <v>15894.590793714633</v>
      </c>
      <c r="AX21" s="11"/>
      <c r="AZ21" s="7" t="s">
        <v>13</v>
      </c>
      <c r="BA21" s="5" t="s">
        <v>34</v>
      </c>
      <c r="BB21" s="8">
        <v>39.910308708146005</v>
      </c>
      <c r="BC21" s="8">
        <v>39.975309210928003</v>
      </c>
      <c r="BD21" s="8">
        <v>39.975309210928003</v>
      </c>
      <c r="BE21" s="8">
        <v>39.975309210928003</v>
      </c>
      <c r="BF21" s="8">
        <v>39.975309210928003</v>
      </c>
      <c r="BG21" s="8">
        <v>39.975309210928003</v>
      </c>
      <c r="BH21" s="8">
        <v>39.975309210928003</v>
      </c>
      <c r="BI21" s="8">
        <v>39.975309210928003</v>
      </c>
      <c r="BJ21" s="8">
        <v>39.975309210928003</v>
      </c>
      <c r="BK21" s="8">
        <v>39.975309210928003</v>
      </c>
      <c r="BL21" s="8">
        <v>39.975309210928003</v>
      </c>
      <c r="BM21" s="8">
        <v>39.975309210928003</v>
      </c>
      <c r="BN21" s="8">
        <v>39.975309210928003</v>
      </c>
      <c r="BO21" s="8">
        <v>39.975309210928003</v>
      </c>
      <c r="BP21" s="8">
        <v>39.975309210928003</v>
      </c>
      <c r="BQ21" s="8">
        <v>39.975309210928003</v>
      </c>
      <c r="BR21" s="8">
        <v>39.975309210928003</v>
      </c>
      <c r="BS21" s="9">
        <v>39.975309210928003</v>
      </c>
      <c r="BT21" s="12"/>
      <c r="BV21" s="7" t="s">
        <v>13</v>
      </c>
      <c r="BW21" s="5" t="s">
        <v>34</v>
      </c>
      <c r="BX21" s="42">
        <v>2415.7391361202535</v>
      </c>
      <c r="BY21" s="42">
        <v>2419.6735646807101</v>
      </c>
      <c r="BZ21" s="42">
        <v>1619.0000230425842</v>
      </c>
      <c r="CA21" s="42">
        <v>1619.0000230425842</v>
      </c>
      <c r="CB21" s="42">
        <v>1619.0000230425842</v>
      </c>
      <c r="CC21" s="42">
        <v>1619.000023042584</v>
      </c>
      <c r="CD21" s="42">
        <v>1619.000023042584</v>
      </c>
      <c r="CE21" s="42">
        <v>1619.0000230425842</v>
      </c>
      <c r="CF21" s="42">
        <v>1619.000023042584</v>
      </c>
      <c r="CG21" s="42">
        <v>1619.000023042584</v>
      </c>
      <c r="CH21" s="42">
        <v>2279.62616973068</v>
      </c>
      <c r="CI21" s="42">
        <v>1998.7654605464002</v>
      </c>
      <c r="CJ21" s="42">
        <v>1998.7654605464002</v>
      </c>
      <c r="CK21" s="42">
        <v>1998.7654605464002</v>
      </c>
      <c r="CL21" s="42">
        <v>1998.7654605464002</v>
      </c>
      <c r="CM21" s="42">
        <v>1998.7654605464002</v>
      </c>
      <c r="CN21" s="42">
        <v>1998.7654605464002</v>
      </c>
      <c r="CO21" s="43">
        <v>1998.7654605464002</v>
      </c>
      <c r="CR21" s="7" t="s">
        <v>13</v>
      </c>
      <c r="CS21" s="5" t="s">
        <v>34</v>
      </c>
      <c r="CT21" s="8">
        <f t="shared" si="0"/>
        <v>340.98168007614595</v>
      </c>
      <c r="CU21" s="8">
        <f t="shared" si="1"/>
        <v>348.33721091086852</v>
      </c>
      <c r="CV21" s="8">
        <f t="shared" si="2"/>
        <v>348.29273619744782</v>
      </c>
      <c r="CW21" s="8">
        <f t="shared" si="3"/>
        <v>348.37442616980223</v>
      </c>
      <c r="CX21" s="8">
        <f t="shared" si="4"/>
        <v>347.62522179067361</v>
      </c>
      <c r="CY21" s="8">
        <f t="shared" si="5"/>
        <v>347.61934762716442</v>
      </c>
      <c r="CZ21" s="8">
        <f t="shared" si="6"/>
        <v>347.5267450025068</v>
      </c>
      <c r="DA21" s="8">
        <f t="shared" si="7"/>
        <v>355.00129369095549</v>
      </c>
      <c r="DB21" s="8">
        <f t="shared" si="8"/>
        <v>354.97228976365244</v>
      </c>
      <c r="DC21" s="8">
        <f t="shared" si="9"/>
        <v>354.98876657460494</v>
      </c>
      <c r="DD21" s="8">
        <f t="shared" si="10"/>
        <v>350.24372080167893</v>
      </c>
      <c r="DE21" s="8">
        <f t="shared" si="11"/>
        <v>350.24391058427216</v>
      </c>
      <c r="DF21" s="8">
        <f t="shared" si="12"/>
        <v>350.3995590715889</v>
      </c>
      <c r="DG21" s="8">
        <f t="shared" si="13"/>
        <v>349.61253346265272</v>
      </c>
      <c r="DH21" s="8">
        <f t="shared" si="14"/>
        <v>349.68397393326399</v>
      </c>
      <c r="DI21" s="8">
        <f t="shared" si="15"/>
        <v>349.5708549610996</v>
      </c>
      <c r="DJ21" s="8">
        <f t="shared" si="16"/>
        <v>355.00129369095549</v>
      </c>
      <c r="DK21" s="8">
        <f t="shared" si="17"/>
        <v>344.11837546464415</v>
      </c>
      <c r="DN21" s="7" t="s">
        <v>13</v>
      </c>
      <c r="DO21" s="5" t="s">
        <v>34</v>
      </c>
      <c r="DP21" s="10">
        <f t="shared" si="18"/>
        <v>27499.591209373913</v>
      </c>
      <c r="DQ21" s="10">
        <f t="shared" si="19"/>
        <v>22840.831988134803</v>
      </c>
      <c r="DR21" s="10">
        <f t="shared" si="20"/>
        <v>19716.318139739647</v>
      </c>
      <c r="DS21" s="10">
        <f t="shared" si="21"/>
        <v>16912.795927042258</v>
      </c>
      <c r="DT21" s="10">
        <f t="shared" si="22"/>
        <v>16708.590709159253</v>
      </c>
      <c r="DU21" s="10">
        <f t="shared" si="23"/>
        <v>16117.14392367312</v>
      </c>
      <c r="DV21" s="10">
        <f t="shared" si="24"/>
        <v>15411.853866401583</v>
      </c>
      <c r="DW21" s="10">
        <f t="shared" si="25"/>
        <v>18535.377760582094</v>
      </c>
      <c r="DX21" s="10">
        <f t="shared" si="26"/>
        <v>20734.550796613301</v>
      </c>
      <c r="DY21" s="10">
        <f t="shared" si="27"/>
        <v>18238.542317535517</v>
      </c>
      <c r="DZ21" s="10">
        <f t="shared" si="28"/>
        <v>23278.467967996181</v>
      </c>
      <c r="EA21" s="10">
        <f t="shared" si="29"/>
        <v>21147.16776342001</v>
      </c>
      <c r="EB21" s="10">
        <f t="shared" si="30"/>
        <v>18393.308303851296</v>
      </c>
      <c r="EC21" s="10">
        <f t="shared" si="31"/>
        <v>18249.930439735133</v>
      </c>
      <c r="ED21" s="10">
        <f t="shared" si="32"/>
        <v>17565.0083920535</v>
      </c>
      <c r="EE21" s="10">
        <f t="shared" si="33"/>
        <v>16829.538773516211</v>
      </c>
      <c r="EF21" s="10">
        <f t="shared" si="34"/>
        <v>19791.196897203445</v>
      </c>
      <c r="EG21" s="10">
        <f t="shared" si="35"/>
        <v>17893.356254261034</v>
      </c>
      <c r="EJ21" s="7" t="s">
        <v>13</v>
      </c>
      <c r="EK21" s="5" t="s">
        <v>34</v>
      </c>
      <c r="EL21" s="13">
        <f t="shared" si="36"/>
        <v>0.16663060296486071</v>
      </c>
      <c r="EM21" s="13">
        <f t="shared" si="37"/>
        <v>0.1324492961735943</v>
      </c>
      <c r="EN21" s="13">
        <f t="shared" si="38"/>
        <v>0.11739406554847977</v>
      </c>
      <c r="EO21" s="13">
        <f t="shared" si="39"/>
        <v>9.9181839784834011E-2</v>
      </c>
      <c r="EP21" s="13">
        <f t="shared" si="40"/>
        <v>9.8095855510476143E-2</v>
      </c>
      <c r="EQ21" s="13">
        <f t="shared" si="41"/>
        <v>9.4252721263623704E-2</v>
      </c>
      <c r="ER21" s="13">
        <f t="shared" si="42"/>
        <v>8.9694615197349503E-2</v>
      </c>
      <c r="ES21" s="13">
        <f t="shared" si="43"/>
        <v>0.10739671373751077</v>
      </c>
      <c r="ET21" s="13">
        <f t="shared" si="44"/>
        <v>0.1213697397354648</v>
      </c>
      <c r="EU21" s="13">
        <f t="shared" si="45"/>
        <v>0.10551639560786126</v>
      </c>
      <c r="EV21" s="13">
        <f t="shared" si="46"/>
        <v>0.13535919876989164</v>
      </c>
      <c r="EW21" s="13">
        <f t="shared" si="47"/>
        <v>0.1234311317233964</v>
      </c>
      <c r="EX21" s="13">
        <f t="shared" si="48"/>
        <v>0.10562668896301664</v>
      </c>
      <c r="EY21" s="13">
        <f t="shared" si="49"/>
        <v>0.10496906512749953</v>
      </c>
      <c r="EZ21" s="13">
        <f t="shared" si="50"/>
        <v>0.10052184329723388</v>
      </c>
      <c r="FA21" s="13">
        <f t="shared" si="51"/>
        <v>9.5807407545440051E-2</v>
      </c>
      <c r="FB21" s="13">
        <f t="shared" si="52"/>
        <v>0.1129585006520951</v>
      </c>
      <c r="FC21" s="13">
        <f t="shared" si="53"/>
        <v>0.1045204876079954</v>
      </c>
      <c r="FF21" s="7" t="s">
        <v>13</v>
      </c>
      <c r="FG21" s="5" t="s">
        <v>34</v>
      </c>
      <c r="FH21" s="13">
        <f t="shared" si="54"/>
        <v>0.1612965904985445</v>
      </c>
      <c r="FI21" s="13">
        <f t="shared" si="55"/>
        <v>0.13114207309869774</v>
      </c>
      <c r="FJ21" s="13">
        <f t="shared" si="56"/>
        <v>0.1132169355869795</v>
      </c>
      <c r="FK21" s="13">
        <f t="shared" si="57"/>
        <v>9.7095507916523924E-2</v>
      </c>
      <c r="FL21" s="13">
        <f t="shared" si="58"/>
        <v>9.6129910385044023E-2</v>
      </c>
      <c r="FM21" s="13">
        <f t="shared" si="59"/>
        <v>9.2728693231191484E-2</v>
      </c>
      <c r="FN21" s="13">
        <f t="shared" si="60"/>
        <v>8.8694490930707581E-2</v>
      </c>
      <c r="FO21" s="13">
        <f t="shared" si="61"/>
        <v>0.10442428289694047</v>
      </c>
      <c r="FP21" s="13">
        <f t="shared" si="62"/>
        <v>0.11682348957671471</v>
      </c>
      <c r="FQ21" s="13">
        <f t="shared" si="63"/>
        <v>0.10275560262666779</v>
      </c>
      <c r="FR21" s="13">
        <f t="shared" si="64"/>
        <v>0.13292725371186492</v>
      </c>
      <c r="FS21" s="13">
        <f t="shared" si="65"/>
        <v>0.12075680475439296</v>
      </c>
      <c r="FT21" s="13">
        <f t="shared" si="66"/>
        <v>0.10498476854586124</v>
      </c>
      <c r="FU21" s="13">
        <f t="shared" si="67"/>
        <v>0.10440089352051034</v>
      </c>
      <c r="FV21" s="13">
        <f t="shared" si="68"/>
        <v>0.10046218701121101</v>
      </c>
      <c r="FW21" s="13">
        <f t="shared" si="69"/>
        <v>9.6286853063817401E-2</v>
      </c>
      <c r="FX21" s="13">
        <f t="shared" si="70"/>
        <v>0.11149929450360013</v>
      </c>
      <c r="FY21" s="13">
        <f t="shared" si="71"/>
        <v>0.10399535468049691</v>
      </c>
      <c r="GA21" s="14"/>
      <c r="GB21" s="15"/>
    </row>
    <row r="22" spans="2:184" x14ac:dyDescent="0.25">
      <c r="H22" s="7" t="s">
        <v>13</v>
      </c>
      <c r="I22" s="5" t="s">
        <v>35</v>
      </c>
      <c r="J22" s="8">
        <v>197.02225224300003</v>
      </c>
      <c r="K22" s="8">
        <v>208.64247657664589</v>
      </c>
      <c r="L22" s="8">
        <v>208.53846123907505</v>
      </c>
      <c r="M22" s="8">
        <v>208.15935317193612</v>
      </c>
      <c r="N22" s="8">
        <v>207.81937301263574</v>
      </c>
      <c r="O22" s="8">
        <v>207.71562988838207</v>
      </c>
      <c r="P22" s="8">
        <v>207.71559981567387</v>
      </c>
      <c r="Q22" s="8">
        <v>207.40638329151972</v>
      </c>
      <c r="R22" s="8">
        <v>211.17027471937848</v>
      </c>
      <c r="S22" s="8">
        <v>212.05236416894357</v>
      </c>
      <c r="T22" s="8">
        <v>208.64250474398446</v>
      </c>
      <c r="U22" s="8">
        <v>208.58240728973905</v>
      </c>
      <c r="V22" s="8">
        <v>208.17047601712127</v>
      </c>
      <c r="W22" s="8">
        <v>207.81954118442337</v>
      </c>
      <c r="X22" s="8">
        <v>207.76416453351982</v>
      </c>
      <c r="Y22" s="8">
        <v>207.94654244346324</v>
      </c>
      <c r="Z22" s="8">
        <v>207.38445004912177</v>
      </c>
      <c r="AA22" s="9">
        <v>207.21824289017141</v>
      </c>
      <c r="AD22" s="7" t="s">
        <v>13</v>
      </c>
      <c r="AE22" s="5" t="s">
        <v>35</v>
      </c>
      <c r="AF22" s="42">
        <v>9823.7440378730971</v>
      </c>
      <c r="AG22" s="42">
        <v>10007.209982377421</v>
      </c>
      <c r="AH22" s="42">
        <v>9993.0962679064032</v>
      </c>
      <c r="AI22" s="42">
        <v>9687.1922873633539</v>
      </c>
      <c r="AJ22" s="42">
        <v>9565.870808765656</v>
      </c>
      <c r="AK22" s="42">
        <v>9548.3970397378325</v>
      </c>
      <c r="AL22" s="42">
        <v>9540.1798404052261</v>
      </c>
      <c r="AM22" s="42">
        <v>9877.0657641459547</v>
      </c>
      <c r="AN22" s="42">
        <v>10018.600582329835</v>
      </c>
      <c r="AO22" s="42">
        <v>9913.9192949378776</v>
      </c>
      <c r="AP22" s="42">
        <v>10007.210206162828</v>
      </c>
      <c r="AQ22" s="42">
        <v>10001.194378192393</v>
      </c>
      <c r="AR22" s="42">
        <v>9689.5544788985044</v>
      </c>
      <c r="AS22" s="42">
        <v>9554.4640739726474</v>
      </c>
      <c r="AT22" s="42">
        <v>9545.4448298965417</v>
      </c>
      <c r="AU22" s="42">
        <v>9544.0342435196435</v>
      </c>
      <c r="AV22" s="42">
        <v>9876.950653147127</v>
      </c>
      <c r="AW22" s="43">
        <v>9603.2989247242003</v>
      </c>
      <c r="AX22" s="11"/>
      <c r="AZ22" s="7" t="s">
        <v>13</v>
      </c>
      <c r="BA22" s="5" t="s">
        <v>35</v>
      </c>
      <c r="BB22" s="8">
        <v>0</v>
      </c>
      <c r="BC22" s="8">
        <v>0</v>
      </c>
      <c r="BD22" s="8">
        <v>0</v>
      </c>
      <c r="BE22" s="8">
        <v>0</v>
      </c>
      <c r="BF22" s="8">
        <v>0</v>
      </c>
      <c r="BG22" s="8">
        <v>0</v>
      </c>
      <c r="BH22" s="8">
        <v>0</v>
      </c>
      <c r="BI22" s="8">
        <v>0</v>
      </c>
      <c r="BJ22" s="8">
        <v>0</v>
      </c>
      <c r="BK22" s="8">
        <v>0</v>
      </c>
      <c r="BL22" s="8">
        <v>0</v>
      </c>
      <c r="BM22" s="8">
        <v>0</v>
      </c>
      <c r="BN22" s="8">
        <v>0</v>
      </c>
      <c r="BO22" s="8">
        <v>0</v>
      </c>
      <c r="BP22" s="8">
        <v>0</v>
      </c>
      <c r="BQ22" s="8">
        <v>0</v>
      </c>
      <c r="BR22" s="8">
        <v>0</v>
      </c>
      <c r="BS22" s="9">
        <v>0</v>
      </c>
      <c r="BT22" s="12"/>
      <c r="BV22" s="7" t="s">
        <v>13</v>
      </c>
      <c r="BW22" s="5" t="s">
        <v>35</v>
      </c>
      <c r="BX22" s="42">
        <v>0</v>
      </c>
      <c r="BY22" s="42">
        <v>0</v>
      </c>
      <c r="BZ22" s="42">
        <v>0</v>
      </c>
      <c r="CA22" s="42">
        <v>0</v>
      </c>
      <c r="CB22" s="42">
        <v>0</v>
      </c>
      <c r="CC22" s="42">
        <v>0</v>
      </c>
      <c r="CD22" s="42">
        <v>0</v>
      </c>
      <c r="CE22" s="42">
        <v>0</v>
      </c>
      <c r="CF22" s="42">
        <v>0</v>
      </c>
      <c r="CG22" s="42">
        <v>0</v>
      </c>
      <c r="CH22" s="42">
        <v>0</v>
      </c>
      <c r="CI22" s="42">
        <v>0</v>
      </c>
      <c r="CJ22" s="42">
        <v>0</v>
      </c>
      <c r="CK22" s="42">
        <v>0</v>
      </c>
      <c r="CL22" s="42">
        <v>0</v>
      </c>
      <c r="CM22" s="42">
        <v>0</v>
      </c>
      <c r="CN22" s="42">
        <v>0</v>
      </c>
      <c r="CO22" s="43">
        <v>0</v>
      </c>
      <c r="CR22" s="7" t="s">
        <v>13</v>
      </c>
      <c r="CS22" s="5" t="s">
        <v>35</v>
      </c>
      <c r="CT22" s="8">
        <f t="shared" si="0"/>
        <v>197.02225224300003</v>
      </c>
      <c r="CU22" s="8">
        <f t="shared" si="1"/>
        <v>208.64247657664589</v>
      </c>
      <c r="CV22" s="8">
        <f t="shared" si="2"/>
        <v>208.53846123907505</v>
      </c>
      <c r="CW22" s="8">
        <f t="shared" si="3"/>
        <v>208.15935317193612</v>
      </c>
      <c r="CX22" s="8">
        <f t="shared" si="4"/>
        <v>207.81937301263574</v>
      </c>
      <c r="CY22" s="8">
        <f t="shared" si="5"/>
        <v>207.71562988838207</v>
      </c>
      <c r="CZ22" s="8">
        <f t="shared" si="6"/>
        <v>207.71559981567387</v>
      </c>
      <c r="DA22" s="8">
        <f t="shared" si="7"/>
        <v>207.40638329151972</v>
      </c>
      <c r="DB22" s="8">
        <f t="shared" si="8"/>
        <v>211.17027471937848</v>
      </c>
      <c r="DC22" s="8">
        <f t="shared" si="9"/>
        <v>212.05236416894357</v>
      </c>
      <c r="DD22" s="8">
        <f t="shared" si="10"/>
        <v>208.64250474398446</v>
      </c>
      <c r="DE22" s="8">
        <f t="shared" si="11"/>
        <v>208.58240728973905</v>
      </c>
      <c r="DF22" s="8">
        <f t="shared" si="12"/>
        <v>208.17047601712127</v>
      </c>
      <c r="DG22" s="8">
        <f t="shared" si="13"/>
        <v>207.81954118442337</v>
      </c>
      <c r="DH22" s="8">
        <f t="shared" si="14"/>
        <v>207.76416453351982</v>
      </c>
      <c r="DI22" s="8">
        <f t="shared" si="15"/>
        <v>207.94654244346324</v>
      </c>
      <c r="DJ22" s="8">
        <f t="shared" si="16"/>
        <v>207.38445004912177</v>
      </c>
      <c r="DK22" s="8">
        <f t="shared" si="17"/>
        <v>207.21824289017141</v>
      </c>
      <c r="DN22" s="7" t="s">
        <v>13</v>
      </c>
      <c r="DO22" s="5" t="s">
        <v>35</v>
      </c>
      <c r="DP22" s="10">
        <f t="shared" si="18"/>
        <v>9823.7440378730971</v>
      </c>
      <c r="DQ22" s="10">
        <f t="shared" si="19"/>
        <v>10007.209982377421</v>
      </c>
      <c r="DR22" s="10">
        <f t="shared" si="20"/>
        <v>9993.0962679064032</v>
      </c>
      <c r="DS22" s="10">
        <f t="shared" si="21"/>
        <v>9687.1922873633539</v>
      </c>
      <c r="DT22" s="10">
        <f t="shared" si="22"/>
        <v>9565.870808765656</v>
      </c>
      <c r="DU22" s="10">
        <f t="shared" si="23"/>
        <v>9548.3970397378325</v>
      </c>
      <c r="DV22" s="10">
        <f t="shared" si="24"/>
        <v>9540.1798404052261</v>
      </c>
      <c r="DW22" s="10">
        <f t="shared" si="25"/>
        <v>9877.0657641459547</v>
      </c>
      <c r="DX22" s="10">
        <f t="shared" si="26"/>
        <v>10018.600582329835</v>
      </c>
      <c r="DY22" s="10">
        <f t="shared" si="27"/>
        <v>9913.9192949378776</v>
      </c>
      <c r="DZ22" s="10">
        <f t="shared" si="28"/>
        <v>10007.210206162828</v>
      </c>
      <c r="EA22" s="10">
        <f t="shared" si="29"/>
        <v>10001.194378192393</v>
      </c>
      <c r="EB22" s="10">
        <f t="shared" si="30"/>
        <v>9689.5544788985044</v>
      </c>
      <c r="EC22" s="10">
        <f t="shared" si="31"/>
        <v>9554.4640739726474</v>
      </c>
      <c r="ED22" s="10">
        <f t="shared" si="32"/>
        <v>9545.4448298965417</v>
      </c>
      <c r="EE22" s="10">
        <f t="shared" si="33"/>
        <v>9544.0342435196435</v>
      </c>
      <c r="EF22" s="10">
        <f t="shared" si="34"/>
        <v>9876.950653147127</v>
      </c>
      <c r="EG22" s="10">
        <f t="shared" si="35"/>
        <v>9603.2989247242003</v>
      </c>
      <c r="EJ22" s="7" t="s">
        <v>13</v>
      </c>
      <c r="EK22" s="5" t="s">
        <v>35</v>
      </c>
      <c r="EL22" s="13">
        <f t="shared" si="36"/>
        <v>9.9722177835596462E-2</v>
      </c>
      <c r="EM22" s="13">
        <f t="shared" si="37"/>
        <v>9.5926871139312045E-2</v>
      </c>
      <c r="EN22" s="13">
        <f t="shared" si="38"/>
        <v>9.5839359401909116E-2</v>
      </c>
      <c r="EO22" s="13">
        <f t="shared" si="39"/>
        <v>9.3074773146147274E-2</v>
      </c>
      <c r="EP22" s="13">
        <f t="shared" si="40"/>
        <v>9.2059471358178296E-2</v>
      </c>
      <c r="EQ22" s="13">
        <f t="shared" si="41"/>
        <v>9.1937203231829509E-2</v>
      </c>
      <c r="ER22" s="13">
        <f t="shared" si="42"/>
        <v>9.1858096829233335E-2</v>
      </c>
      <c r="ES22" s="13">
        <f t="shared" si="43"/>
        <v>9.5243604438762716E-2</v>
      </c>
      <c r="ET22" s="13">
        <f t="shared" si="44"/>
        <v>9.4886466342324241E-2</v>
      </c>
      <c r="EU22" s="13">
        <f t="shared" si="45"/>
        <v>9.3504444845890891E-2</v>
      </c>
      <c r="EV22" s="13">
        <f t="shared" si="46"/>
        <v>9.5926860334064834E-2</v>
      </c>
      <c r="EW22" s="13">
        <f t="shared" si="47"/>
        <v>9.5896816113545641E-2</v>
      </c>
      <c r="EX22" s="13">
        <f t="shared" si="48"/>
        <v>9.3092494807972409E-2</v>
      </c>
      <c r="EY22" s="13">
        <f t="shared" si="49"/>
        <v>9.1949621479472124E-2</v>
      </c>
      <c r="EZ22" s="13">
        <f t="shared" si="50"/>
        <v>9.1887307431754134E-2</v>
      </c>
      <c r="FA22" s="13">
        <f t="shared" si="51"/>
        <v>9.179315156071409E-2</v>
      </c>
      <c r="FB22" s="13">
        <f t="shared" si="52"/>
        <v>9.5252567401342192E-2</v>
      </c>
      <c r="FC22" s="13">
        <f t="shared" si="53"/>
        <v>9.2687774886828708E-2</v>
      </c>
      <c r="FF22" s="7" t="s">
        <v>13</v>
      </c>
      <c r="FG22" s="5" t="s">
        <v>35</v>
      </c>
      <c r="FH22" s="13">
        <f t="shared" si="54"/>
        <v>9.9722177835596462E-2</v>
      </c>
      <c r="FI22" s="13">
        <f t="shared" si="55"/>
        <v>9.5926871139312045E-2</v>
      </c>
      <c r="FJ22" s="13">
        <f t="shared" si="56"/>
        <v>9.5839359401909116E-2</v>
      </c>
      <c r="FK22" s="13">
        <f t="shared" si="57"/>
        <v>9.3074773146147274E-2</v>
      </c>
      <c r="FL22" s="13">
        <f t="shared" si="58"/>
        <v>9.2059471358178296E-2</v>
      </c>
      <c r="FM22" s="13">
        <f t="shared" si="59"/>
        <v>9.1937203231829509E-2</v>
      </c>
      <c r="FN22" s="13">
        <f t="shared" si="60"/>
        <v>9.1858096829233335E-2</v>
      </c>
      <c r="FO22" s="13">
        <f t="shared" si="61"/>
        <v>9.5243604438762716E-2</v>
      </c>
      <c r="FP22" s="13">
        <f t="shared" si="62"/>
        <v>9.4886466342324241E-2</v>
      </c>
      <c r="FQ22" s="13">
        <f t="shared" si="63"/>
        <v>9.3504444845890891E-2</v>
      </c>
      <c r="FR22" s="13">
        <f t="shared" si="64"/>
        <v>9.5926860334064834E-2</v>
      </c>
      <c r="FS22" s="13">
        <f t="shared" si="65"/>
        <v>9.5896816113545641E-2</v>
      </c>
      <c r="FT22" s="13">
        <f t="shared" si="66"/>
        <v>9.3092494807972409E-2</v>
      </c>
      <c r="FU22" s="13">
        <f t="shared" si="67"/>
        <v>9.1949621479472124E-2</v>
      </c>
      <c r="FV22" s="13">
        <f t="shared" si="68"/>
        <v>9.1887307431754134E-2</v>
      </c>
      <c r="FW22" s="13">
        <f t="shared" si="69"/>
        <v>9.179315156071409E-2</v>
      </c>
      <c r="FX22" s="13">
        <f t="shared" si="70"/>
        <v>9.5252567401342192E-2</v>
      </c>
      <c r="FY22" s="13">
        <f t="shared" si="71"/>
        <v>9.2687774886828708E-2</v>
      </c>
      <c r="GA22" s="14"/>
      <c r="GB22" s="15"/>
    </row>
    <row r="23" spans="2:184" x14ac:dyDescent="0.25">
      <c r="H23" s="7"/>
      <c r="I23" s="5" t="s">
        <v>36</v>
      </c>
      <c r="J23" s="8">
        <v>27.627410480000002</v>
      </c>
      <c r="K23" s="8">
        <v>27.627410481474499</v>
      </c>
      <c r="L23" s="8">
        <v>27.62741019263996</v>
      </c>
      <c r="M23" s="8">
        <v>27.62741019263996</v>
      </c>
      <c r="N23" s="8">
        <v>27.627410225072097</v>
      </c>
      <c r="O23" s="8">
        <v>27.627410225072097</v>
      </c>
      <c r="P23" s="8">
        <v>27.627410225072097</v>
      </c>
      <c r="Q23" s="8">
        <v>27.627410481474499</v>
      </c>
      <c r="R23" s="8">
        <v>27.627410481474499</v>
      </c>
      <c r="S23" s="8">
        <v>27.627410481474499</v>
      </c>
      <c r="T23" s="8">
        <v>27.627410481474499</v>
      </c>
      <c r="U23" s="8">
        <v>27.62741019263996</v>
      </c>
      <c r="V23" s="8">
        <v>27.62741019263996</v>
      </c>
      <c r="W23" s="8">
        <v>27.627410225072097</v>
      </c>
      <c r="X23" s="8">
        <v>27.627410225072097</v>
      </c>
      <c r="Y23" s="8">
        <v>27.627410225072097</v>
      </c>
      <c r="Z23" s="8">
        <v>27.627410481474499</v>
      </c>
      <c r="AA23" s="9">
        <v>27.627410481474499</v>
      </c>
      <c r="AD23" s="7"/>
      <c r="AE23" s="5" t="s">
        <v>36</v>
      </c>
      <c r="AF23" s="42">
        <v>187.84227100000004</v>
      </c>
      <c r="AG23" s="42">
        <v>187.84227195707797</v>
      </c>
      <c r="AH23" s="42">
        <v>187.84226969623001</v>
      </c>
      <c r="AI23" s="42">
        <v>187.84226969623001</v>
      </c>
      <c r="AJ23" s="42">
        <v>187.84227034129776</v>
      </c>
      <c r="AK23" s="42">
        <v>187.84227034129776</v>
      </c>
      <c r="AL23" s="42">
        <v>187.84227034129776</v>
      </c>
      <c r="AM23" s="42">
        <v>187.84227195707797</v>
      </c>
      <c r="AN23" s="42">
        <v>187.84227195707797</v>
      </c>
      <c r="AO23" s="42">
        <v>187.84227195707797</v>
      </c>
      <c r="AP23" s="42">
        <v>187.84227195707797</v>
      </c>
      <c r="AQ23" s="42">
        <v>187.84226969623001</v>
      </c>
      <c r="AR23" s="42">
        <v>187.84226969623001</v>
      </c>
      <c r="AS23" s="42">
        <v>187.84227034129776</v>
      </c>
      <c r="AT23" s="42">
        <v>187.84227034129776</v>
      </c>
      <c r="AU23" s="42">
        <v>187.84227034129776</v>
      </c>
      <c r="AV23" s="42">
        <v>187.84227195707797</v>
      </c>
      <c r="AW23" s="43">
        <v>187.84227195707797</v>
      </c>
      <c r="AX23" s="11"/>
      <c r="AZ23" s="7"/>
      <c r="BA23" s="5" t="s">
        <v>36</v>
      </c>
      <c r="BB23" s="8">
        <v>0</v>
      </c>
      <c r="BC23" s="8">
        <v>0</v>
      </c>
      <c r="BD23" s="8">
        <v>0</v>
      </c>
      <c r="BE23" s="8">
        <v>0</v>
      </c>
      <c r="BF23" s="8">
        <v>0</v>
      </c>
      <c r="BG23" s="8">
        <v>0</v>
      </c>
      <c r="BH23" s="8">
        <v>0</v>
      </c>
      <c r="BI23" s="8">
        <v>0</v>
      </c>
      <c r="BJ23" s="8">
        <v>0</v>
      </c>
      <c r="BK23" s="8">
        <v>0</v>
      </c>
      <c r="BL23" s="8">
        <v>0</v>
      </c>
      <c r="BM23" s="8">
        <v>0</v>
      </c>
      <c r="BN23" s="8">
        <v>0</v>
      </c>
      <c r="BO23" s="8">
        <v>0</v>
      </c>
      <c r="BP23" s="8">
        <v>0</v>
      </c>
      <c r="BQ23" s="8">
        <v>0</v>
      </c>
      <c r="BR23" s="8">
        <v>0</v>
      </c>
      <c r="BS23" s="9">
        <v>0</v>
      </c>
      <c r="BT23" s="12"/>
      <c r="BV23" s="7"/>
      <c r="BW23" s="5" t="s">
        <v>36</v>
      </c>
      <c r="BX23" s="42">
        <v>0</v>
      </c>
      <c r="BY23" s="42">
        <v>0</v>
      </c>
      <c r="BZ23" s="42">
        <v>0</v>
      </c>
      <c r="CA23" s="42">
        <v>0</v>
      </c>
      <c r="CB23" s="42">
        <v>0</v>
      </c>
      <c r="CC23" s="42">
        <v>0</v>
      </c>
      <c r="CD23" s="42">
        <v>0</v>
      </c>
      <c r="CE23" s="42">
        <v>0</v>
      </c>
      <c r="CF23" s="42">
        <v>0</v>
      </c>
      <c r="CG23" s="42">
        <v>0</v>
      </c>
      <c r="CH23" s="42">
        <v>0</v>
      </c>
      <c r="CI23" s="42">
        <v>0</v>
      </c>
      <c r="CJ23" s="42">
        <v>0</v>
      </c>
      <c r="CK23" s="42">
        <v>0</v>
      </c>
      <c r="CL23" s="42">
        <v>0</v>
      </c>
      <c r="CM23" s="42">
        <v>0</v>
      </c>
      <c r="CN23" s="42">
        <v>0</v>
      </c>
      <c r="CO23" s="43">
        <v>0</v>
      </c>
      <c r="CR23" s="7"/>
      <c r="CS23" s="5" t="s">
        <v>36</v>
      </c>
      <c r="CT23" s="8">
        <f t="shared" si="0"/>
        <v>27.627410480000002</v>
      </c>
      <c r="CU23" s="8">
        <f t="shared" si="1"/>
        <v>27.627410481474499</v>
      </c>
      <c r="CV23" s="8">
        <f t="shared" si="2"/>
        <v>27.62741019263996</v>
      </c>
      <c r="CW23" s="8">
        <f t="shared" si="3"/>
        <v>27.62741019263996</v>
      </c>
      <c r="CX23" s="8">
        <f t="shared" si="4"/>
        <v>27.627410225072097</v>
      </c>
      <c r="CY23" s="8">
        <f t="shared" si="5"/>
        <v>27.627410225072097</v>
      </c>
      <c r="CZ23" s="8">
        <f t="shared" si="6"/>
        <v>27.627410225072097</v>
      </c>
      <c r="DA23" s="8">
        <f t="shared" si="7"/>
        <v>27.627410481474499</v>
      </c>
      <c r="DB23" s="8">
        <f t="shared" si="8"/>
        <v>27.627410481474499</v>
      </c>
      <c r="DC23" s="8">
        <f t="shared" si="9"/>
        <v>27.627410481474499</v>
      </c>
      <c r="DD23" s="8">
        <f t="shared" si="10"/>
        <v>27.627410481474499</v>
      </c>
      <c r="DE23" s="8">
        <f t="shared" si="11"/>
        <v>27.62741019263996</v>
      </c>
      <c r="DF23" s="8">
        <f t="shared" si="12"/>
        <v>27.62741019263996</v>
      </c>
      <c r="DG23" s="8">
        <f t="shared" si="13"/>
        <v>27.627410225072097</v>
      </c>
      <c r="DH23" s="8">
        <f t="shared" si="14"/>
        <v>27.627410225072097</v>
      </c>
      <c r="DI23" s="8">
        <f t="shared" si="15"/>
        <v>27.627410225072097</v>
      </c>
      <c r="DJ23" s="8">
        <f t="shared" si="16"/>
        <v>27.627410481474499</v>
      </c>
      <c r="DK23" s="8">
        <f t="shared" si="17"/>
        <v>27.627410481474499</v>
      </c>
      <c r="DN23" s="7"/>
      <c r="DO23" s="5" t="s">
        <v>36</v>
      </c>
      <c r="DP23" s="10">
        <f t="shared" si="18"/>
        <v>187.84227100000004</v>
      </c>
      <c r="DQ23" s="10">
        <f t="shared" si="19"/>
        <v>187.84227195707797</v>
      </c>
      <c r="DR23" s="10">
        <f t="shared" si="20"/>
        <v>187.84226969623001</v>
      </c>
      <c r="DS23" s="10">
        <f t="shared" si="21"/>
        <v>187.84226969623001</v>
      </c>
      <c r="DT23" s="10">
        <f t="shared" si="22"/>
        <v>187.84227034129776</v>
      </c>
      <c r="DU23" s="10">
        <f t="shared" si="23"/>
        <v>187.84227034129776</v>
      </c>
      <c r="DV23" s="10">
        <f t="shared" si="24"/>
        <v>187.84227034129776</v>
      </c>
      <c r="DW23" s="10">
        <f t="shared" si="25"/>
        <v>187.84227195707797</v>
      </c>
      <c r="DX23" s="10">
        <f t="shared" si="26"/>
        <v>187.84227195707797</v>
      </c>
      <c r="DY23" s="10">
        <f t="shared" si="27"/>
        <v>187.84227195707797</v>
      </c>
      <c r="DZ23" s="10">
        <f t="shared" si="28"/>
        <v>187.84227195707797</v>
      </c>
      <c r="EA23" s="10">
        <f t="shared" si="29"/>
        <v>187.84226969623001</v>
      </c>
      <c r="EB23" s="10">
        <f t="shared" si="30"/>
        <v>187.84226969623001</v>
      </c>
      <c r="EC23" s="10">
        <f t="shared" si="31"/>
        <v>187.84227034129776</v>
      </c>
      <c r="ED23" s="10">
        <f t="shared" si="32"/>
        <v>187.84227034129776</v>
      </c>
      <c r="EE23" s="10">
        <f t="shared" si="33"/>
        <v>187.84227034129776</v>
      </c>
      <c r="EF23" s="10">
        <f t="shared" si="34"/>
        <v>187.84227195707797</v>
      </c>
      <c r="EG23" s="10">
        <f t="shared" si="35"/>
        <v>187.84227195707797</v>
      </c>
      <c r="EJ23" s="7"/>
      <c r="EK23" s="5" t="s">
        <v>36</v>
      </c>
      <c r="EL23" s="13">
        <f t="shared" si="36"/>
        <v>1.3598253888903745E-2</v>
      </c>
      <c r="EM23" s="13">
        <f t="shared" si="37"/>
        <v>1.3598253957462657E-2</v>
      </c>
      <c r="EN23" s="13">
        <f t="shared" si="38"/>
        <v>1.3598253935960442E-2</v>
      </c>
      <c r="EO23" s="13">
        <f t="shared" si="39"/>
        <v>1.3598253935960442E-2</v>
      </c>
      <c r="EP23" s="13">
        <f t="shared" si="40"/>
        <v>1.359825396669496E-2</v>
      </c>
      <c r="EQ23" s="13">
        <f t="shared" si="41"/>
        <v>1.359825396669496E-2</v>
      </c>
      <c r="ER23" s="13">
        <f t="shared" si="42"/>
        <v>1.359825396669496E-2</v>
      </c>
      <c r="ES23" s="13">
        <f t="shared" si="43"/>
        <v>1.3598253957462657E-2</v>
      </c>
      <c r="ET23" s="13">
        <f t="shared" si="44"/>
        <v>1.3598253957462657E-2</v>
      </c>
      <c r="EU23" s="13">
        <f t="shared" si="45"/>
        <v>1.3598253957462657E-2</v>
      </c>
      <c r="EV23" s="13">
        <f t="shared" si="46"/>
        <v>1.3598253957462657E-2</v>
      </c>
      <c r="EW23" s="13">
        <f t="shared" si="47"/>
        <v>1.3598253935960442E-2</v>
      </c>
      <c r="EX23" s="13">
        <f t="shared" si="48"/>
        <v>1.3598253935960442E-2</v>
      </c>
      <c r="EY23" s="13">
        <f t="shared" si="49"/>
        <v>1.359825396669496E-2</v>
      </c>
      <c r="EZ23" s="13">
        <f t="shared" si="50"/>
        <v>1.359825396669496E-2</v>
      </c>
      <c r="FA23" s="13">
        <f t="shared" si="51"/>
        <v>1.359825396669496E-2</v>
      </c>
      <c r="FB23" s="13">
        <f t="shared" si="52"/>
        <v>1.3598253957462657E-2</v>
      </c>
      <c r="FC23" s="13">
        <f t="shared" si="53"/>
        <v>1.3598253957462657E-2</v>
      </c>
      <c r="FF23" s="7"/>
      <c r="FG23" s="5" t="s">
        <v>36</v>
      </c>
      <c r="FH23" s="13">
        <f t="shared" si="54"/>
        <v>1.3598253888903745E-2</v>
      </c>
      <c r="FI23" s="13">
        <f t="shared" si="55"/>
        <v>1.3598253957462657E-2</v>
      </c>
      <c r="FJ23" s="13">
        <f t="shared" si="56"/>
        <v>1.3598253935960442E-2</v>
      </c>
      <c r="FK23" s="13">
        <f t="shared" si="57"/>
        <v>1.3598253935960442E-2</v>
      </c>
      <c r="FL23" s="13">
        <f t="shared" si="58"/>
        <v>1.359825396669496E-2</v>
      </c>
      <c r="FM23" s="13">
        <f t="shared" si="59"/>
        <v>1.359825396669496E-2</v>
      </c>
      <c r="FN23" s="13">
        <f t="shared" si="60"/>
        <v>1.359825396669496E-2</v>
      </c>
      <c r="FO23" s="13">
        <f t="shared" si="61"/>
        <v>1.3598253957462657E-2</v>
      </c>
      <c r="FP23" s="13">
        <f t="shared" si="62"/>
        <v>1.3598253957462657E-2</v>
      </c>
      <c r="FQ23" s="13">
        <f t="shared" si="63"/>
        <v>1.3598253957462657E-2</v>
      </c>
      <c r="FR23" s="13">
        <f t="shared" si="64"/>
        <v>1.3598253957462657E-2</v>
      </c>
      <c r="FS23" s="13">
        <f t="shared" si="65"/>
        <v>1.3598253935960442E-2</v>
      </c>
      <c r="FT23" s="13">
        <f t="shared" si="66"/>
        <v>1.3598253935960442E-2</v>
      </c>
      <c r="FU23" s="13">
        <f t="shared" si="67"/>
        <v>1.359825396669496E-2</v>
      </c>
      <c r="FV23" s="13">
        <f t="shared" si="68"/>
        <v>1.359825396669496E-2</v>
      </c>
      <c r="FW23" s="13">
        <f t="shared" si="69"/>
        <v>1.359825396669496E-2</v>
      </c>
      <c r="FX23" s="13">
        <f t="shared" si="70"/>
        <v>1.3598253957462657E-2</v>
      </c>
      <c r="FY23" s="13">
        <f t="shared" si="71"/>
        <v>1.3598253957462657E-2</v>
      </c>
      <c r="GA23" s="14"/>
      <c r="GB23" s="15"/>
    </row>
    <row r="24" spans="2:184" x14ac:dyDescent="0.25">
      <c r="H24" s="7" t="s">
        <v>13</v>
      </c>
      <c r="I24" s="5" t="s">
        <v>37</v>
      </c>
      <c r="J24" s="8">
        <v>81.064440467413391</v>
      </c>
      <c r="K24" s="8">
        <v>81.01076454352453</v>
      </c>
      <c r="L24" s="8">
        <v>80.960629788292891</v>
      </c>
      <c r="M24" s="8">
        <v>80.64942481544999</v>
      </c>
      <c r="N24" s="8">
        <v>79.732592427404001</v>
      </c>
      <c r="O24" s="8">
        <v>79.153524992244812</v>
      </c>
      <c r="P24" s="8">
        <v>79.220736396984762</v>
      </c>
      <c r="Q24" s="8">
        <v>81.01076454352453</v>
      </c>
      <c r="R24" s="8">
        <v>80.508760825813326</v>
      </c>
      <c r="S24" s="8">
        <v>81.01076454352453</v>
      </c>
      <c r="T24" s="8">
        <v>85.114642942359637</v>
      </c>
      <c r="U24" s="8">
        <v>85.133723843836705</v>
      </c>
      <c r="V24" s="8">
        <v>85.077239609337298</v>
      </c>
      <c r="W24" s="8">
        <v>83.85132308318515</v>
      </c>
      <c r="X24" s="8">
        <v>83.280850369311082</v>
      </c>
      <c r="Y24" s="8">
        <v>83.321230220902578</v>
      </c>
      <c r="Z24" s="8">
        <v>81.01076454352453</v>
      </c>
      <c r="AA24" s="9">
        <v>70.870255483920104</v>
      </c>
      <c r="AD24" s="7" t="s">
        <v>13</v>
      </c>
      <c r="AE24" s="5" t="s">
        <v>37</v>
      </c>
      <c r="AF24" s="42">
        <v>2138.4932232363694</v>
      </c>
      <c r="AG24" s="42">
        <v>2137.3694221087017</v>
      </c>
      <c r="AH24" s="42">
        <v>2079.4100006624208</v>
      </c>
      <c r="AI24" s="42">
        <v>1793.5773561659892</v>
      </c>
      <c r="AJ24" s="42">
        <v>1269.5596131322238</v>
      </c>
      <c r="AK24" s="42">
        <v>1110.2682489075048</v>
      </c>
      <c r="AL24" s="42">
        <v>1116.0942849620867</v>
      </c>
      <c r="AM24" s="42">
        <v>2137.3694221087017</v>
      </c>
      <c r="AN24" s="42">
        <v>2134.6084016612908</v>
      </c>
      <c r="AO24" s="42">
        <v>2137.3694221087017</v>
      </c>
      <c r="AP24" s="42">
        <v>2208.0082426043164</v>
      </c>
      <c r="AQ24" s="42">
        <v>2208.3456515634984</v>
      </c>
      <c r="AR24" s="42">
        <v>2162.9247327316934</v>
      </c>
      <c r="AS24" s="42">
        <v>1600.5828486560849</v>
      </c>
      <c r="AT24" s="42">
        <v>1215.7638815235775</v>
      </c>
      <c r="AU24" s="42">
        <v>1204.5218009475059</v>
      </c>
      <c r="AV24" s="42">
        <v>2137.3694221087017</v>
      </c>
      <c r="AW24" s="43">
        <v>996.64672193955778</v>
      </c>
      <c r="AX24" s="11"/>
      <c r="AZ24" s="7" t="s">
        <v>13</v>
      </c>
      <c r="BA24" s="5" t="s">
        <v>37</v>
      </c>
      <c r="BB24" s="8">
        <v>14.143925615977949</v>
      </c>
      <c r="BC24" s="8">
        <v>14.161345693410219</v>
      </c>
      <c r="BD24" s="8">
        <v>14.161766421662742</v>
      </c>
      <c r="BE24" s="8">
        <v>14.161880833606261</v>
      </c>
      <c r="BF24" s="8">
        <v>14.161880833606261</v>
      </c>
      <c r="BG24" s="8">
        <v>14.161880833606261</v>
      </c>
      <c r="BH24" s="8">
        <v>14.161880833606261</v>
      </c>
      <c r="BI24" s="8">
        <v>14.161089134436473</v>
      </c>
      <c r="BJ24" s="8">
        <v>14.161136905468659</v>
      </c>
      <c r="BK24" s="8">
        <v>14.161393861259647</v>
      </c>
      <c r="BL24" s="8">
        <v>14.160481525214408</v>
      </c>
      <c r="BM24" s="8">
        <v>14.160337899541151</v>
      </c>
      <c r="BN24" s="8">
        <v>14.161880833606261</v>
      </c>
      <c r="BO24" s="8">
        <v>14.161880833606261</v>
      </c>
      <c r="BP24" s="8">
        <v>14.161880833606261</v>
      </c>
      <c r="BQ24" s="8">
        <v>14.161880833606261</v>
      </c>
      <c r="BR24" s="8">
        <v>14.161213799339471</v>
      </c>
      <c r="BS24" s="9">
        <v>14.161880833606261</v>
      </c>
      <c r="BT24" s="12"/>
      <c r="BV24" s="7" t="s">
        <v>13</v>
      </c>
      <c r="BW24" s="5" t="s">
        <v>37</v>
      </c>
      <c r="BX24" s="42">
        <v>1079.5245943749367</v>
      </c>
      <c r="BY24" s="42">
        <v>1372.0785429983275</v>
      </c>
      <c r="BZ24" s="42">
        <v>1372.0785429983275</v>
      </c>
      <c r="CA24" s="42">
        <v>1372.0785429983275</v>
      </c>
      <c r="CB24" s="42">
        <v>1372.0785429983275</v>
      </c>
      <c r="CC24" s="42">
        <v>1372.0785429983275</v>
      </c>
      <c r="CD24" s="42">
        <v>1372.0785429983275</v>
      </c>
      <c r="CE24" s="42">
        <v>1372.0785429983275</v>
      </c>
      <c r="CF24" s="42">
        <v>1372.0785429983275</v>
      </c>
      <c r="CG24" s="42">
        <v>1372.0785429983275</v>
      </c>
      <c r="CH24" s="42">
        <v>1372.0785429983275</v>
      </c>
      <c r="CI24" s="42">
        <v>1372.0785429983275</v>
      </c>
      <c r="CJ24" s="42">
        <v>1372.0785429983275</v>
      </c>
      <c r="CK24" s="42">
        <v>1372.0785429983275</v>
      </c>
      <c r="CL24" s="42">
        <v>1372.0785429983275</v>
      </c>
      <c r="CM24" s="42">
        <v>1372.0785429983275</v>
      </c>
      <c r="CN24" s="42">
        <v>1372.0785429983275</v>
      </c>
      <c r="CO24" s="43">
        <v>1372.0785429983275</v>
      </c>
      <c r="CR24" s="7" t="s">
        <v>13</v>
      </c>
      <c r="CS24" s="5" t="s">
        <v>37</v>
      </c>
      <c r="CT24" s="8">
        <f t="shared" si="0"/>
        <v>95.20836608339134</v>
      </c>
      <c r="CU24" s="8">
        <f t="shared" si="1"/>
        <v>95.172110236934742</v>
      </c>
      <c r="CV24" s="8">
        <f t="shared" si="2"/>
        <v>95.122396209955639</v>
      </c>
      <c r="CW24" s="8">
        <f t="shared" si="3"/>
        <v>94.811305649056251</v>
      </c>
      <c r="CX24" s="8">
        <f t="shared" si="4"/>
        <v>93.894473261010262</v>
      </c>
      <c r="CY24" s="8">
        <f t="shared" si="5"/>
        <v>93.315405825851073</v>
      </c>
      <c r="CZ24" s="8">
        <f t="shared" si="6"/>
        <v>93.382617230591023</v>
      </c>
      <c r="DA24" s="8">
        <f t="shared" si="7"/>
        <v>95.171853677960996</v>
      </c>
      <c r="DB24" s="8">
        <f t="shared" si="8"/>
        <v>94.669897731281992</v>
      </c>
      <c r="DC24" s="8">
        <f t="shared" si="9"/>
        <v>95.17215840478417</v>
      </c>
      <c r="DD24" s="8">
        <f t="shared" si="10"/>
        <v>99.275124467574045</v>
      </c>
      <c r="DE24" s="8">
        <f t="shared" si="11"/>
        <v>99.294061743377853</v>
      </c>
      <c r="DF24" s="8">
        <f t="shared" si="12"/>
        <v>99.239120442943559</v>
      </c>
      <c r="DG24" s="8">
        <f t="shared" si="13"/>
        <v>98.013203916791412</v>
      </c>
      <c r="DH24" s="8">
        <f t="shared" si="14"/>
        <v>97.442731202917344</v>
      </c>
      <c r="DI24" s="8">
        <f t="shared" si="15"/>
        <v>97.483111054508839</v>
      </c>
      <c r="DJ24" s="8">
        <f t="shared" si="16"/>
        <v>95.171978342864008</v>
      </c>
      <c r="DK24" s="8">
        <f t="shared" si="17"/>
        <v>85.032136317526366</v>
      </c>
      <c r="DN24" s="7" t="s">
        <v>13</v>
      </c>
      <c r="DO24" s="5" t="s">
        <v>37</v>
      </c>
      <c r="DP24" s="10">
        <f t="shared" si="18"/>
        <v>3218.0178176113059</v>
      </c>
      <c r="DQ24" s="10">
        <f t="shared" si="19"/>
        <v>3509.4479651070292</v>
      </c>
      <c r="DR24" s="10">
        <f t="shared" si="20"/>
        <v>3451.4885436607483</v>
      </c>
      <c r="DS24" s="10">
        <f t="shared" si="21"/>
        <v>3165.6558991643169</v>
      </c>
      <c r="DT24" s="10">
        <f t="shared" si="22"/>
        <v>2641.6381561305516</v>
      </c>
      <c r="DU24" s="10">
        <f t="shared" si="23"/>
        <v>2482.3467919058321</v>
      </c>
      <c r="DV24" s="10">
        <f t="shared" si="24"/>
        <v>2488.172827960414</v>
      </c>
      <c r="DW24" s="10">
        <f t="shared" si="25"/>
        <v>3509.4479651070292</v>
      </c>
      <c r="DX24" s="10">
        <f t="shared" si="26"/>
        <v>3506.6869446596183</v>
      </c>
      <c r="DY24" s="10">
        <f t="shared" si="27"/>
        <v>3509.4479651070292</v>
      </c>
      <c r="DZ24" s="10">
        <f t="shared" si="28"/>
        <v>3580.0867856026439</v>
      </c>
      <c r="EA24" s="10">
        <f t="shared" si="29"/>
        <v>3580.424194561826</v>
      </c>
      <c r="EB24" s="10">
        <f t="shared" si="30"/>
        <v>3535.003275730021</v>
      </c>
      <c r="EC24" s="10">
        <f t="shared" si="31"/>
        <v>2972.6613916544125</v>
      </c>
      <c r="ED24" s="10">
        <f t="shared" si="32"/>
        <v>2587.8424245219048</v>
      </c>
      <c r="EE24" s="10">
        <f t="shared" si="33"/>
        <v>2576.6003439458336</v>
      </c>
      <c r="EF24" s="10">
        <f t="shared" si="34"/>
        <v>3509.4479651070292</v>
      </c>
      <c r="EG24" s="10">
        <f t="shared" si="35"/>
        <v>2368.7252649378852</v>
      </c>
      <c r="EJ24" s="7" t="s">
        <v>13</v>
      </c>
      <c r="EK24" s="5" t="s">
        <v>37</v>
      </c>
      <c r="EL24" s="13">
        <f t="shared" si="36"/>
        <v>5.2760327732009928E-2</v>
      </c>
      <c r="EM24" s="13">
        <f t="shared" si="37"/>
        <v>5.2767541058333305E-2</v>
      </c>
      <c r="EN24" s="13">
        <f t="shared" si="38"/>
        <v>5.1368424531774308E-2</v>
      </c>
      <c r="EO24" s="13">
        <f t="shared" si="39"/>
        <v>4.4478366963440367E-2</v>
      </c>
      <c r="EP24" s="13">
        <f t="shared" si="40"/>
        <v>3.184543671493309E-2</v>
      </c>
      <c r="EQ24" s="13">
        <f t="shared" si="41"/>
        <v>2.8053538967880081E-2</v>
      </c>
      <c r="ER24" s="13">
        <f t="shared" si="42"/>
        <v>2.8176821769724591E-2</v>
      </c>
      <c r="ES24" s="13">
        <f t="shared" si="43"/>
        <v>5.2767541058333305E-2</v>
      </c>
      <c r="ET24" s="13">
        <f t="shared" si="44"/>
        <v>5.30279780676211E-2</v>
      </c>
      <c r="EU24" s="13">
        <f t="shared" si="45"/>
        <v>5.2767541058333305E-2</v>
      </c>
      <c r="EV24" s="13">
        <f t="shared" si="46"/>
        <v>5.1883158203450332E-2</v>
      </c>
      <c r="EW24" s="13">
        <f t="shared" si="47"/>
        <v>5.1879456268454367E-2</v>
      </c>
      <c r="EX24" s="13">
        <f t="shared" si="48"/>
        <v>5.0846142697236987E-2</v>
      </c>
      <c r="EY24" s="13">
        <f t="shared" si="49"/>
        <v>3.8176686778531047E-2</v>
      </c>
      <c r="EZ24" s="13">
        <f t="shared" si="50"/>
        <v>2.9196721122136511E-2</v>
      </c>
      <c r="FA24" s="13">
        <f t="shared" si="51"/>
        <v>2.8912722429903125E-2</v>
      </c>
      <c r="FB24" s="13">
        <f t="shared" si="52"/>
        <v>5.2767541058333305E-2</v>
      </c>
      <c r="FC24" s="13">
        <f t="shared" si="53"/>
        <v>2.8125952563150817E-2</v>
      </c>
      <c r="FF24" s="7" t="s">
        <v>13</v>
      </c>
      <c r="FG24" s="5" t="s">
        <v>37</v>
      </c>
      <c r="FH24" s="13">
        <f t="shared" si="54"/>
        <v>6.7599475760201588E-2</v>
      </c>
      <c r="FI24" s="13">
        <f t="shared" si="55"/>
        <v>7.3749504058912216E-2</v>
      </c>
      <c r="FJ24" s="13">
        <f t="shared" si="56"/>
        <v>7.2569419635783131E-2</v>
      </c>
      <c r="FK24" s="13">
        <f t="shared" si="57"/>
        <v>6.6778025626647988E-2</v>
      </c>
      <c r="FL24" s="13">
        <f t="shared" si="58"/>
        <v>5.62682352727462E-2</v>
      </c>
      <c r="FM24" s="13">
        <f t="shared" si="59"/>
        <v>5.3203364866429161E-2</v>
      </c>
      <c r="FN24" s="13">
        <f t="shared" si="60"/>
        <v>5.3289849904641959E-2</v>
      </c>
      <c r="FO24" s="13">
        <f t="shared" si="61"/>
        <v>7.3749702868710951E-2</v>
      </c>
      <c r="FP24" s="13">
        <f t="shared" si="62"/>
        <v>7.4082406946572532E-2</v>
      </c>
      <c r="FQ24" s="13">
        <f t="shared" si="63"/>
        <v>7.3749466733342761E-2</v>
      </c>
      <c r="FR24" s="13">
        <f t="shared" si="64"/>
        <v>7.2124548920046896E-2</v>
      </c>
      <c r="FS24" s="13">
        <f t="shared" si="65"/>
        <v>7.2117589545592595E-2</v>
      </c>
      <c r="FT24" s="13">
        <f t="shared" si="66"/>
        <v>7.1242132335552738E-2</v>
      </c>
      <c r="FU24" s="13">
        <f t="shared" si="67"/>
        <v>6.0658386275752429E-2</v>
      </c>
      <c r="FV24" s="13">
        <f t="shared" si="68"/>
        <v>5.311514553369636E-2</v>
      </c>
      <c r="FW24" s="13">
        <f t="shared" si="69"/>
        <v>5.2862497227957717E-2</v>
      </c>
      <c r="FX24" s="13">
        <f t="shared" si="70"/>
        <v>7.3749606264650436E-2</v>
      </c>
      <c r="FY24" s="13">
        <f t="shared" si="71"/>
        <v>5.5713648216307511E-2</v>
      </c>
      <c r="GA24" s="14"/>
      <c r="GB24" s="15"/>
    </row>
    <row r="25" spans="2:184" x14ac:dyDescent="0.25">
      <c r="H25" s="7"/>
      <c r="I25" s="5" t="s">
        <v>38</v>
      </c>
      <c r="J25" s="8">
        <v>109.26922430800003</v>
      </c>
      <c r="K25" s="8">
        <v>108.89373671901339</v>
      </c>
      <c r="L25" s="8">
        <v>108.88329019695729</v>
      </c>
      <c r="M25" s="8">
        <v>108.87662912533514</v>
      </c>
      <c r="N25" s="8">
        <v>108.9214648383099</v>
      </c>
      <c r="O25" s="8">
        <v>109.00430038400768</v>
      </c>
      <c r="P25" s="8">
        <v>109.00011658127286</v>
      </c>
      <c r="Q25" s="8">
        <v>109.2407100081715</v>
      </c>
      <c r="R25" s="8">
        <v>108.8668538429298</v>
      </c>
      <c r="S25" s="8">
        <v>109.24112350105858</v>
      </c>
      <c r="T25" s="8">
        <v>109.17003648795398</v>
      </c>
      <c r="U25" s="8">
        <v>109.18621050242513</v>
      </c>
      <c r="V25" s="8">
        <v>109.21302582305324</v>
      </c>
      <c r="W25" s="8">
        <v>109.24137904198199</v>
      </c>
      <c r="X25" s="8">
        <v>109.30897802357191</v>
      </c>
      <c r="Y25" s="8">
        <v>109.30897802357191</v>
      </c>
      <c r="Z25" s="8">
        <v>109.24112350105858</v>
      </c>
      <c r="AA25" s="9">
        <v>109.4369234708301</v>
      </c>
      <c r="AD25" s="7"/>
      <c r="AE25" s="5" t="s">
        <v>38</v>
      </c>
      <c r="AF25" s="42">
        <v>710.60502069999995</v>
      </c>
      <c r="AG25" s="42">
        <v>706.68877557326948</v>
      </c>
      <c r="AH25" s="42">
        <v>705.289722434547</v>
      </c>
      <c r="AI25" s="42">
        <v>698.91633056286196</v>
      </c>
      <c r="AJ25" s="42">
        <v>684.06653544838935</v>
      </c>
      <c r="AK25" s="42">
        <v>616.47750453908179</v>
      </c>
      <c r="AL25" s="42">
        <v>614.80931992592582</v>
      </c>
      <c r="AM25" s="42">
        <v>710.50038306038425</v>
      </c>
      <c r="AN25" s="42">
        <v>706.3916656923891</v>
      </c>
      <c r="AO25" s="42">
        <v>710.50492540595803</v>
      </c>
      <c r="AP25" s="42">
        <v>707.57496547937581</v>
      </c>
      <c r="AQ25" s="42">
        <v>708.46073795875293</v>
      </c>
      <c r="AR25" s="42">
        <v>699.35606184953122</v>
      </c>
      <c r="AS25" s="42">
        <v>682.36721430993168</v>
      </c>
      <c r="AT25" s="42">
        <v>622.06059997386956</v>
      </c>
      <c r="AU25" s="42">
        <v>622.06059997386956</v>
      </c>
      <c r="AV25" s="42">
        <v>710.50492540595803</v>
      </c>
      <c r="AW25" s="43">
        <v>711.20410526631565</v>
      </c>
      <c r="AX25" s="11"/>
      <c r="AZ25" s="7"/>
      <c r="BA25" s="5" t="s">
        <v>38</v>
      </c>
      <c r="BB25" s="8">
        <v>5.6076554684801438</v>
      </c>
      <c r="BC25" s="8">
        <v>5.998279241030394</v>
      </c>
      <c r="BD25" s="8">
        <v>5.9982797287727241</v>
      </c>
      <c r="BE25" s="8">
        <v>5.9982804678020845</v>
      </c>
      <c r="BF25" s="8">
        <v>5.9982807576132942</v>
      </c>
      <c r="BG25" s="8">
        <v>6.879117729947664</v>
      </c>
      <c r="BH25" s="8">
        <v>6.8812675474669343</v>
      </c>
      <c r="BI25" s="8">
        <v>6.1537595484717942</v>
      </c>
      <c r="BJ25" s="8">
        <v>6.2210971970495041</v>
      </c>
      <c r="BK25" s="8">
        <v>6.2545367171392545</v>
      </c>
      <c r="BL25" s="8">
        <v>6.215438162866584</v>
      </c>
      <c r="BM25" s="8">
        <v>6.2154347257757445</v>
      </c>
      <c r="BN25" s="8">
        <v>6.2154390591818744</v>
      </c>
      <c r="BO25" s="8">
        <v>6.2161281833017146</v>
      </c>
      <c r="BP25" s="8">
        <v>7.1220887193556841</v>
      </c>
      <c r="BQ25" s="8">
        <v>7.1339065737877441</v>
      </c>
      <c r="BR25" s="8">
        <v>6.2210971970495041</v>
      </c>
      <c r="BS25" s="9">
        <v>7.3566249774989139</v>
      </c>
      <c r="BT25" s="12"/>
      <c r="BV25" s="7"/>
      <c r="BW25" s="5" t="s">
        <v>38</v>
      </c>
      <c r="BX25" s="42">
        <v>228.34968475399236</v>
      </c>
      <c r="BY25" s="42">
        <v>241.30333309427837</v>
      </c>
      <c r="BZ25" s="42">
        <v>241.30335260397138</v>
      </c>
      <c r="CA25" s="42">
        <v>241.3033820803054</v>
      </c>
      <c r="CB25" s="42">
        <v>241.30339367275337</v>
      </c>
      <c r="CC25" s="42">
        <v>276.44909522987234</v>
      </c>
      <c r="CD25" s="42">
        <v>276.53487158653832</v>
      </c>
      <c r="CE25" s="42">
        <v>250.19384795365835</v>
      </c>
      <c r="CF25" s="42">
        <v>250.19384653964437</v>
      </c>
      <c r="CG25" s="42">
        <v>254.22493470035633</v>
      </c>
      <c r="CH25" s="42">
        <v>249.96804910929538</v>
      </c>
      <c r="CI25" s="42">
        <v>249.96804423187137</v>
      </c>
      <c r="CJ25" s="42">
        <v>249.96808487706636</v>
      </c>
      <c r="CK25" s="42">
        <v>249.99558120563137</v>
      </c>
      <c r="CL25" s="42">
        <v>286.14372157393035</v>
      </c>
      <c r="CM25" s="42">
        <v>286.61525603953237</v>
      </c>
      <c r="CN25" s="42">
        <v>250.19384653964437</v>
      </c>
      <c r="CO25" s="43">
        <v>298.30846511474334</v>
      </c>
      <c r="CR25" s="7"/>
      <c r="CS25" s="5" t="s">
        <v>38</v>
      </c>
      <c r="CT25" s="8">
        <f t="shared" si="0"/>
        <v>114.87687977648018</v>
      </c>
      <c r="CU25" s="8">
        <f t="shared" si="1"/>
        <v>114.89201596004378</v>
      </c>
      <c r="CV25" s="8">
        <f t="shared" si="2"/>
        <v>114.88156992573002</v>
      </c>
      <c r="CW25" s="8">
        <f t="shared" si="3"/>
        <v>114.87490959313723</v>
      </c>
      <c r="CX25" s="8">
        <f t="shared" si="4"/>
        <v>114.91974559592319</v>
      </c>
      <c r="CY25" s="8">
        <f t="shared" si="5"/>
        <v>115.88341811395534</v>
      </c>
      <c r="CZ25" s="8">
        <f t="shared" si="6"/>
        <v>115.8813841287398</v>
      </c>
      <c r="DA25" s="8">
        <f t="shared" si="7"/>
        <v>115.3944695566433</v>
      </c>
      <c r="DB25" s="8">
        <f t="shared" si="8"/>
        <v>115.0879510399793</v>
      </c>
      <c r="DC25" s="8">
        <f t="shared" si="9"/>
        <v>115.49566021819784</v>
      </c>
      <c r="DD25" s="8">
        <f t="shared" si="10"/>
        <v>115.38547465082057</v>
      </c>
      <c r="DE25" s="8">
        <f t="shared" si="11"/>
        <v>115.40164522820088</v>
      </c>
      <c r="DF25" s="8">
        <f t="shared" si="12"/>
        <v>115.42846488223512</v>
      </c>
      <c r="DG25" s="8">
        <f t="shared" si="13"/>
        <v>115.45750722528371</v>
      </c>
      <c r="DH25" s="8">
        <f t="shared" si="14"/>
        <v>116.4310667429276</v>
      </c>
      <c r="DI25" s="8">
        <f t="shared" si="15"/>
        <v>116.44288459735965</v>
      </c>
      <c r="DJ25" s="8">
        <f t="shared" si="16"/>
        <v>115.46222069810808</v>
      </c>
      <c r="DK25" s="8">
        <f t="shared" si="17"/>
        <v>116.79354844832901</v>
      </c>
      <c r="DN25" s="7"/>
      <c r="DO25" s="5" t="s">
        <v>38</v>
      </c>
      <c r="DP25" s="10">
        <f t="shared" si="18"/>
        <v>938.95470545399235</v>
      </c>
      <c r="DQ25" s="10">
        <f t="shared" si="19"/>
        <v>947.99210866754788</v>
      </c>
      <c r="DR25" s="10">
        <f t="shared" si="20"/>
        <v>946.59307503851835</v>
      </c>
      <c r="DS25" s="10">
        <f t="shared" si="21"/>
        <v>940.21971264316733</v>
      </c>
      <c r="DT25" s="10">
        <f t="shared" si="22"/>
        <v>925.36992912114272</v>
      </c>
      <c r="DU25" s="10">
        <f t="shared" si="23"/>
        <v>892.92659976895413</v>
      </c>
      <c r="DV25" s="10">
        <f t="shared" si="24"/>
        <v>891.34419151246414</v>
      </c>
      <c r="DW25" s="10">
        <f t="shared" si="25"/>
        <v>960.69423101404254</v>
      </c>
      <c r="DX25" s="10">
        <f t="shared" si="26"/>
        <v>956.58551223203347</v>
      </c>
      <c r="DY25" s="10">
        <f t="shared" si="27"/>
        <v>964.72986010631439</v>
      </c>
      <c r="DZ25" s="10">
        <f t="shared" si="28"/>
        <v>957.54301458867121</v>
      </c>
      <c r="EA25" s="10">
        <f t="shared" si="29"/>
        <v>958.42878219062436</v>
      </c>
      <c r="EB25" s="10">
        <f t="shared" si="30"/>
        <v>949.32414672659752</v>
      </c>
      <c r="EC25" s="10">
        <f t="shared" si="31"/>
        <v>932.36279551556299</v>
      </c>
      <c r="ED25" s="10">
        <f t="shared" si="32"/>
        <v>908.20432154779996</v>
      </c>
      <c r="EE25" s="10">
        <f t="shared" si="33"/>
        <v>908.67585601340193</v>
      </c>
      <c r="EF25" s="10">
        <f t="shared" si="34"/>
        <v>960.6987719456024</v>
      </c>
      <c r="EG25" s="10">
        <f t="shared" si="35"/>
        <v>1009.512570381059</v>
      </c>
      <c r="EJ25" s="7"/>
      <c r="EK25" s="5" t="s">
        <v>38</v>
      </c>
      <c r="EL25" s="13">
        <f t="shared" si="36"/>
        <v>1.3006498860044966E-2</v>
      </c>
      <c r="EM25" s="13">
        <f t="shared" si="37"/>
        <v>1.2979420063374096E-2</v>
      </c>
      <c r="EN25" s="13">
        <f t="shared" si="38"/>
        <v>1.2954967124133729E-2</v>
      </c>
      <c r="EO25" s="13">
        <f t="shared" si="39"/>
        <v>1.283868422778396E-2</v>
      </c>
      <c r="EP25" s="13">
        <f t="shared" si="40"/>
        <v>1.2560729631461754E-2</v>
      </c>
      <c r="EQ25" s="13">
        <f t="shared" si="41"/>
        <v>1.1311067588477032E-2</v>
      </c>
      <c r="ER25" s="13">
        <f t="shared" si="42"/>
        <v>1.1280892887256878E-2</v>
      </c>
      <c r="ES25" s="13">
        <f t="shared" si="43"/>
        <v>1.3007978124771195E-2</v>
      </c>
      <c r="ET25" s="13">
        <f t="shared" si="44"/>
        <v>1.2977166892533741E-2</v>
      </c>
      <c r="EU25" s="13">
        <f t="shared" si="45"/>
        <v>1.3008012049584478E-2</v>
      </c>
      <c r="EV25" s="13">
        <f t="shared" si="46"/>
        <v>1.2962805330883093E-2</v>
      </c>
      <c r="EW25" s="13">
        <f t="shared" si="47"/>
        <v>1.2977110107562848E-2</v>
      </c>
      <c r="EX25" s="13">
        <f t="shared" si="48"/>
        <v>1.2807191387273287E-2</v>
      </c>
      <c r="EY25" s="13">
        <f t="shared" si="49"/>
        <v>1.2492834131061175E-2</v>
      </c>
      <c r="EZ25" s="13">
        <f t="shared" si="50"/>
        <v>1.1381692724996941E-2</v>
      </c>
      <c r="FA25" s="13">
        <f t="shared" si="51"/>
        <v>1.1381692724996941E-2</v>
      </c>
      <c r="FB25" s="13">
        <f t="shared" si="52"/>
        <v>1.3008012049584478E-2</v>
      </c>
      <c r="FC25" s="13">
        <f t="shared" si="53"/>
        <v>1.2997516427001601E-2</v>
      </c>
      <c r="FF25" s="7"/>
      <c r="FG25" s="5" t="s">
        <v>38</v>
      </c>
      <c r="FH25" s="13">
        <f t="shared" si="54"/>
        <v>1.6347148482461365E-2</v>
      </c>
      <c r="FI25" s="13">
        <f t="shared" si="55"/>
        <v>1.6502314817023196E-2</v>
      </c>
      <c r="FJ25" s="13">
        <f t="shared" si="56"/>
        <v>1.6479459249216091E-2</v>
      </c>
      <c r="FK25" s="13">
        <f t="shared" si="57"/>
        <v>1.6369452928811482E-2</v>
      </c>
      <c r="FL25" s="13">
        <f t="shared" si="58"/>
        <v>1.6104628918600226E-2</v>
      </c>
      <c r="FM25" s="13">
        <f t="shared" si="59"/>
        <v>1.5410774281629906E-2</v>
      </c>
      <c r="FN25" s="13">
        <f t="shared" si="60"/>
        <v>1.5383733948538529E-2</v>
      </c>
      <c r="FO25" s="13">
        <f t="shared" si="61"/>
        <v>1.6650611328343942E-2</v>
      </c>
      <c r="FP25" s="13">
        <f t="shared" si="62"/>
        <v>1.6623556220924193E-2</v>
      </c>
      <c r="FQ25" s="13">
        <f t="shared" si="63"/>
        <v>1.6705906668418848E-2</v>
      </c>
      <c r="FR25" s="13">
        <f t="shared" si="64"/>
        <v>1.6597288653296911E-2</v>
      </c>
      <c r="FS25" s="13">
        <f t="shared" si="65"/>
        <v>1.6610314008875353E-2</v>
      </c>
      <c r="FT25" s="13">
        <f t="shared" si="66"/>
        <v>1.6448700893581789E-2</v>
      </c>
      <c r="FU25" s="13">
        <f t="shared" si="67"/>
        <v>1.6150752219105377E-2</v>
      </c>
      <c r="FV25" s="13">
        <f t="shared" si="68"/>
        <v>1.5600721473299863E-2</v>
      </c>
      <c r="FW25" s="13">
        <f t="shared" si="69"/>
        <v>1.5607237130125271E-2</v>
      </c>
      <c r="FX25" s="13">
        <f t="shared" si="70"/>
        <v>1.6640919707537619E-2</v>
      </c>
      <c r="FY25" s="13">
        <f t="shared" si="71"/>
        <v>1.7287129020275991E-2</v>
      </c>
      <c r="GA25" s="14"/>
      <c r="GB25" s="15"/>
    </row>
    <row r="26" spans="2:184" x14ac:dyDescent="0.25">
      <c r="H26" s="7" t="s">
        <v>13</v>
      </c>
      <c r="I26" s="5" t="s">
        <v>39</v>
      </c>
      <c r="J26" s="8">
        <v>268.41801983733143</v>
      </c>
      <c r="K26" s="8">
        <v>256.80327722079909</v>
      </c>
      <c r="L26" s="8">
        <v>256.07616396417302</v>
      </c>
      <c r="M26" s="8">
        <v>255.43416921685531</v>
      </c>
      <c r="N26" s="8">
        <v>252.74352624518997</v>
      </c>
      <c r="O26" s="8">
        <v>247.2464590926696</v>
      </c>
      <c r="P26" s="8">
        <v>245.39794024490629</v>
      </c>
      <c r="Q26" s="8">
        <v>257.27114978918871</v>
      </c>
      <c r="R26" s="8">
        <v>257.17633391809505</v>
      </c>
      <c r="S26" s="8">
        <v>258.035773100271</v>
      </c>
      <c r="T26" s="8">
        <v>257.28574174791436</v>
      </c>
      <c r="U26" s="8">
        <v>256.71860359780533</v>
      </c>
      <c r="V26" s="8">
        <v>256.2048622697194</v>
      </c>
      <c r="W26" s="8">
        <v>253.01342948258144</v>
      </c>
      <c r="X26" s="8">
        <v>247.68228202766502</v>
      </c>
      <c r="Y26" s="8">
        <v>245.89420119194975</v>
      </c>
      <c r="Z26" s="8">
        <v>257.16609297803552</v>
      </c>
      <c r="AA26" s="9">
        <v>255.10804979471916</v>
      </c>
      <c r="AD26" s="7" t="s">
        <v>13</v>
      </c>
      <c r="AE26" s="5" t="s">
        <v>39</v>
      </c>
      <c r="AF26" s="42">
        <v>21414.79289746187</v>
      </c>
      <c r="AG26" s="42">
        <v>19195.660217241231</v>
      </c>
      <c r="AH26" s="42">
        <v>18939.43588475159</v>
      </c>
      <c r="AI26" s="42">
        <v>17228.454336698462</v>
      </c>
      <c r="AJ26" s="42">
        <v>16080.311339705862</v>
      </c>
      <c r="AK26" s="42">
        <v>13765.253813768009</v>
      </c>
      <c r="AL26" s="42">
        <v>13107.068881203417</v>
      </c>
      <c r="AM26" s="42">
        <v>17523.826604321661</v>
      </c>
      <c r="AN26" s="42">
        <v>19189.791775609196</v>
      </c>
      <c r="AO26" s="42">
        <v>17558.110824019681</v>
      </c>
      <c r="AP26" s="42">
        <v>19226.11621212956</v>
      </c>
      <c r="AQ26" s="42">
        <v>18979.544132561714</v>
      </c>
      <c r="AR26" s="42">
        <v>17271.590325306694</v>
      </c>
      <c r="AS26" s="42">
        <v>16068.181884510564</v>
      </c>
      <c r="AT26" s="42">
        <v>13646.482481205769</v>
      </c>
      <c r="AU26" s="42">
        <v>13161.051662422575</v>
      </c>
      <c r="AV26" s="42">
        <v>17532.441999020037</v>
      </c>
      <c r="AW26" s="43">
        <v>17253.705301518021</v>
      </c>
      <c r="AX26" s="11"/>
      <c r="AZ26" s="7" t="s">
        <v>13</v>
      </c>
      <c r="BA26" s="5" t="s">
        <v>39</v>
      </c>
      <c r="BB26" s="8">
        <v>0</v>
      </c>
      <c r="BC26" s="8">
        <v>0</v>
      </c>
      <c r="BD26" s="8">
        <v>0</v>
      </c>
      <c r="BE26" s="8">
        <v>0</v>
      </c>
      <c r="BF26" s="8">
        <v>0</v>
      </c>
      <c r="BG26" s="8">
        <v>0</v>
      </c>
      <c r="BH26" s="8">
        <v>0</v>
      </c>
      <c r="BI26" s="8">
        <v>0</v>
      </c>
      <c r="BJ26" s="8">
        <v>0</v>
      </c>
      <c r="BK26" s="8">
        <v>0</v>
      </c>
      <c r="BL26" s="8">
        <v>0</v>
      </c>
      <c r="BM26" s="8">
        <v>0</v>
      </c>
      <c r="BN26" s="8">
        <v>0</v>
      </c>
      <c r="BO26" s="8">
        <v>0</v>
      </c>
      <c r="BP26" s="8">
        <v>0</v>
      </c>
      <c r="BQ26" s="8">
        <v>0</v>
      </c>
      <c r="BR26" s="8">
        <v>0</v>
      </c>
      <c r="BS26" s="9">
        <v>0</v>
      </c>
      <c r="BT26" s="12"/>
      <c r="BV26" s="7" t="s">
        <v>13</v>
      </c>
      <c r="BW26" s="5" t="s">
        <v>39</v>
      </c>
      <c r="BX26" s="42">
        <v>0</v>
      </c>
      <c r="BY26" s="42">
        <v>0</v>
      </c>
      <c r="BZ26" s="42">
        <v>0</v>
      </c>
      <c r="CA26" s="42">
        <v>0</v>
      </c>
      <c r="CB26" s="42">
        <v>0</v>
      </c>
      <c r="CC26" s="42">
        <v>0</v>
      </c>
      <c r="CD26" s="42">
        <v>0</v>
      </c>
      <c r="CE26" s="42">
        <v>0</v>
      </c>
      <c r="CF26" s="42">
        <v>0</v>
      </c>
      <c r="CG26" s="42">
        <v>0</v>
      </c>
      <c r="CH26" s="42">
        <v>0</v>
      </c>
      <c r="CI26" s="42">
        <v>0</v>
      </c>
      <c r="CJ26" s="42">
        <v>0</v>
      </c>
      <c r="CK26" s="42">
        <v>0</v>
      </c>
      <c r="CL26" s="42">
        <v>0</v>
      </c>
      <c r="CM26" s="42">
        <v>0</v>
      </c>
      <c r="CN26" s="42">
        <v>0</v>
      </c>
      <c r="CO26" s="43">
        <v>0</v>
      </c>
      <c r="CR26" s="7" t="s">
        <v>13</v>
      </c>
      <c r="CS26" s="5" t="s">
        <v>39</v>
      </c>
      <c r="CT26" s="8">
        <f t="shared" si="0"/>
        <v>268.41801983733143</v>
      </c>
      <c r="CU26" s="8">
        <f t="shared" si="1"/>
        <v>256.80327722079909</v>
      </c>
      <c r="CV26" s="8">
        <f t="shared" si="2"/>
        <v>256.07616396417302</v>
      </c>
      <c r="CW26" s="8">
        <f t="shared" si="3"/>
        <v>255.43416921685531</v>
      </c>
      <c r="CX26" s="8">
        <f t="shared" si="4"/>
        <v>252.74352624518997</v>
      </c>
      <c r="CY26" s="8">
        <f t="shared" si="5"/>
        <v>247.2464590926696</v>
      </c>
      <c r="CZ26" s="8">
        <f t="shared" si="6"/>
        <v>245.39794024490629</v>
      </c>
      <c r="DA26" s="8">
        <f t="shared" si="7"/>
        <v>257.27114978918871</v>
      </c>
      <c r="DB26" s="8">
        <f t="shared" si="8"/>
        <v>257.17633391809505</v>
      </c>
      <c r="DC26" s="8">
        <f t="shared" si="9"/>
        <v>258.035773100271</v>
      </c>
      <c r="DD26" s="8">
        <f t="shared" si="10"/>
        <v>257.28574174791436</v>
      </c>
      <c r="DE26" s="8">
        <f t="shared" si="11"/>
        <v>256.71860359780533</v>
      </c>
      <c r="DF26" s="8">
        <f t="shared" si="12"/>
        <v>256.2048622697194</v>
      </c>
      <c r="DG26" s="8">
        <f t="shared" si="13"/>
        <v>253.01342948258144</v>
      </c>
      <c r="DH26" s="8">
        <f t="shared" si="14"/>
        <v>247.68228202766502</v>
      </c>
      <c r="DI26" s="8">
        <f t="shared" si="15"/>
        <v>245.89420119194975</v>
      </c>
      <c r="DJ26" s="8">
        <f t="shared" si="16"/>
        <v>257.16609297803552</v>
      </c>
      <c r="DK26" s="8">
        <f t="shared" si="17"/>
        <v>255.10804979471916</v>
      </c>
      <c r="DN26" s="7" t="s">
        <v>13</v>
      </c>
      <c r="DO26" s="5" t="s">
        <v>39</v>
      </c>
      <c r="DP26" s="10">
        <f t="shared" si="18"/>
        <v>21414.79289746187</v>
      </c>
      <c r="DQ26" s="10">
        <f t="shared" si="19"/>
        <v>19195.660217241231</v>
      </c>
      <c r="DR26" s="10">
        <f t="shared" si="20"/>
        <v>18939.43588475159</v>
      </c>
      <c r="DS26" s="10">
        <f t="shared" si="21"/>
        <v>17228.454336698462</v>
      </c>
      <c r="DT26" s="10">
        <f t="shared" si="22"/>
        <v>16080.311339705862</v>
      </c>
      <c r="DU26" s="10">
        <f t="shared" si="23"/>
        <v>13765.253813768009</v>
      </c>
      <c r="DV26" s="10">
        <f t="shared" si="24"/>
        <v>13107.068881203417</v>
      </c>
      <c r="DW26" s="10">
        <f t="shared" si="25"/>
        <v>17523.826604321661</v>
      </c>
      <c r="DX26" s="10">
        <f t="shared" si="26"/>
        <v>19189.791775609196</v>
      </c>
      <c r="DY26" s="10">
        <f t="shared" si="27"/>
        <v>17558.110824019681</v>
      </c>
      <c r="DZ26" s="10">
        <f t="shared" si="28"/>
        <v>19226.11621212956</v>
      </c>
      <c r="EA26" s="10">
        <f t="shared" si="29"/>
        <v>18979.544132561714</v>
      </c>
      <c r="EB26" s="10">
        <f t="shared" si="30"/>
        <v>17271.590325306694</v>
      </c>
      <c r="EC26" s="10">
        <f t="shared" si="31"/>
        <v>16068.181884510564</v>
      </c>
      <c r="ED26" s="10">
        <f t="shared" si="32"/>
        <v>13646.482481205769</v>
      </c>
      <c r="EE26" s="10">
        <f t="shared" si="33"/>
        <v>13161.051662422575</v>
      </c>
      <c r="EF26" s="10">
        <f t="shared" si="34"/>
        <v>17532.441999020037</v>
      </c>
      <c r="EG26" s="10">
        <f t="shared" si="35"/>
        <v>17253.705301518021</v>
      </c>
      <c r="EJ26" s="7" t="s">
        <v>13</v>
      </c>
      <c r="EK26" s="5" t="s">
        <v>39</v>
      </c>
      <c r="EL26" s="13">
        <f t="shared" si="36"/>
        <v>0.15956300482687275</v>
      </c>
      <c r="EM26" s="13">
        <f t="shared" si="37"/>
        <v>0.14949700350386752</v>
      </c>
      <c r="EN26" s="13">
        <f t="shared" si="38"/>
        <v>0.14792033425962567</v>
      </c>
      <c r="EO26" s="13">
        <f t="shared" si="39"/>
        <v>0.13489545576083098</v>
      </c>
      <c r="EP26" s="13">
        <f t="shared" si="40"/>
        <v>0.12724607888952322</v>
      </c>
      <c r="EQ26" s="13">
        <f t="shared" si="41"/>
        <v>0.111348440453165</v>
      </c>
      <c r="ER26" s="13">
        <f t="shared" si="42"/>
        <v>0.1068229738857841</v>
      </c>
      <c r="ES26" s="13">
        <f t="shared" si="43"/>
        <v>0.1362284626059386</v>
      </c>
      <c r="ET26" s="13">
        <f t="shared" si="44"/>
        <v>0.14923450757114157</v>
      </c>
      <c r="EU26" s="13">
        <f t="shared" si="45"/>
        <v>0.13609051654397328</v>
      </c>
      <c r="EV26" s="13">
        <f t="shared" si="46"/>
        <v>0.14945341379210272</v>
      </c>
      <c r="EW26" s="13">
        <f t="shared" si="47"/>
        <v>0.14786263143045522</v>
      </c>
      <c r="EX26" s="13">
        <f t="shared" si="48"/>
        <v>0.13482640549673913</v>
      </c>
      <c r="EY26" s="13">
        <f t="shared" si="49"/>
        <v>0.12701445861882021</v>
      </c>
      <c r="EZ26" s="13">
        <f t="shared" si="50"/>
        <v>0.11019344920022593</v>
      </c>
      <c r="FA26" s="13">
        <f t="shared" si="51"/>
        <v>0.10704645818100285</v>
      </c>
      <c r="FB26" s="13">
        <f t="shared" si="52"/>
        <v>0.13635111686763057</v>
      </c>
      <c r="FC26" s="13">
        <f t="shared" si="53"/>
        <v>0.13526586335007276</v>
      </c>
      <c r="FF26" s="7" t="s">
        <v>13</v>
      </c>
      <c r="FG26" s="5" t="s">
        <v>39</v>
      </c>
      <c r="FH26" s="13">
        <f t="shared" si="54"/>
        <v>0.15956300482687275</v>
      </c>
      <c r="FI26" s="13">
        <f t="shared" si="55"/>
        <v>0.14949700350386752</v>
      </c>
      <c r="FJ26" s="13">
        <f t="shared" si="56"/>
        <v>0.14792033425962567</v>
      </c>
      <c r="FK26" s="13">
        <f t="shared" si="57"/>
        <v>0.13489545576083098</v>
      </c>
      <c r="FL26" s="13">
        <f t="shared" si="58"/>
        <v>0.12724607888952322</v>
      </c>
      <c r="FM26" s="13">
        <f t="shared" si="59"/>
        <v>0.111348440453165</v>
      </c>
      <c r="FN26" s="13">
        <f t="shared" si="60"/>
        <v>0.1068229738857841</v>
      </c>
      <c r="FO26" s="13">
        <f t="shared" si="61"/>
        <v>0.1362284626059386</v>
      </c>
      <c r="FP26" s="13">
        <f t="shared" si="62"/>
        <v>0.14923450757114157</v>
      </c>
      <c r="FQ26" s="13">
        <f t="shared" si="63"/>
        <v>0.13609051654397328</v>
      </c>
      <c r="FR26" s="13">
        <f t="shared" si="64"/>
        <v>0.14945341379210272</v>
      </c>
      <c r="FS26" s="13">
        <f t="shared" si="65"/>
        <v>0.14786263143045522</v>
      </c>
      <c r="FT26" s="13">
        <f t="shared" si="66"/>
        <v>0.13482640549673913</v>
      </c>
      <c r="FU26" s="13">
        <f t="shared" si="67"/>
        <v>0.12701445861882021</v>
      </c>
      <c r="FV26" s="13">
        <f t="shared" si="68"/>
        <v>0.11019344920022593</v>
      </c>
      <c r="FW26" s="13">
        <f t="shared" si="69"/>
        <v>0.10704645818100285</v>
      </c>
      <c r="FX26" s="13">
        <f t="shared" si="70"/>
        <v>0.13635111686763057</v>
      </c>
      <c r="FY26" s="13">
        <f t="shared" si="71"/>
        <v>0.13526586335007276</v>
      </c>
      <c r="GA26" s="14"/>
      <c r="GB26" s="15"/>
    </row>
    <row r="27" spans="2:184" x14ac:dyDescent="0.25">
      <c r="H27" s="7"/>
      <c r="I27" s="5" t="s">
        <v>40</v>
      </c>
      <c r="J27" s="8">
        <v>134.8035241785</v>
      </c>
      <c r="K27" s="8">
        <v>134.87302414642789</v>
      </c>
      <c r="L27" s="8">
        <v>134.812628214428</v>
      </c>
      <c r="M27" s="8">
        <v>134.51278327848092</v>
      </c>
      <c r="N27" s="8">
        <v>133.8596091716006</v>
      </c>
      <c r="O27" s="8">
        <v>133.35415496213326</v>
      </c>
      <c r="P27" s="8">
        <v>131.82805012755705</v>
      </c>
      <c r="Q27" s="8">
        <v>134.87272378899775</v>
      </c>
      <c r="R27" s="8">
        <v>134.87272378899775</v>
      </c>
      <c r="S27" s="8">
        <v>134.87272378899775</v>
      </c>
      <c r="T27" s="8">
        <v>134.87473006585651</v>
      </c>
      <c r="U27" s="8">
        <v>134.85619574854391</v>
      </c>
      <c r="V27" s="8">
        <v>134.63938629560695</v>
      </c>
      <c r="W27" s="8">
        <v>133.83349543374732</v>
      </c>
      <c r="X27" s="8">
        <v>133.22999086909255</v>
      </c>
      <c r="Y27" s="8">
        <v>131.84703528093533</v>
      </c>
      <c r="Z27" s="8">
        <v>134.87430911499183</v>
      </c>
      <c r="AA27" s="9">
        <v>140.48934629808784</v>
      </c>
      <c r="AD27" s="7"/>
      <c r="AE27" s="5" t="s">
        <v>40</v>
      </c>
      <c r="AF27" s="42">
        <v>9260.5623345751792</v>
      </c>
      <c r="AG27" s="42">
        <v>8586.2974262196694</v>
      </c>
      <c r="AH27" s="42">
        <v>8571.2363407990069</v>
      </c>
      <c r="AI27" s="42">
        <v>8348.5496691321405</v>
      </c>
      <c r="AJ27" s="42">
        <v>8209.0202818943944</v>
      </c>
      <c r="AK27" s="42">
        <v>8075.1761181294787</v>
      </c>
      <c r="AL27" s="42">
        <v>7791.0383237763499</v>
      </c>
      <c r="AM27" s="42">
        <v>8586.4273193187182</v>
      </c>
      <c r="AN27" s="42">
        <v>8586.4273193187182</v>
      </c>
      <c r="AO27" s="42">
        <v>8586.4273193187182</v>
      </c>
      <c r="AP27" s="42">
        <v>8586.0696856006743</v>
      </c>
      <c r="AQ27" s="42">
        <v>8584.5214531607962</v>
      </c>
      <c r="AR27" s="42">
        <v>8373.1852910497237</v>
      </c>
      <c r="AS27" s="42">
        <v>8223.1208586783487</v>
      </c>
      <c r="AT27" s="42">
        <v>8080.7740448813856</v>
      </c>
      <c r="AU27" s="42">
        <v>7806.3452581385163</v>
      </c>
      <c r="AV27" s="42">
        <v>8586.1903365583239</v>
      </c>
      <c r="AW27" s="43">
        <v>8480.5793966523488</v>
      </c>
      <c r="AX27" s="11"/>
      <c r="AZ27" s="7"/>
      <c r="BA27" s="5" t="s">
        <v>40</v>
      </c>
      <c r="BB27" s="8">
        <v>9.1389804332437805E-2</v>
      </c>
      <c r="BC27" s="8">
        <v>9.1389804332437805E-2</v>
      </c>
      <c r="BD27" s="8">
        <v>9.1389804332437805E-2</v>
      </c>
      <c r="BE27" s="8">
        <v>9.1389804332437805E-2</v>
      </c>
      <c r="BF27" s="8">
        <v>9.1389804332437805E-2</v>
      </c>
      <c r="BG27" s="8">
        <v>9.1389804332437805E-2</v>
      </c>
      <c r="BH27" s="8">
        <v>9.1389804332437805E-2</v>
      </c>
      <c r="BI27" s="8">
        <v>9.1389804332437805E-2</v>
      </c>
      <c r="BJ27" s="8">
        <v>9.1389804332437805E-2</v>
      </c>
      <c r="BK27" s="8">
        <v>9.1389804332437805E-2</v>
      </c>
      <c r="BL27" s="8">
        <v>9.1389804332437805E-2</v>
      </c>
      <c r="BM27" s="8">
        <v>9.1389804332437805E-2</v>
      </c>
      <c r="BN27" s="8">
        <v>9.1389804332437805E-2</v>
      </c>
      <c r="BO27" s="8">
        <v>9.1389804332437805E-2</v>
      </c>
      <c r="BP27" s="8">
        <v>9.1389804332437805E-2</v>
      </c>
      <c r="BQ27" s="8">
        <v>9.1389804332437805E-2</v>
      </c>
      <c r="BR27" s="8">
        <v>9.1389804332437805E-2</v>
      </c>
      <c r="BS27" s="9">
        <v>9.1389804332437805E-2</v>
      </c>
      <c r="BT27" s="12"/>
      <c r="BV27" s="7"/>
      <c r="BW27" s="5" t="s">
        <v>40</v>
      </c>
      <c r="BX27" s="42">
        <v>449.9194307000293</v>
      </c>
      <c r="BY27" s="42">
        <v>9.9797666331022103</v>
      </c>
      <c r="BZ27" s="42">
        <v>9.9797666331022103</v>
      </c>
      <c r="CA27" s="42">
        <v>9.9797666331022103</v>
      </c>
      <c r="CB27" s="42">
        <v>9.9797666331022103</v>
      </c>
      <c r="CC27" s="42">
        <v>9.9797666331022103</v>
      </c>
      <c r="CD27" s="42">
        <v>9.9797666331022103</v>
      </c>
      <c r="CE27" s="42">
        <v>9.9797666331022103</v>
      </c>
      <c r="CF27" s="42">
        <v>9.9797666331022103</v>
      </c>
      <c r="CG27" s="42">
        <v>9.9797666331022103</v>
      </c>
      <c r="CH27" s="42">
        <v>9.9797666331022103</v>
      </c>
      <c r="CI27" s="42">
        <v>9.9797666331022103</v>
      </c>
      <c r="CJ27" s="42">
        <v>9.9797666331022103</v>
      </c>
      <c r="CK27" s="42">
        <v>9.9797666331022103</v>
      </c>
      <c r="CL27" s="42">
        <v>9.9797666331022103</v>
      </c>
      <c r="CM27" s="42">
        <v>9.9797666331022103</v>
      </c>
      <c r="CN27" s="42">
        <v>9.9797666331022103</v>
      </c>
      <c r="CO27" s="43">
        <v>32.931455016209668</v>
      </c>
      <c r="CR27" s="7"/>
      <c r="CS27" s="5" t="s">
        <v>40</v>
      </c>
      <c r="CT27" s="8">
        <f t="shared" si="0"/>
        <v>134.89491398283243</v>
      </c>
      <c r="CU27" s="8">
        <f t="shared" si="1"/>
        <v>134.96441395076033</v>
      </c>
      <c r="CV27" s="8">
        <f t="shared" si="2"/>
        <v>134.90401801876044</v>
      </c>
      <c r="CW27" s="8">
        <f t="shared" si="3"/>
        <v>134.60417308281336</v>
      </c>
      <c r="CX27" s="8">
        <f t="shared" si="4"/>
        <v>133.95099897593303</v>
      </c>
      <c r="CY27" s="8">
        <f t="shared" si="5"/>
        <v>133.4455447664657</v>
      </c>
      <c r="CZ27" s="8">
        <f t="shared" si="6"/>
        <v>131.91943993188949</v>
      </c>
      <c r="DA27" s="8">
        <f t="shared" si="7"/>
        <v>134.96411359333018</v>
      </c>
      <c r="DB27" s="8">
        <f t="shared" si="8"/>
        <v>134.96411359333018</v>
      </c>
      <c r="DC27" s="8">
        <f t="shared" si="9"/>
        <v>134.96411359333018</v>
      </c>
      <c r="DD27" s="8">
        <f t="shared" si="10"/>
        <v>134.96611987018895</v>
      </c>
      <c r="DE27" s="8">
        <f t="shared" si="11"/>
        <v>134.94758555287635</v>
      </c>
      <c r="DF27" s="8">
        <f t="shared" si="12"/>
        <v>134.73077609993939</v>
      </c>
      <c r="DG27" s="8">
        <f t="shared" si="13"/>
        <v>133.92488523807975</v>
      </c>
      <c r="DH27" s="8">
        <f t="shared" si="14"/>
        <v>133.32138067342498</v>
      </c>
      <c r="DI27" s="8">
        <f t="shared" si="15"/>
        <v>131.93842508526777</v>
      </c>
      <c r="DJ27" s="8">
        <f t="shared" si="16"/>
        <v>134.96569891932427</v>
      </c>
      <c r="DK27" s="8">
        <f t="shared" si="17"/>
        <v>140.58073610242027</v>
      </c>
      <c r="DN27" s="7"/>
      <c r="DO27" s="5" t="s">
        <v>40</v>
      </c>
      <c r="DP27" s="10">
        <f t="shared" si="18"/>
        <v>9710.4817652752081</v>
      </c>
      <c r="DQ27" s="10">
        <f t="shared" si="19"/>
        <v>8596.2771928527709</v>
      </c>
      <c r="DR27" s="10">
        <f t="shared" si="20"/>
        <v>8581.2161074321084</v>
      </c>
      <c r="DS27" s="10">
        <f t="shared" si="21"/>
        <v>8358.5294357652419</v>
      </c>
      <c r="DT27" s="10">
        <f t="shared" si="22"/>
        <v>8219.0000485274959</v>
      </c>
      <c r="DU27" s="10">
        <f t="shared" si="23"/>
        <v>8085.1558847625811</v>
      </c>
      <c r="DV27" s="10">
        <f t="shared" si="24"/>
        <v>7801.0180904094523</v>
      </c>
      <c r="DW27" s="10">
        <f t="shared" si="25"/>
        <v>8596.4070859518197</v>
      </c>
      <c r="DX27" s="10">
        <f t="shared" si="26"/>
        <v>8596.4070859518197</v>
      </c>
      <c r="DY27" s="10">
        <f t="shared" si="27"/>
        <v>8596.4070859518197</v>
      </c>
      <c r="DZ27" s="10">
        <f t="shared" si="28"/>
        <v>8596.0494522337758</v>
      </c>
      <c r="EA27" s="10">
        <f t="shared" si="29"/>
        <v>8594.5012197938977</v>
      </c>
      <c r="EB27" s="10">
        <f t="shared" si="30"/>
        <v>8383.1650576828251</v>
      </c>
      <c r="EC27" s="10">
        <f t="shared" si="31"/>
        <v>8233.1006253114501</v>
      </c>
      <c r="ED27" s="10">
        <f t="shared" si="32"/>
        <v>8090.753811514488</v>
      </c>
      <c r="EE27" s="10">
        <f t="shared" si="33"/>
        <v>7816.3250247716187</v>
      </c>
      <c r="EF27" s="10">
        <f t="shared" si="34"/>
        <v>8596.1701031914254</v>
      </c>
      <c r="EG27" s="10">
        <f t="shared" si="35"/>
        <v>8513.5108516685577</v>
      </c>
      <c r="EJ27" s="7"/>
      <c r="EK27" s="5" t="s">
        <v>40</v>
      </c>
      <c r="EL27" s="13">
        <f t="shared" si="36"/>
        <v>0.13739347529687448</v>
      </c>
      <c r="EM27" s="13">
        <f t="shared" si="37"/>
        <v>0.1273241625678648</v>
      </c>
      <c r="EN27" s="13">
        <f t="shared" si="38"/>
        <v>0.12715776636541667</v>
      </c>
      <c r="EO27" s="13">
        <f t="shared" si="39"/>
        <v>0.12413020481255219</v>
      </c>
      <c r="EP27" s="13">
        <f t="shared" si="40"/>
        <v>0.12265119153860497</v>
      </c>
      <c r="EQ27" s="13">
        <f t="shared" si="41"/>
        <v>0.12110872916441899</v>
      </c>
      <c r="ER27" s="13">
        <f t="shared" si="42"/>
        <v>0.11820000851469362</v>
      </c>
      <c r="ES27" s="13">
        <f t="shared" si="43"/>
        <v>0.12732637227304452</v>
      </c>
      <c r="ET27" s="13">
        <f t="shared" si="44"/>
        <v>0.12732637227304452</v>
      </c>
      <c r="EU27" s="13">
        <f t="shared" si="45"/>
        <v>0.12732637227304452</v>
      </c>
      <c r="EV27" s="13">
        <f t="shared" si="46"/>
        <v>0.12731917508058441</v>
      </c>
      <c r="EW27" s="13">
        <f t="shared" si="47"/>
        <v>0.12731371229198396</v>
      </c>
      <c r="EX27" s="13">
        <f t="shared" si="48"/>
        <v>0.12437943340986436</v>
      </c>
      <c r="EY27" s="13">
        <f t="shared" si="49"/>
        <v>0.12288584157542394</v>
      </c>
      <c r="EZ27" s="13">
        <f t="shared" si="50"/>
        <v>0.12130563084435383</v>
      </c>
      <c r="FA27" s="13">
        <f t="shared" si="51"/>
        <v>0.11841518076618124</v>
      </c>
      <c r="FB27" s="13">
        <f t="shared" si="52"/>
        <v>0.12732136153873255</v>
      </c>
      <c r="FC27" s="13">
        <f t="shared" si="53"/>
        <v>0.12072914594759952</v>
      </c>
      <c r="FF27" s="7"/>
      <c r="FG27" s="5" t="s">
        <v>40</v>
      </c>
      <c r="FH27" s="13">
        <f t="shared" si="54"/>
        <v>0.14397105833821169</v>
      </c>
      <c r="FI27" s="13">
        <f t="shared" si="55"/>
        <v>0.1273858336611455</v>
      </c>
      <c r="FJ27" s="13">
        <f t="shared" si="56"/>
        <v>0.12721957779254225</v>
      </c>
      <c r="FK27" s="13">
        <f t="shared" si="57"/>
        <v>0.12419420950081203</v>
      </c>
      <c r="FL27" s="13">
        <f t="shared" si="58"/>
        <v>0.12271651740356491</v>
      </c>
      <c r="FM27" s="13">
        <f t="shared" si="59"/>
        <v>0.12117535881639034</v>
      </c>
      <c r="FN27" s="13">
        <f t="shared" si="60"/>
        <v>0.11826942404299393</v>
      </c>
      <c r="FO27" s="13">
        <f t="shared" si="61"/>
        <v>0.12738804200728879</v>
      </c>
      <c r="FP27" s="13">
        <f t="shared" si="62"/>
        <v>0.12738804200728879</v>
      </c>
      <c r="FQ27" s="13">
        <f t="shared" si="63"/>
        <v>0.12738804200728879</v>
      </c>
      <c r="FR27" s="13">
        <f t="shared" si="64"/>
        <v>0.12738084877155093</v>
      </c>
      <c r="FS27" s="13">
        <f t="shared" si="65"/>
        <v>0.12737539815303067</v>
      </c>
      <c r="FT27" s="13">
        <f t="shared" si="66"/>
        <v>0.12444320889927089</v>
      </c>
      <c r="FU27" s="13">
        <f t="shared" si="67"/>
        <v>0.12295102005389627</v>
      </c>
      <c r="FV27" s="13">
        <f t="shared" si="68"/>
        <v>0.12137218757632057</v>
      </c>
      <c r="FW27" s="13">
        <f t="shared" si="69"/>
        <v>0.11848443726261196</v>
      </c>
      <c r="FX27" s="13">
        <f t="shared" si="70"/>
        <v>0.12738303394153183</v>
      </c>
      <c r="FY27" s="13">
        <f t="shared" si="71"/>
        <v>0.1211191673582649</v>
      </c>
      <c r="GA27" s="14"/>
      <c r="GB27" s="15"/>
    </row>
    <row r="28" spans="2:184" x14ac:dyDescent="0.25">
      <c r="H28" s="7" t="s">
        <v>13</v>
      </c>
      <c r="I28" s="5" t="s">
        <v>41</v>
      </c>
      <c r="J28" s="8">
        <v>196.62428105899994</v>
      </c>
      <c r="K28" s="8">
        <v>194.35814929911339</v>
      </c>
      <c r="L28" s="8">
        <v>194.19676278705199</v>
      </c>
      <c r="M28" s="8">
        <v>194.23730522058233</v>
      </c>
      <c r="N28" s="8">
        <v>193.43525328851743</v>
      </c>
      <c r="O28" s="8">
        <v>193.52159019845226</v>
      </c>
      <c r="P28" s="8">
        <v>193.57490007493365</v>
      </c>
      <c r="Q28" s="8">
        <v>194.18036690626872</v>
      </c>
      <c r="R28" s="8">
        <v>194.1805625984463</v>
      </c>
      <c r="S28" s="8">
        <v>193.67665273716801</v>
      </c>
      <c r="T28" s="8">
        <v>194.35814797429921</v>
      </c>
      <c r="U28" s="8">
        <v>194.19778657375858</v>
      </c>
      <c r="V28" s="8">
        <v>194.23659938801421</v>
      </c>
      <c r="W28" s="8">
        <v>193.61629814421912</v>
      </c>
      <c r="X28" s="8">
        <v>193.51786763471725</v>
      </c>
      <c r="Y28" s="8">
        <v>193.56802158492411</v>
      </c>
      <c r="Z28" s="8">
        <v>194.18063714568839</v>
      </c>
      <c r="AA28" s="9">
        <v>188.69720897346599</v>
      </c>
      <c r="AD28" s="7" t="s">
        <v>13</v>
      </c>
      <c r="AE28" s="5" t="s">
        <v>41</v>
      </c>
      <c r="AF28" s="42">
        <v>7793.4208750923044</v>
      </c>
      <c r="AG28" s="42">
        <v>7624.2718350051073</v>
      </c>
      <c r="AH28" s="42">
        <v>7530.8311556639064</v>
      </c>
      <c r="AI28" s="42">
        <v>7498.8433470028485</v>
      </c>
      <c r="AJ28" s="42">
        <v>7345.9767326992651</v>
      </c>
      <c r="AK28" s="42">
        <v>7361.2147781279764</v>
      </c>
      <c r="AL28" s="42">
        <v>7364.511864482698</v>
      </c>
      <c r="AM28" s="42">
        <v>7498.0630200465212</v>
      </c>
      <c r="AN28" s="42">
        <v>7529.35586993795</v>
      </c>
      <c r="AO28" s="42">
        <v>7491.0000027280685</v>
      </c>
      <c r="AP28" s="42">
        <v>7624.2718350051073</v>
      </c>
      <c r="AQ28" s="42">
        <v>7625.7636146420937</v>
      </c>
      <c r="AR28" s="42">
        <v>7498.8016727762088</v>
      </c>
      <c r="AS28" s="42">
        <v>7404.2712474989685</v>
      </c>
      <c r="AT28" s="42">
        <v>7361.1669635215394</v>
      </c>
      <c r="AU28" s="42">
        <v>7365.5068317797559</v>
      </c>
      <c r="AV28" s="42">
        <v>7498.0630200465212</v>
      </c>
      <c r="AW28" s="43">
        <v>7423.6291475786993</v>
      </c>
      <c r="AX28" s="11"/>
      <c r="AZ28" s="7" t="s">
        <v>13</v>
      </c>
      <c r="BA28" s="5" t="s">
        <v>41</v>
      </c>
      <c r="BB28" s="8">
        <v>0</v>
      </c>
      <c r="BC28" s="8">
        <v>0</v>
      </c>
      <c r="BD28" s="8">
        <v>0</v>
      </c>
      <c r="BE28" s="8">
        <v>0</v>
      </c>
      <c r="BF28" s="8">
        <v>0</v>
      </c>
      <c r="BG28" s="8">
        <v>0</v>
      </c>
      <c r="BH28" s="8">
        <v>0</v>
      </c>
      <c r="BI28" s="8">
        <v>0</v>
      </c>
      <c r="BJ28" s="8">
        <v>0</v>
      </c>
      <c r="BK28" s="8">
        <v>0</v>
      </c>
      <c r="BL28" s="8">
        <v>0</v>
      </c>
      <c r="BM28" s="8">
        <v>0</v>
      </c>
      <c r="BN28" s="8">
        <v>0</v>
      </c>
      <c r="BO28" s="8">
        <v>0</v>
      </c>
      <c r="BP28" s="8">
        <v>0</v>
      </c>
      <c r="BQ28" s="8">
        <v>0</v>
      </c>
      <c r="BR28" s="8">
        <v>0</v>
      </c>
      <c r="BS28" s="9">
        <v>0</v>
      </c>
      <c r="BT28" s="12"/>
      <c r="BV28" s="7" t="s">
        <v>13</v>
      </c>
      <c r="BW28" s="5" t="s">
        <v>41</v>
      </c>
      <c r="BX28" s="42">
        <v>0</v>
      </c>
      <c r="BY28" s="42">
        <v>0</v>
      </c>
      <c r="BZ28" s="42">
        <v>0</v>
      </c>
      <c r="CA28" s="42">
        <v>0</v>
      </c>
      <c r="CB28" s="42">
        <v>0</v>
      </c>
      <c r="CC28" s="42">
        <v>0</v>
      </c>
      <c r="CD28" s="42">
        <v>9.1750766653023744E-2</v>
      </c>
      <c r="CE28" s="42">
        <v>0</v>
      </c>
      <c r="CF28" s="42">
        <v>0</v>
      </c>
      <c r="CG28" s="42">
        <v>0</v>
      </c>
      <c r="CH28" s="42">
        <v>0</v>
      </c>
      <c r="CI28" s="42">
        <v>0</v>
      </c>
      <c r="CJ28" s="42">
        <v>0</v>
      </c>
      <c r="CK28" s="42">
        <v>0</v>
      </c>
      <c r="CL28" s="42">
        <v>0</v>
      </c>
      <c r="CM28" s="42">
        <v>0</v>
      </c>
      <c r="CN28" s="42">
        <v>0</v>
      </c>
      <c r="CO28" s="43">
        <v>0</v>
      </c>
      <c r="CR28" s="7" t="s">
        <v>13</v>
      </c>
      <c r="CS28" s="5" t="s">
        <v>41</v>
      </c>
      <c r="CT28" s="8">
        <f t="shared" si="0"/>
        <v>196.62428105899994</v>
      </c>
      <c r="CU28" s="8">
        <f t="shared" si="1"/>
        <v>194.35814929911339</v>
      </c>
      <c r="CV28" s="8">
        <f t="shared" si="2"/>
        <v>194.19676278705199</v>
      </c>
      <c r="CW28" s="8">
        <f t="shared" si="3"/>
        <v>194.23730522058233</v>
      </c>
      <c r="CX28" s="8">
        <f t="shared" si="4"/>
        <v>193.43525328851743</v>
      </c>
      <c r="CY28" s="8">
        <f t="shared" si="5"/>
        <v>193.52159019845226</v>
      </c>
      <c r="CZ28" s="8">
        <f t="shared" si="6"/>
        <v>193.57490007493365</v>
      </c>
      <c r="DA28" s="8">
        <f t="shared" si="7"/>
        <v>194.18036690626872</v>
      </c>
      <c r="DB28" s="8">
        <f t="shared" si="8"/>
        <v>194.1805625984463</v>
      </c>
      <c r="DC28" s="8">
        <f t="shared" si="9"/>
        <v>193.67665273716801</v>
      </c>
      <c r="DD28" s="8">
        <f t="shared" si="10"/>
        <v>194.35814797429921</v>
      </c>
      <c r="DE28" s="8">
        <f t="shared" si="11"/>
        <v>194.19778657375858</v>
      </c>
      <c r="DF28" s="8">
        <f t="shared" si="12"/>
        <v>194.23659938801421</v>
      </c>
      <c r="DG28" s="8">
        <f t="shared" si="13"/>
        <v>193.61629814421912</v>
      </c>
      <c r="DH28" s="8">
        <f t="shared" si="14"/>
        <v>193.51786763471725</v>
      </c>
      <c r="DI28" s="8">
        <f t="shared" si="15"/>
        <v>193.56802158492411</v>
      </c>
      <c r="DJ28" s="8">
        <f t="shared" si="16"/>
        <v>194.18063714568839</v>
      </c>
      <c r="DK28" s="8">
        <f t="shared" si="17"/>
        <v>188.69720897346599</v>
      </c>
      <c r="DN28" s="7" t="s">
        <v>13</v>
      </c>
      <c r="DO28" s="5" t="s">
        <v>41</v>
      </c>
      <c r="DP28" s="10">
        <f t="shared" si="18"/>
        <v>7793.4208750923044</v>
      </c>
      <c r="DQ28" s="10">
        <f t="shared" si="19"/>
        <v>7624.2718350051073</v>
      </c>
      <c r="DR28" s="10">
        <f t="shared" si="20"/>
        <v>7530.8311556639064</v>
      </c>
      <c r="DS28" s="10">
        <f t="shared" si="21"/>
        <v>7498.8433470028485</v>
      </c>
      <c r="DT28" s="10">
        <f t="shared" si="22"/>
        <v>7345.9767326992651</v>
      </c>
      <c r="DU28" s="10">
        <f t="shared" si="23"/>
        <v>7361.2147781279764</v>
      </c>
      <c r="DV28" s="10">
        <f t="shared" si="24"/>
        <v>7364.6036152493507</v>
      </c>
      <c r="DW28" s="10">
        <f t="shared" si="25"/>
        <v>7498.0630200465212</v>
      </c>
      <c r="DX28" s="10">
        <f t="shared" si="26"/>
        <v>7529.35586993795</v>
      </c>
      <c r="DY28" s="10">
        <f t="shared" si="27"/>
        <v>7491.0000027280685</v>
      </c>
      <c r="DZ28" s="10">
        <f t="shared" si="28"/>
        <v>7624.2718350051073</v>
      </c>
      <c r="EA28" s="10">
        <f t="shared" si="29"/>
        <v>7625.7636146420937</v>
      </c>
      <c r="EB28" s="10">
        <f t="shared" si="30"/>
        <v>7498.8016727762088</v>
      </c>
      <c r="EC28" s="10">
        <f t="shared" si="31"/>
        <v>7404.2712474989685</v>
      </c>
      <c r="ED28" s="10">
        <f t="shared" si="32"/>
        <v>7361.1669635215394</v>
      </c>
      <c r="EE28" s="10">
        <f t="shared" si="33"/>
        <v>7365.5068317797559</v>
      </c>
      <c r="EF28" s="10">
        <f t="shared" si="34"/>
        <v>7498.0630200465212</v>
      </c>
      <c r="EG28" s="10">
        <f t="shared" si="35"/>
        <v>7423.6291475786993</v>
      </c>
      <c r="EJ28" s="7" t="s">
        <v>13</v>
      </c>
      <c r="EK28" s="5" t="s">
        <v>41</v>
      </c>
      <c r="EL28" s="13">
        <f t="shared" si="36"/>
        <v>7.9272212293595379E-2</v>
      </c>
      <c r="EM28" s="13">
        <f t="shared" si="37"/>
        <v>7.8455900743029841E-2</v>
      </c>
      <c r="EN28" s="13">
        <f t="shared" si="38"/>
        <v>7.7558771295501969E-2</v>
      </c>
      <c r="EO28" s="13">
        <f t="shared" si="39"/>
        <v>7.7213214407880232E-2</v>
      </c>
      <c r="EP28" s="13">
        <f t="shared" si="40"/>
        <v>7.5952822536876546E-2</v>
      </c>
      <c r="EQ28" s="13">
        <f t="shared" si="41"/>
        <v>7.6076418869638354E-2</v>
      </c>
      <c r="ER28" s="13">
        <f t="shared" si="42"/>
        <v>7.6089532905680074E-2</v>
      </c>
      <c r="ES28" s="13">
        <f t="shared" si="43"/>
        <v>7.7227818028234058E-2</v>
      </c>
      <c r="ET28" s="13">
        <f t="shared" si="44"/>
        <v>7.7550046916984208E-2</v>
      </c>
      <c r="EU28" s="13">
        <f t="shared" si="45"/>
        <v>7.7355735932651104E-2</v>
      </c>
      <c r="EV28" s="13">
        <f t="shared" si="46"/>
        <v>7.8455901277813128E-2</v>
      </c>
      <c r="EW28" s="13">
        <f t="shared" si="47"/>
        <v>7.8536050788053036E-2</v>
      </c>
      <c r="EX28" s="13">
        <f t="shared" si="48"/>
        <v>7.7213065883596166E-2</v>
      </c>
      <c r="EY28" s="13">
        <f t="shared" si="49"/>
        <v>7.6483966674992868E-2</v>
      </c>
      <c r="EZ28" s="13">
        <f t="shared" si="50"/>
        <v>7.6077388134685509E-2</v>
      </c>
      <c r="FA28" s="13">
        <f t="shared" si="51"/>
        <v>7.6102517052882998E-2</v>
      </c>
      <c r="FB28" s="13">
        <f t="shared" si="52"/>
        <v>7.722771055098486E-2</v>
      </c>
      <c r="FC28" s="13">
        <f t="shared" si="53"/>
        <v>7.8682977750058697E-2</v>
      </c>
      <c r="FF28" s="7" t="s">
        <v>13</v>
      </c>
      <c r="FG28" s="5" t="s">
        <v>41</v>
      </c>
      <c r="FH28" s="13">
        <f t="shared" si="54"/>
        <v>7.9272212293595379E-2</v>
      </c>
      <c r="FI28" s="13">
        <f t="shared" si="55"/>
        <v>7.8455900743029841E-2</v>
      </c>
      <c r="FJ28" s="13">
        <f t="shared" si="56"/>
        <v>7.7558771295501969E-2</v>
      </c>
      <c r="FK28" s="13">
        <f t="shared" si="57"/>
        <v>7.7213214407880232E-2</v>
      </c>
      <c r="FL28" s="13">
        <f t="shared" si="58"/>
        <v>7.5952822536876546E-2</v>
      </c>
      <c r="FM28" s="13">
        <f t="shared" si="59"/>
        <v>7.6076418869638354E-2</v>
      </c>
      <c r="FN28" s="13">
        <f t="shared" si="60"/>
        <v>7.6090480867080201E-2</v>
      </c>
      <c r="FO28" s="13">
        <f t="shared" si="61"/>
        <v>7.7227818028234058E-2</v>
      </c>
      <c r="FP28" s="13">
        <f t="shared" si="62"/>
        <v>7.7550046916984208E-2</v>
      </c>
      <c r="FQ28" s="13">
        <f t="shared" si="63"/>
        <v>7.7355735932651104E-2</v>
      </c>
      <c r="FR28" s="13">
        <f t="shared" si="64"/>
        <v>7.8455901277813128E-2</v>
      </c>
      <c r="FS28" s="13">
        <f t="shared" si="65"/>
        <v>7.8536050788053036E-2</v>
      </c>
      <c r="FT28" s="13">
        <f t="shared" si="66"/>
        <v>7.7213065883596166E-2</v>
      </c>
      <c r="FU28" s="13">
        <f t="shared" si="67"/>
        <v>7.6483966674992868E-2</v>
      </c>
      <c r="FV28" s="13">
        <f t="shared" si="68"/>
        <v>7.6077388134685509E-2</v>
      </c>
      <c r="FW28" s="13">
        <f t="shared" si="69"/>
        <v>7.6102517052882998E-2</v>
      </c>
      <c r="FX28" s="13">
        <f t="shared" si="70"/>
        <v>7.722771055098486E-2</v>
      </c>
      <c r="FY28" s="13">
        <f t="shared" si="71"/>
        <v>7.8682977750058697E-2</v>
      </c>
      <c r="GA28" s="14"/>
      <c r="GB28" s="15"/>
    </row>
    <row r="29" spans="2:184" x14ac:dyDescent="0.25">
      <c r="H29" s="7" t="s">
        <v>13</v>
      </c>
      <c r="I29" s="5" t="s">
        <v>42</v>
      </c>
      <c r="J29" s="8">
        <v>329.90414910800007</v>
      </c>
      <c r="K29" s="8">
        <v>338.30991627643624</v>
      </c>
      <c r="L29" s="8">
        <v>338.1156134787081</v>
      </c>
      <c r="M29" s="8">
        <v>338.12662651900831</v>
      </c>
      <c r="N29" s="8">
        <v>335.83718503506492</v>
      </c>
      <c r="O29" s="8">
        <v>333.64556330885699</v>
      </c>
      <c r="P29" s="8">
        <v>332.92015178013486</v>
      </c>
      <c r="Q29" s="8">
        <v>349.76629537525218</v>
      </c>
      <c r="R29" s="8">
        <v>347.32100387347373</v>
      </c>
      <c r="S29" s="8">
        <v>348.18664009127417</v>
      </c>
      <c r="T29" s="8">
        <v>337.83024309712602</v>
      </c>
      <c r="U29" s="8">
        <v>337.71721521125943</v>
      </c>
      <c r="V29" s="8">
        <v>337.46458980246155</v>
      </c>
      <c r="W29" s="8">
        <v>335.33448579271101</v>
      </c>
      <c r="X29" s="8">
        <v>333.40461284067322</v>
      </c>
      <c r="Y29" s="8">
        <v>332.26672276952479</v>
      </c>
      <c r="Z29" s="8">
        <v>351.35923666601479</v>
      </c>
      <c r="AA29" s="9">
        <v>338.12887890044999</v>
      </c>
      <c r="AD29" s="7" t="s">
        <v>13</v>
      </c>
      <c r="AE29" s="5" t="s">
        <v>42</v>
      </c>
      <c r="AF29" s="42">
        <v>15835.558341725926</v>
      </c>
      <c r="AG29" s="42">
        <v>20565.04502437378</v>
      </c>
      <c r="AH29" s="42">
        <v>18589.585049152178</v>
      </c>
      <c r="AI29" s="42">
        <v>16910.956708557002</v>
      </c>
      <c r="AJ29" s="42">
        <v>16275.99977320811</v>
      </c>
      <c r="AK29" s="42">
        <v>15462.5527678207</v>
      </c>
      <c r="AL29" s="42">
        <v>15347.793182170413</v>
      </c>
      <c r="AM29" s="42">
        <v>18124.789149916378</v>
      </c>
      <c r="AN29" s="42">
        <v>19865.168547412395</v>
      </c>
      <c r="AO29" s="42">
        <v>17671.000000105771</v>
      </c>
      <c r="AP29" s="42">
        <v>20600.931131048594</v>
      </c>
      <c r="AQ29" s="42">
        <v>19299.534465456192</v>
      </c>
      <c r="AR29" s="42">
        <v>17691.123004998171</v>
      </c>
      <c r="AS29" s="42">
        <v>17061.358475820685</v>
      </c>
      <c r="AT29" s="42">
        <v>16292.368078433527</v>
      </c>
      <c r="AU29" s="42">
        <v>16110.967828373901</v>
      </c>
      <c r="AV29" s="42">
        <v>18982.683317128489</v>
      </c>
      <c r="AW29" s="43">
        <v>17721.290673497719</v>
      </c>
      <c r="AX29" s="11"/>
      <c r="AZ29" s="7" t="s">
        <v>13</v>
      </c>
      <c r="BA29" s="5" t="s">
        <v>42</v>
      </c>
      <c r="BB29" s="8">
        <v>0</v>
      </c>
      <c r="BC29" s="8">
        <v>0</v>
      </c>
      <c r="BD29" s="8">
        <v>0</v>
      </c>
      <c r="BE29" s="8">
        <v>0</v>
      </c>
      <c r="BF29" s="8">
        <v>0</v>
      </c>
      <c r="BG29" s="8">
        <v>0</v>
      </c>
      <c r="BH29" s="8">
        <v>0</v>
      </c>
      <c r="BI29" s="8">
        <v>0</v>
      </c>
      <c r="BJ29" s="8">
        <v>0</v>
      </c>
      <c r="BK29" s="8">
        <v>0</v>
      </c>
      <c r="BL29" s="8">
        <v>0</v>
      </c>
      <c r="BM29" s="8">
        <v>0</v>
      </c>
      <c r="BN29" s="8">
        <v>0</v>
      </c>
      <c r="BO29" s="8">
        <v>0</v>
      </c>
      <c r="BP29" s="8">
        <v>0</v>
      </c>
      <c r="BQ29" s="8">
        <v>0</v>
      </c>
      <c r="BR29" s="8">
        <v>0</v>
      </c>
      <c r="BS29" s="9">
        <v>0</v>
      </c>
      <c r="BT29" s="12"/>
      <c r="BV29" s="7" t="s">
        <v>13</v>
      </c>
      <c r="BW29" s="5" t="s">
        <v>42</v>
      </c>
      <c r="BX29" s="42">
        <v>0</v>
      </c>
      <c r="BY29" s="42">
        <v>0</v>
      </c>
      <c r="BZ29" s="42">
        <v>0</v>
      </c>
      <c r="CA29" s="42">
        <v>0</v>
      </c>
      <c r="CB29" s="42">
        <v>0</v>
      </c>
      <c r="CC29" s="42">
        <v>0</v>
      </c>
      <c r="CD29" s="42">
        <v>0</v>
      </c>
      <c r="CE29" s="42">
        <v>0</v>
      </c>
      <c r="CF29" s="42">
        <v>0</v>
      </c>
      <c r="CG29" s="42">
        <v>0</v>
      </c>
      <c r="CH29" s="42">
        <v>0</v>
      </c>
      <c r="CI29" s="42">
        <v>0</v>
      </c>
      <c r="CJ29" s="42">
        <v>0</v>
      </c>
      <c r="CK29" s="42">
        <v>0</v>
      </c>
      <c r="CL29" s="42">
        <v>0</v>
      </c>
      <c r="CM29" s="42">
        <v>0</v>
      </c>
      <c r="CN29" s="42">
        <v>0</v>
      </c>
      <c r="CO29" s="43">
        <v>0</v>
      </c>
      <c r="CR29" s="7" t="s">
        <v>13</v>
      </c>
      <c r="CS29" s="5" t="s">
        <v>42</v>
      </c>
      <c r="CT29" s="8">
        <f t="shared" si="0"/>
        <v>329.90414910800007</v>
      </c>
      <c r="CU29" s="8">
        <f t="shared" si="1"/>
        <v>338.30991627643624</v>
      </c>
      <c r="CV29" s="8">
        <f t="shared" si="2"/>
        <v>338.1156134787081</v>
      </c>
      <c r="CW29" s="8">
        <f t="shared" si="3"/>
        <v>338.12662651900831</v>
      </c>
      <c r="CX29" s="8">
        <f t="shared" si="4"/>
        <v>335.83718503506492</v>
      </c>
      <c r="CY29" s="8">
        <f t="shared" si="5"/>
        <v>333.64556330885699</v>
      </c>
      <c r="CZ29" s="8">
        <f t="shared" si="6"/>
        <v>332.92015178013486</v>
      </c>
      <c r="DA29" s="8">
        <f t="shared" si="7"/>
        <v>349.76629537525218</v>
      </c>
      <c r="DB29" s="8">
        <f t="shared" si="8"/>
        <v>347.32100387347373</v>
      </c>
      <c r="DC29" s="8">
        <f t="shared" si="9"/>
        <v>348.18664009127417</v>
      </c>
      <c r="DD29" s="8">
        <f t="shared" si="10"/>
        <v>337.83024309712602</v>
      </c>
      <c r="DE29" s="8">
        <f t="shared" si="11"/>
        <v>337.71721521125943</v>
      </c>
      <c r="DF29" s="8">
        <f t="shared" si="12"/>
        <v>337.46458980246155</v>
      </c>
      <c r="DG29" s="8">
        <f t="shared" si="13"/>
        <v>335.33448579271101</v>
      </c>
      <c r="DH29" s="8">
        <f t="shared" si="14"/>
        <v>333.40461284067322</v>
      </c>
      <c r="DI29" s="8">
        <f t="shared" si="15"/>
        <v>332.26672276952479</v>
      </c>
      <c r="DJ29" s="8">
        <f t="shared" si="16"/>
        <v>351.35923666601479</v>
      </c>
      <c r="DK29" s="8">
        <f t="shared" si="17"/>
        <v>338.12887890044999</v>
      </c>
      <c r="DN29" s="7" t="s">
        <v>13</v>
      </c>
      <c r="DO29" s="5" t="s">
        <v>42</v>
      </c>
      <c r="DP29" s="10">
        <f t="shared" si="18"/>
        <v>15835.558341725926</v>
      </c>
      <c r="DQ29" s="10">
        <f t="shared" si="19"/>
        <v>20565.04502437378</v>
      </c>
      <c r="DR29" s="10">
        <f t="shared" si="20"/>
        <v>18589.585049152178</v>
      </c>
      <c r="DS29" s="10">
        <f t="shared" si="21"/>
        <v>16910.956708557002</v>
      </c>
      <c r="DT29" s="10">
        <f t="shared" si="22"/>
        <v>16275.99977320811</v>
      </c>
      <c r="DU29" s="10">
        <f t="shared" si="23"/>
        <v>15462.5527678207</v>
      </c>
      <c r="DV29" s="10">
        <f t="shared" si="24"/>
        <v>15347.793182170413</v>
      </c>
      <c r="DW29" s="10">
        <f t="shared" si="25"/>
        <v>18124.789149916378</v>
      </c>
      <c r="DX29" s="10">
        <f t="shared" si="26"/>
        <v>19865.168547412395</v>
      </c>
      <c r="DY29" s="10">
        <f t="shared" si="27"/>
        <v>17671.000000105771</v>
      </c>
      <c r="DZ29" s="10">
        <f t="shared" si="28"/>
        <v>20600.931131048594</v>
      </c>
      <c r="EA29" s="10">
        <f t="shared" si="29"/>
        <v>19299.534465456192</v>
      </c>
      <c r="EB29" s="10">
        <f t="shared" si="30"/>
        <v>17691.123004998171</v>
      </c>
      <c r="EC29" s="10">
        <f t="shared" si="31"/>
        <v>17061.358475820685</v>
      </c>
      <c r="ED29" s="10">
        <f t="shared" si="32"/>
        <v>16292.368078433527</v>
      </c>
      <c r="EE29" s="10">
        <f t="shared" si="33"/>
        <v>16110.967828373901</v>
      </c>
      <c r="EF29" s="10">
        <f t="shared" si="34"/>
        <v>18982.683317128489</v>
      </c>
      <c r="EG29" s="10">
        <f t="shared" si="35"/>
        <v>17721.290673497719</v>
      </c>
      <c r="EJ29" s="7" t="s">
        <v>13</v>
      </c>
      <c r="EK29" s="5" t="s">
        <v>42</v>
      </c>
      <c r="EL29" s="13">
        <f t="shared" si="36"/>
        <v>9.6000965035100971E-2</v>
      </c>
      <c r="EM29" s="13">
        <f t="shared" si="37"/>
        <v>0.12157518319723082</v>
      </c>
      <c r="EN29" s="13">
        <f t="shared" si="38"/>
        <v>0.10995993268629581</v>
      </c>
      <c r="EO29" s="13">
        <f t="shared" si="39"/>
        <v>0.10002735887826525</v>
      </c>
      <c r="EP29" s="13">
        <f t="shared" si="40"/>
        <v>9.692791923270036E-2</v>
      </c>
      <c r="EQ29" s="13">
        <f t="shared" si="41"/>
        <v>9.2688496226200109E-2</v>
      </c>
      <c r="ER29" s="13">
        <f t="shared" si="42"/>
        <v>9.2201046407706266E-2</v>
      </c>
      <c r="ES29" s="13">
        <f t="shared" si="43"/>
        <v>0.10363942660896423</v>
      </c>
      <c r="ET29" s="13">
        <f t="shared" si="44"/>
        <v>0.11439082765434548</v>
      </c>
      <c r="EU29" s="13">
        <f t="shared" si="45"/>
        <v>0.10150303294505195</v>
      </c>
      <c r="EV29" s="13">
        <f t="shared" si="46"/>
        <v>0.1219602540150666</v>
      </c>
      <c r="EW29" s="13">
        <f t="shared" si="47"/>
        <v>0.11429405192378685</v>
      </c>
      <c r="EX29" s="13">
        <f t="shared" si="48"/>
        <v>0.10484728495723865</v>
      </c>
      <c r="EY29" s="13">
        <f t="shared" si="49"/>
        <v>0.10175725550856267</v>
      </c>
      <c r="EZ29" s="13">
        <f t="shared" si="50"/>
        <v>9.7733309324183185E-2</v>
      </c>
      <c r="FA29" s="13">
        <f t="shared" si="51"/>
        <v>9.6976114213816078E-2</v>
      </c>
      <c r="FB29" s="13">
        <f t="shared" si="52"/>
        <v>0.10805284925623013</v>
      </c>
      <c r="FC29" s="13">
        <f t="shared" si="53"/>
        <v>0.10481974051506628</v>
      </c>
      <c r="FF29" s="7" t="s">
        <v>13</v>
      </c>
      <c r="FG29" s="5" t="s">
        <v>42</v>
      </c>
      <c r="FH29" s="13">
        <f t="shared" si="54"/>
        <v>9.6000965035100971E-2</v>
      </c>
      <c r="FI29" s="13">
        <f t="shared" si="55"/>
        <v>0.12157518319723082</v>
      </c>
      <c r="FJ29" s="13">
        <f t="shared" si="56"/>
        <v>0.10995993268629581</v>
      </c>
      <c r="FK29" s="13">
        <f t="shared" si="57"/>
        <v>0.10002735887826525</v>
      </c>
      <c r="FL29" s="13">
        <f t="shared" si="58"/>
        <v>9.692791923270036E-2</v>
      </c>
      <c r="FM29" s="13">
        <f t="shared" si="59"/>
        <v>9.2688496226200109E-2</v>
      </c>
      <c r="FN29" s="13">
        <f t="shared" si="60"/>
        <v>9.2201046407706266E-2</v>
      </c>
      <c r="FO29" s="13">
        <f t="shared" si="61"/>
        <v>0.10363942660896423</v>
      </c>
      <c r="FP29" s="13">
        <f t="shared" si="62"/>
        <v>0.11439082765434548</v>
      </c>
      <c r="FQ29" s="13">
        <f t="shared" si="63"/>
        <v>0.10150303294505195</v>
      </c>
      <c r="FR29" s="13">
        <f t="shared" si="64"/>
        <v>0.1219602540150666</v>
      </c>
      <c r="FS29" s="13">
        <f t="shared" si="65"/>
        <v>0.11429405192378685</v>
      </c>
      <c r="FT29" s="13">
        <f t="shared" si="66"/>
        <v>0.10484728495723865</v>
      </c>
      <c r="FU29" s="13">
        <f t="shared" si="67"/>
        <v>0.10175725550856267</v>
      </c>
      <c r="FV29" s="13">
        <f t="shared" si="68"/>
        <v>9.7733309324183185E-2</v>
      </c>
      <c r="FW29" s="13">
        <f t="shared" si="69"/>
        <v>9.6976114213816078E-2</v>
      </c>
      <c r="FX29" s="13">
        <f t="shared" si="70"/>
        <v>0.10805284925623013</v>
      </c>
      <c r="FY29" s="13">
        <f t="shared" si="71"/>
        <v>0.10481974051506628</v>
      </c>
      <c r="GA29" s="14"/>
      <c r="GB29" s="15"/>
    </row>
    <row r="30" spans="2:184" x14ac:dyDescent="0.25">
      <c r="H30" s="7"/>
      <c r="I30" s="5" t="s">
        <v>43</v>
      </c>
      <c r="J30" s="8">
        <v>73.146705714999996</v>
      </c>
      <c r="K30" s="8">
        <v>73.718973906878745</v>
      </c>
      <c r="L30" s="8">
        <v>73.719607022720695</v>
      </c>
      <c r="M30" s="8">
        <v>73.723205764402223</v>
      </c>
      <c r="N30" s="8">
        <v>73.726230301304653</v>
      </c>
      <c r="O30" s="8">
        <v>73.726230301304653</v>
      </c>
      <c r="P30" s="8">
        <v>73.726230301304653</v>
      </c>
      <c r="Q30" s="8">
        <v>74.686389600429337</v>
      </c>
      <c r="R30" s="8">
        <v>74.705178642904187</v>
      </c>
      <c r="S30" s="8">
        <v>74.773507514647065</v>
      </c>
      <c r="T30" s="8">
        <v>73.718973907319238</v>
      </c>
      <c r="U30" s="8">
        <v>73.718973587078651</v>
      </c>
      <c r="V30" s="8">
        <v>73.718973587078651</v>
      </c>
      <c r="W30" s="8">
        <v>73.726230301304653</v>
      </c>
      <c r="X30" s="8">
        <v>73.728506664817743</v>
      </c>
      <c r="Y30" s="8">
        <v>73.728506664817743</v>
      </c>
      <c r="Z30" s="8">
        <v>74.659733063140763</v>
      </c>
      <c r="AA30" s="9">
        <v>72.51690255058729</v>
      </c>
      <c r="AD30" s="7"/>
      <c r="AE30" s="5" t="s">
        <v>43</v>
      </c>
      <c r="AF30" s="42">
        <v>5983.4757377373926</v>
      </c>
      <c r="AG30" s="42">
        <v>6007.0088307332608</v>
      </c>
      <c r="AH30" s="42">
        <v>6006.3202563214218</v>
      </c>
      <c r="AI30" s="42">
        <v>6004.9385171453705</v>
      </c>
      <c r="AJ30" s="42">
        <v>6003.9143599414419</v>
      </c>
      <c r="AK30" s="42">
        <v>6003.9143599414419</v>
      </c>
      <c r="AL30" s="42">
        <v>6003.9143599414419</v>
      </c>
      <c r="AM30" s="42">
        <v>6044.8836760915547</v>
      </c>
      <c r="AN30" s="42">
        <v>6046.7892856672488</v>
      </c>
      <c r="AO30" s="42">
        <v>6049.5819205123362</v>
      </c>
      <c r="AP30" s="42">
        <v>6007.0088307512633</v>
      </c>
      <c r="AQ30" s="42">
        <v>6007.0088176628715</v>
      </c>
      <c r="AR30" s="42">
        <v>6007.0088176628715</v>
      </c>
      <c r="AS30" s="42">
        <v>6004.3830320934176</v>
      </c>
      <c r="AT30" s="42">
        <v>6004.4760681981352</v>
      </c>
      <c r="AU30" s="42">
        <v>6004.4760681981352</v>
      </c>
      <c r="AV30" s="42">
        <v>6045.4581235958512</v>
      </c>
      <c r="AW30" s="43">
        <v>5957.8795787752715</v>
      </c>
      <c r="AX30" s="11"/>
      <c r="AZ30" s="7"/>
      <c r="BA30" s="5" t="s">
        <v>43</v>
      </c>
      <c r="BB30" s="8">
        <v>0</v>
      </c>
      <c r="BC30" s="8">
        <v>0</v>
      </c>
      <c r="BD30" s="8">
        <v>0</v>
      </c>
      <c r="BE30" s="8">
        <v>0</v>
      </c>
      <c r="BF30" s="8">
        <v>0</v>
      </c>
      <c r="BG30" s="8">
        <v>0</v>
      </c>
      <c r="BH30" s="8">
        <v>0</v>
      </c>
      <c r="BI30" s="8">
        <v>0</v>
      </c>
      <c r="BJ30" s="8">
        <v>0</v>
      </c>
      <c r="BK30" s="8">
        <v>0</v>
      </c>
      <c r="BL30" s="8">
        <v>0</v>
      </c>
      <c r="BM30" s="8">
        <v>0</v>
      </c>
      <c r="BN30" s="8">
        <v>0</v>
      </c>
      <c r="BO30" s="8">
        <v>0</v>
      </c>
      <c r="BP30" s="8">
        <v>0</v>
      </c>
      <c r="BQ30" s="8">
        <v>0</v>
      </c>
      <c r="BR30" s="8">
        <v>0</v>
      </c>
      <c r="BS30" s="9">
        <v>0</v>
      </c>
      <c r="BT30" s="12"/>
      <c r="BV30" s="7"/>
      <c r="BW30" s="5" t="s">
        <v>43</v>
      </c>
      <c r="BX30" s="42">
        <v>1167.6399111925768</v>
      </c>
      <c r="BY30" s="42">
        <v>1167.6399111925768</v>
      </c>
      <c r="BZ30" s="42">
        <v>1167.5177182594302</v>
      </c>
      <c r="CA30" s="42">
        <v>1166.8234798814235</v>
      </c>
      <c r="CB30" s="42">
        <v>1166.3109148626454</v>
      </c>
      <c r="CC30" s="42">
        <v>1166.3109148626454</v>
      </c>
      <c r="CD30" s="42">
        <v>1166.3109148626454</v>
      </c>
      <c r="CE30" s="42">
        <v>1166.8783526277614</v>
      </c>
      <c r="CF30" s="42">
        <v>1167.3990649623192</v>
      </c>
      <c r="CG30" s="42">
        <v>1167.3990649623192</v>
      </c>
      <c r="CH30" s="42">
        <v>1167.6399111925768</v>
      </c>
      <c r="CI30" s="42">
        <v>1167.6399111925768</v>
      </c>
      <c r="CJ30" s="42">
        <v>1167.6399111925768</v>
      </c>
      <c r="CK30" s="42">
        <v>1166.3109148626454</v>
      </c>
      <c r="CL30" s="42">
        <v>1166.3109148626454</v>
      </c>
      <c r="CM30" s="42">
        <v>1166.3109148626454</v>
      </c>
      <c r="CN30" s="42">
        <v>1167.6399111925768</v>
      </c>
      <c r="CO30" s="43">
        <v>1167.6399111925768</v>
      </c>
      <c r="CR30" s="7"/>
      <c r="CS30" s="5" t="s">
        <v>43</v>
      </c>
      <c r="CT30" s="8">
        <f t="shared" si="0"/>
        <v>73.146705714999996</v>
      </c>
      <c r="CU30" s="8">
        <f t="shared" si="1"/>
        <v>73.718973906878745</v>
      </c>
      <c r="CV30" s="8">
        <f t="shared" si="2"/>
        <v>73.719607022720695</v>
      </c>
      <c r="CW30" s="8">
        <f t="shared" si="3"/>
        <v>73.723205764402223</v>
      </c>
      <c r="CX30" s="8">
        <f t="shared" si="4"/>
        <v>73.726230301304653</v>
      </c>
      <c r="CY30" s="8">
        <f t="shared" si="5"/>
        <v>73.726230301304653</v>
      </c>
      <c r="CZ30" s="8">
        <f t="shared" si="6"/>
        <v>73.726230301304653</v>
      </c>
      <c r="DA30" s="8">
        <f t="shared" si="7"/>
        <v>74.686389600429337</v>
      </c>
      <c r="DB30" s="8">
        <f t="shared" si="8"/>
        <v>74.705178642904187</v>
      </c>
      <c r="DC30" s="8">
        <f t="shared" si="9"/>
        <v>74.773507514647065</v>
      </c>
      <c r="DD30" s="8">
        <f t="shared" si="10"/>
        <v>73.718973907319238</v>
      </c>
      <c r="DE30" s="8">
        <f t="shared" si="11"/>
        <v>73.718973587078651</v>
      </c>
      <c r="DF30" s="8">
        <f t="shared" si="12"/>
        <v>73.718973587078651</v>
      </c>
      <c r="DG30" s="8">
        <f t="shared" si="13"/>
        <v>73.726230301304653</v>
      </c>
      <c r="DH30" s="8">
        <f t="shared" si="14"/>
        <v>73.728506664817743</v>
      </c>
      <c r="DI30" s="8">
        <f t="shared" si="15"/>
        <v>73.728506664817743</v>
      </c>
      <c r="DJ30" s="8">
        <f t="shared" si="16"/>
        <v>74.659733063140763</v>
      </c>
      <c r="DK30" s="8">
        <f t="shared" si="17"/>
        <v>72.51690255058729</v>
      </c>
      <c r="DN30" s="7"/>
      <c r="DO30" s="5" t="s">
        <v>43</v>
      </c>
      <c r="DP30" s="10">
        <f t="shared" si="18"/>
        <v>7151.1156489299692</v>
      </c>
      <c r="DQ30" s="10">
        <f t="shared" si="19"/>
        <v>7174.6487419258374</v>
      </c>
      <c r="DR30" s="10">
        <f t="shared" si="20"/>
        <v>7173.8379745808525</v>
      </c>
      <c r="DS30" s="10">
        <f t="shared" si="21"/>
        <v>7171.7619970267942</v>
      </c>
      <c r="DT30" s="10">
        <f t="shared" si="22"/>
        <v>7170.2252748040873</v>
      </c>
      <c r="DU30" s="10">
        <f t="shared" si="23"/>
        <v>7170.2252748040873</v>
      </c>
      <c r="DV30" s="10">
        <f t="shared" si="24"/>
        <v>7170.2252748040873</v>
      </c>
      <c r="DW30" s="10">
        <f t="shared" si="25"/>
        <v>7211.7620287193158</v>
      </c>
      <c r="DX30" s="10">
        <f t="shared" si="26"/>
        <v>7214.188350629568</v>
      </c>
      <c r="DY30" s="10">
        <f t="shared" si="27"/>
        <v>7216.9809854746554</v>
      </c>
      <c r="DZ30" s="10">
        <f t="shared" si="28"/>
        <v>7174.6487419438399</v>
      </c>
      <c r="EA30" s="10">
        <f t="shared" si="29"/>
        <v>7174.6487288554481</v>
      </c>
      <c r="EB30" s="10">
        <f t="shared" si="30"/>
        <v>7174.6487288554481</v>
      </c>
      <c r="EC30" s="10">
        <f t="shared" si="31"/>
        <v>7170.693946956063</v>
      </c>
      <c r="ED30" s="10">
        <f t="shared" si="32"/>
        <v>7170.7869830607806</v>
      </c>
      <c r="EE30" s="10">
        <f t="shared" si="33"/>
        <v>7170.7869830607806</v>
      </c>
      <c r="EF30" s="10">
        <f t="shared" si="34"/>
        <v>7213.0980347884279</v>
      </c>
      <c r="EG30" s="10">
        <f t="shared" si="35"/>
        <v>7125.5194899678481</v>
      </c>
      <c r="EJ30" s="7"/>
      <c r="EK30" s="5" t="s">
        <v>43</v>
      </c>
      <c r="EL30" s="13">
        <f t="shared" si="36"/>
        <v>0.16360205642208103</v>
      </c>
      <c r="EM30" s="13">
        <f t="shared" si="37"/>
        <v>0.16297049490464341</v>
      </c>
      <c r="EN30" s="13">
        <f t="shared" si="38"/>
        <v>0.16295041438487995</v>
      </c>
      <c r="EO30" s="13">
        <f t="shared" si="39"/>
        <v>0.16290497557405181</v>
      </c>
      <c r="EP30" s="13">
        <f t="shared" si="40"/>
        <v>0.16287050986886539</v>
      </c>
      <c r="EQ30" s="13">
        <f t="shared" si="41"/>
        <v>0.16287050986886539</v>
      </c>
      <c r="ER30" s="13">
        <f t="shared" si="42"/>
        <v>0.16287050986886539</v>
      </c>
      <c r="ES30" s="13">
        <f t="shared" si="43"/>
        <v>0.16187376865936509</v>
      </c>
      <c r="ET30" s="13">
        <f t="shared" si="44"/>
        <v>0.16188407271124566</v>
      </c>
      <c r="EU30" s="13">
        <f t="shared" si="45"/>
        <v>0.16181083706223917</v>
      </c>
      <c r="EV30" s="13">
        <f t="shared" si="46"/>
        <v>0.16297049490415802</v>
      </c>
      <c r="EW30" s="13">
        <f t="shared" si="47"/>
        <v>0.16297049525702487</v>
      </c>
      <c r="EX30" s="13">
        <f t="shared" si="48"/>
        <v>0.16297049525702487</v>
      </c>
      <c r="EY30" s="13">
        <f t="shared" si="49"/>
        <v>0.16288322371982619</v>
      </c>
      <c r="EZ30" s="13">
        <f t="shared" si="50"/>
        <v>0.16288071845793645</v>
      </c>
      <c r="FA30" s="13">
        <f t="shared" si="51"/>
        <v>0.16288071845793645</v>
      </c>
      <c r="FB30" s="13">
        <f t="shared" si="52"/>
        <v>0.1619469525422258</v>
      </c>
      <c r="FC30" s="13">
        <f t="shared" si="53"/>
        <v>0.16431699008707923</v>
      </c>
      <c r="FF30" s="7"/>
      <c r="FG30" s="5" t="s">
        <v>43</v>
      </c>
      <c r="FH30" s="13">
        <f t="shared" si="54"/>
        <v>0.19552803038848296</v>
      </c>
      <c r="FI30" s="13">
        <f t="shared" si="55"/>
        <v>0.19464863281978939</v>
      </c>
      <c r="FJ30" s="13">
        <f t="shared" si="56"/>
        <v>0.19462496517025232</v>
      </c>
      <c r="FK30" s="13">
        <f t="shared" si="57"/>
        <v>0.194559146544594</v>
      </c>
      <c r="FL30" s="13">
        <f t="shared" si="58"/>
        <v>0.19450947771236321</v>
      </c>
      <c r="FM30" s="13">
        <f t="shared" si="59"/>
        <v>0.19450947771236321</v>
      </c>
      <c r="FN30" s="13">
        <f t="shared" si="60"/>
        <v>0.19450947771236321</v>
      </c>
      <c r="FO30" s="13">
        <f t="shared" si="61"/>
        <v>0.19312118492544883</v>
      </c>
      <c r="FP30" s="13">
        <f t="shared" si="62"/>
        <v>0.19313757042504046</v>
      </c>
      <c r="FQ30" s="13">
        <f t="shared" si="63"/>
        <v>0.1930357749784829</v>
      </c>
      <c r="FR30" s="13">
        <f t="shared" si="64"/>
        <v>0.19464863281911471</v>
      </c>
      <c r="FS30" s="13">
        <f t="shared" si="65"/>
        <v>0.19464863330959373</v>
      </c>
      <c r="FT30" s="13">
        <f t="shared" si="66"/>
        <v>0.19464863330959373</v>
      </c>
      <c r="FU30" s="13">
        <f t="shared" si="67"/>
        <v>0.19452219156332398</v>
      </c>
      <c r="FV30" s="13">
        <f t="shared" si="68"/>
        <v>0.19451870945007446</v>
      </c>
      <c r="FW30" s="13">
        <f t="shared" si="69"/>
        <v>0.19451870945007446</v>
      </c>
      <c r="FX30" s="13">
        <f t="shared" si="70"/>
        <v>0.19322592618133824</v>
      </c>
      <c r="FY30" s="13">
        <f t="shared" si="71"/>
        <v>0.1965202384367461</v>
      </c>
      <c r="GA30" s="14"/>
      <c r="GB30" s="15"/>
    </row>
    <row r="31" spans="2:184" x14ac:dyDescent="0.25">
      <c r="H31" s="7"/>
      <c r="I31" s="5" t="s">
        <v>44</v>
      </c>
      <c r="J31" s="8">
        <v>116.83191914800001</v>
      </c>
      <c r="K31" s="8">
        <v>116.82976234752462</v>
      </c>
      <c r="L31" s="8">
        <v>116.79011988322489</v>
      </c>
      <c r="M31" s="8">
        <v>116.4610914436664</v>
      </c>
      <c r="N31" s="8">
        <v>115.0494096170282</v>
      </c>
      <c r="O31" s="8">
        <v>114.25820410450072</v>
      </c>
      <c r="P31" s="8">
        <v>114.190679089067</v>
      </c>
      <c r="Q31" s="8">
        <v>116.82494949305089</v>
      </c>
      <c r="R31" s="8">
        <v>116.83179712365353</v>
      </c>
      <c r="S31" s="8">
        <v>116.8320480249819</v>
      </c>
      <c r="T31" s="8">
        <v>116.82976114313396</v>
      </c>
      <c r="U31" s="8">
        <v>116.79944989620651</v>
      </c>
      <c r="V31" s="8">
        <v>116.4893960292641</v>
      </c>
      <c r="W31" s="8">
        <v>115.05814764029125</v>
      </c>
      <c r="X31" s="8">
        <v>114.24980286181824</v>
      </c>
      <c r="Y31" s="8">
        <v>114.23691328654169</v>
      </c>
      <c r="Z31" s="8">
        <v>116.82535167661595</v>
      </c>
      <c r="AA31" s="9">
        <v>113.88837024648564</v>
      </c>
      <c r="AD31" s="7"/>
      <c r="AE31" s="5" t="s">
        <v>44</v>
      </c>
      <c r="AF31" s="42">
        <v>12195.652843999997</v>
      </c>
      <c r="AG31" s="42">
        <v>12195.583676982114</v>
      </c>
      <c r="AH31" s="42">
        <v>12113.743201943733</v>
      </c>
      <c r="AI31" s="42">
        <v>11365.217951236025</v>
      </c>
      <c r="AJ31" s="42">
        <v>9502.3424644188071</v>
      </c>
      <c r="AK31" s="42">
        <v>8720.7425074548464</v>
      </c>
      <c r="AL31" s="42">
        <v>8693.3670184465736</v>
      </c>
      <c r="AM31" s="42">
        <v>12195.429327688735</v>
      </c>
      <c r="AN31" s="42">
        <v>12195.648932696658</v>
      </c>
      <c r="AO31" s="42">
        <v>12195.656979157018</v>
      </c>
      <c r="AP31" s="42">
        <v>12195.583638357042</v>
      </c>
      <c r="AQ31" s="42">
        <v>12132.754146229239</v>
      </c>
      <c r="AR31" s="42">
        <v>11392.938155060647</v>
      </c>
      <c r="AS31" s="42">
        <v>9502.328765221795</v>
      </c>
      <c r="AT31" s="42">
        <v>8720.6955600505516</v>
      </c>
      <c r="AU31" s="42">
        <v>8700.9740615863338</v>
      </c>
      <c r="AV31" s="42">
        <v>12195.442225803443</v>
      </c>
      <c r="AW31" s="43">
        <v>10723.359216500627</v>
      </c>
      <c r="AX31" s="11"/>
      <c r="AZ31" s="7"/>
      <c r="BA31" s="5" t="s">
        <v>44</v>
      </c>
      <c r="BB31" s="8">
        <v>0</v>
      </c>
      <c r="BC31" s="8">
        <v>0</v>
      </c>
      <c r="BD31" s="8">
        <v>0</v>
      </c>
      <c r="BE31" s="8">
        <v>0</v>
      </c>
      <c r="BF31" s="8">
        <v>0</v>
      </c>
      <c r="BG31" s="8">
        <v>0</v>
      </c>
      <c r="BH31" s="8">
        <v>0</v>
      </c>
      <c r="BI31" s="8">
        <v>0</v>
      </c>
      <c r="BJ31" s="8">
        <v>0</v>
      </c>
      <c r="BK31" s="8">
        <v>0</v>
      </c>
      <c r="BL31" s="8">
        <v>0</v>
      </c>
      <c r="BM31" s="8">
        <v>0</v>
      </c>
      <c r="BN31" s="8">
        <v>0</v>
      </c>
      <c r="BO31" s="8">
        <v>0</v>
      </c>
      <c r="BP31" s="8">
        <v>0</v>
      </c>
      <c r="BQ31" s="8">
        <v>0</v>
      </c>
      <c r="BR31" s="8">
        <v>0</v>
      </c>
      <c r="BS31" s="9">
        <v>0</v>
      </c>
      <c r="BT31" s="12"/>
      <c r="BV31" s="7"/>
      <c r="BW31" s="5" t="s">
        <v>44</v>
      </c>
      <c r="BX31" s="42">
        <v>0</v>
      </c>
      <c r="BY31" s="42">
        <v>0</v>
      </c>
      <c r="BZ31" s="42">
        <v>0</v>
      </c>
      <c r="CA31" s="42">
        <v>0</v>
      </c>
      <c r="CB31" s="42">
        <v>0</v>
      </c>
      <c r="CC31" s="42">
        <v>0</v>
      </c>
      <c r="CD31" s="42">
        <v>0</v>
      </c>
      <c r="CE31" s="42">
        <v>0</v>
      </c>
      <c r="CF31" s="42">
        <v>0</v>
      </c>
      <c r="CG31" s="42">
        <v>0</v>
      </c>
      <c r="CH31" s="42">
        <v>0</v>
      </c>
      <c r="CI31" s="42">
        <v>0</v>
      </c>
      <c r="CJ31" s="42">
        <v>0</v>
      </c>
      <c r="CK31" s="42">
        <v>0</v>
      </c>
      <c r="CL31" s="42">
        <v>0</v>
      </c>
      <c r="CM31" s="42">
        <v>0</v>
      </c>
      <c r="CN31" s="42">
        <v>0</v>
      </c>
      <c r="CO31" s="43">
        <v>0</v>
      </c>
      <c r="CR31" s="7"/>
      <c r="CS31" s="5" t="s">
        <v>44</v>
      </c>
      <c r="CT31" s="8">
        <f t="shared" si="0"/>
        <v>116.83191914800001</v>
      </c>
      <c r="CU31" s="8">
        <f t="shared" si="1"/>
        <v>116.82976234752462</v>
      </c>
      <c r="CV31" s="8">
        <f t="shared" si="2"/>
        <v>116.79011988322489</v>
      </c>
      <c r="CW31" s="8">
        <f t="shared" si="3"/>
        <v>116.4610914436664</v>
      </c>
      <c r="CX31" s="8">
        <f t="shared" si="4"/>
        <v>115.0494096170282</v>
      </c>
      <c r="CY31" s="8">
        <f t="shared" si="5"/>
        <v>114.25820410450072</v>
      </c>
      <c r="CZ31" s="8">
        <f t="shared" si="6"/>
        <v>114.190679089067</v>
      </c>
      <c r="DA31" s="8">
        <f t="shared" si="7"/>
        <v>116.82494949305089</v>
      </c>
      <c r="DB31" s="8">
        <f t="shared" si="8"/>
        <v>116.83179712365353</v>
      </c>
      <c r="DC31" s="8">
        <f t="shared" si="9"/>
        <v>116.8320480249819</v>
      </c>
      <c r="DD31" s="8">
        <f t="shared" si="10"/>
        <v>116.82976114313396</v>
      </c>
      <c r="DE31" s="8">
        <f t="shared" si="11"/>
        <v>116.79944989620651</v>
      </c>
      <c r="DF31" s="8">
        <f t="shared" si="12"/>
        <v>116.4893960292641</v>
      </c>
      <c r="DG31" s="8">
        <f t="shared" si="13"/>
        <v>115.05814764029125</v>
      </c>
      <c r="DH31" s="8">
        <f t="shared" si="14"/>
        <v>114.24980286181824</v>
      </c>
      <c r="DI31" s="8">
        <f t="shared" si="15"/>
        <v>114.23691328654169</v>
      </c>
      <c r="DJ31" s="8">
        <f t="shared" si="16"/>
        <v>116.82535167661595</v>
      </c>
      <c r="DK31" s="8">
        <f t="shared" si="17"/>
        <v>113.88837024648564</v>
      </c>
      <c r="DN31" s="7"/>
      <c r="DO31" s="5" t="s">
        <v>44</v>
      </c>
      <c r="DP31" s="10">
        <f t="shared" si="18"/>
        <v>12195.652843999997</v>
      </c>
      <c r="DQ31" s="10">
        <f t="shared" si="19"/>
        <v>12195.583676982114</v>
      </c>
      <c r="DR31" s="10">
        <f t="shared" si="20"/>
        <v>12113.743201943733</v>
      </c>
      <c r="DS31" s="10">
        <f t="shared" si="21"/>
        <v>11365.217951236025</v>
      </c>
      <c r="DT31" s="10">
        <f t="shared" si="22"/>
        <v>9502.3424644188071</v>
      </c>
      <c r="DU31" s="10">
        <f t="shared" si="23"/>
        <v>8720.7425074548464</v>
      </c>
      <c r="DV31" s="10">
        <f t="shared" si="24"/>
        <v>8693.3670184465736</v>
      </c>
      <c r="DW31" s="10">
        <f t="shared" si="25"/>
        <v>12195.429327688735</v>
      </c>
      <c r="DX31" s="10">
        <f t="shared" si="26"/>
        <v>12195.648932696658</v>
      </c>
      <c r="DY31" s="10">
        <f t="shared" si="27"/>
        <v>12195.656979157018</v>
      </c>
      <c r="DZ31" s="10">
        <f t="shared" si="28"/>
        <v>12195.583638357042</v>
      </c>
      <c r="EA31" s="10">
        <f t="shared" si="29"/>
        <v>12132.754146229239</v>
      </c>
      <c r="EB31" s="10">
        <f t="shared" si="30"/>
        <v>11392.938155060647</v>
      </c>
      <c r="EC31" s="10">
        <f t="shared" si="31"/>
        <v>9502.328765221795</v>
      </c>
      <c r="ED31" s="10">
        <f t="shared" si="32"/>
        <v>8720.6955600505516</v>
      </c>
      <c r="EE31" s="10">
        <f t="shared" si="33"/>
        <v>8700.9740615863338</v>
      </c>
      <c r="EF31" s="10">
        <f t="shared" si="34"/>
        <v>12195.442225803443</v>
      </c>
      <c r="EG31" s="10">
        <f t="shared" si="35"/>
        <v>10723.359216500627</v>
      </c>
      <c r="EJ31" s="7"/>
      <c r="EK31" s="5" t="s">
        <v>44</v>
      </c>
      <c r="EL31" s="13">
        <f t="shared" si="36"/>
        <v>0.20877261852646314</v>
      </c>
      <c r="EM31" s="13">
        <f t="shared" si="37"/>
        <v>0.20877528862388398</v>
      </c>
      <c r="EN31" s="13">
        <f t="shared" si="38"/>
        <v>0.2074446573743724</v>
      </c>
      <c r="EO31" s="13">
        <f t="shared" si="39"/>
        <v>0.19517622255383918</v>
      </c>
      <c r="EP31" s="13">
        <f t="shared" si="40"/>
        <v>0.16518715734482808</v>
      </c>
      <c r="EQ31" s="13">
        <f t="shared" si="41"/>
        <v>0.15264973882276045</v>
      </c>
      <c r="ER31" s="13">
        <f t="shared" si="42"/>
        <v>0.15226053628538069</v>
      </c>
      <c r="ES31" s="13">
        <f t="shared" si="43"/>
        <v>0.20878124716697022</v>
      </c>
      <c r="ET31" s="13">
        <f t="shared" si="44"/>
        <v>0.20877276962176511</v>
      </c>
      <c r="EU31" s="13">
        <f t="shared" si="45"/>
        <v>0.20877245901825245</v>
      </c>
      <c r="EV31" s="13">
        <f t="shared" si="46"/>
        <v>0.20877529011491555</v>
      </c>
      <c r="EW31" s="13">
        <f t="shared" si="47"/>
        <v>0.20775361796671091</v>
      </c>
      <c r="EX31" s="13">
        <f t="shared" si="48"/>
        <v>0.19560472529531442</v>
      </c>
      <c r="EY31" s="13">
        <f t="shared" si="49"/>
        <v>0.16517437417694447</v>
      </c>
      <c r="EZ31" s="13">
        <f t="shared" si="50"/>
        <v>0.15266014192773661</v>
      </c>
      <c r="FA31" s="13">
        <f t="shared" si="51"/>
        <v>0.15233209321336588</v>
      </c>
      <c r="FB31" s="13">
        <f t="shared" si="52"/>
        <v>0.20878074922576093</v>
      </c>
      <c r="FC31" s="13">
        <f t="shared" si="53"/>
        <v>0.18831350722277154</v>
      </c>
      <c r="FF31" s="7"/>
      <c r="FG31" s="5" t="s">
        <v>44</v>
      </c>
      <c r="FH31" s="13">
        <f t="shared" si="54"/>
        <v>0.20877261852646314</v>
      </c>
      <c r="FI31" s="13">
        <f t="shared" si="55"/>
        <v>0.20877528862388398</v>
      </c>
      <c r="FJ31" s="13">
        <f t="shared" si="56"/>
        <v>0.2074446573743724</v>
      </c>
      <c r="FK31" s="13">
        <f t="shared" si="57"/>
        <v>0.19517622255383918</v>
      </c>
      <c r="FL31" s="13">
        <f t="shared" si="58"/>
        <v>0.16518715734482808</v>
      </c>
      <c r="FM31" s="13">
        <f t="shared" si="59"/>
        <v>0.15264973882276045</v>
      </c>
      <c r="FN31" s="13">
        <f t="shared" si="60"/>
        <v>0.15226053628538069</v>
      </c>
      <c r="FO31" s="13">
        <f t="shared" si="61"/>
        <v>0.20878124716697022</v>
      </c>
      <c r="FP31" s="13">
        <f t="shared" si="62"/>
        <v>0.20877276962176511</v>
      </c>
      <c r="FQ31" s="13">
        <f t="shared" si="63"/>
        <v>0.20877245901825245</v>
      </c>
      <c r="FR31" s="13">
        <f t="shared" si="64"/>
        <v>0.20877529011491555</v>
      </c>
      <c r="FS31" s="13">
        <f t="shared" si="65"/>
        <v>0.20775361796671091</v>
      </c>
      <c r="FT31" s="13">
        <f t="shared" si="66"/>
        <v>0.19560472529531442</v>
      </c>
      <c r="FU31" s="13">
        <f t="shared" si="67"/>
        <v>0.16517437417694447</v>
      </c>
      <c r="FV31" s="13">
        <f t="shared" si="68"/>
        <v>0.15266014192773661</v>
      </c>
      <c r="FW31" s="13">
        <f t="shared" si="69"/>
        <v>0.15233209321336588</v>
      </c>
      <c r="FX31" s="13">
        <f t="shared" si="70"/>
        <v>0.20878074922576093</v>
      </c>
      <c r="FY31" s="13">
        <f t="shared" si="71"/>
        <v>0.18831350722277154</v>
      </c>
      <c r="GA31" s="14"/>
      <c r="GB31" s="15"/>
    </row>
    <row r="32" spans="2:184" x14ac:dyDescent="0.25">
      <c r="H32" s="7"/>
      <c r="I32" s="5" t="s">
        <v>45</v>
      </c>
      <c r="J32" s="8">
        <v>108.098188714</v>
      </c>
      <c r="K32" s="8">
        <v>107.03095254813948</v>
      </c>
      <c r="L32" s="8">
        <v>106.86311606978433</v>
      </c>
      <c r="M32" s="8">
        <v>106.76170660317912</v>
      </c>
      <c r="N32" s="8">
        <v>106.54387830954178</v>
      </c>
      <c r="O32" s="8">
        <v>105.59045108596591</v>
      </c>
      <c r="P32" s="8">
        <v>104.33198582106426</v>
      </c>
      <c r="Q32" s="8">
        <v>106.71381208354727</v>
      </c>
      <c r="R32" s="8">
        <v>106.71220361019515</v>
      </c>
      <c r="S32" s="8">
        <v>106.7313255997765</v>
      </c>
      <c r="T32" s="8">
        <v>107.03095251086546</v>
      </c>
      <c r="U32" s="8">
        <v>106.86275325760667</v>
      </c>
      <c r="V32" s="8">
        <v>106.76170660573162</v>
      </c>
      <c r="W32" s="8">
        <v>106.54052334442184</v>
      </c>
      <c r="X32" s="8">
        <v>105.60553869553215</v>
      </c>
      <c r="Y32" s="8">
        <v>104.33249504055236</v>
      </c>
      <c r="Z32" s="8">
        <v>106.71218866179483</v>
      </c>
      <c r="AA32" s="9">
        <v>105.31132976559286</v>
      </c>
      <c r="AD32" s="7"/>
      <c r="AE32" s="5" t="s">
        <v>45</v>
      </c>
      <c r="AF32" s="42">
        <v>2591.9343392389046</v>
      </c>
      <c r="AG32" s="42">
        <v>2390.6813194834522</v>
      </c>
      <c r="AH32" s="42">
        <v>2275.2144567870782</v>
      </c>
      <c r="AI32" s="42">
        <v>2208.8465788863955</v>
      </c>
      <c r="AJ32" s="42">
        <v>2066.2878990981176</v>
      </c>
      <c r="AK32" s="42">
        <v>1459.1605979127703</v>
      </c>
      <c r="AL32" s="42">
        <v>731.37270910942925</v>
      </c>
      <c r="AM32" s="42">
        <v>2334.6779859011326</v>
      </c>
      <c r="AN32" s="42">
        <v>2334.6087783830153</v>
      </c>
      <c r="AO32" s="42">
        <v>2335.6099467361328</v>
      </c>
      <c r="AP32" s="42">
        <v>2390.6813131054118</v>
      </c>
      <c r="AQ32" s="42">
        <v>2275.1708218286753</v>
      </c>
      <c r="AR32" s="42">
        <v>2208.8465788941789</v>
      </c>
      <c r="AS32" s="42">
        <v>2065.8843978866576</v>
      </c>
      <c r="AT32" s="42">
        <v>1458.8230342982831</v>
      </c>
      <c r="AU32" s="42">
        <v>731.42461166602675</v>
      </c>
      <c r="AV32" s="42">
        <v>2334.6063255842832</v>
      </c>
      <c r="AW32" s="43">
        <v>2061.7774225950698</v>
      </c>
      <c r="AX32" s="11"/>
      <c r="AZ32" s="7"/>
      <c r="BA32" s="5" t="s">
        <v>45</v>
      </c>
      <c r="BB32" s="8">
        <v>9.3538768050316818</v>
      </c>
      <c r="BC32" s="8">
        <v>9.3538768050316818</v>
      </c>
      <c r="BD32" s="8">
        <v>9.3538768050316818</v>
      </c>
      <c r="BE32" s="8">
        <v>9.3538768050316818</v>
      </c>
      <c r="BF32" s="8">
        <v>9.3538768050316818</v>
      </c>
      <c r="BG32" s="8">
        <v>9.3538768050316818</v>
      </c>
      <c r="BH32" s="8">
        <v>9.3538768050316818</v>
      </c>
      <c r="BI32" s="8">
        <v>9.3538768050316818</v>
      </c>
      <c r="BJ32" s="8">
        <v>9.3538768050316818</v>
      </c>
      <c r="BK32" s="8">
        <v>9.3538768050316818</v>
      </c>
      <c r="BL32" s="8">
        <v>9.3538768050316818</v>
      </c>
      <c r="BM32" s="8">
        <v>9.3538768050316818</v>
      </c>
      <c r="BN32" s="8">
        <v>9.3538768050316818</v>
      </c>
      <c r="BO32" s="8">
        <v>9.3538768050316818</v>
      </c>
      <c r="BP32" s="8">
        <v>9.3538768050316818</v>
      </c>
      <c r="BQ32" s="8">
        <v>9.3538768050316818</v>
      </c>
      <c r="BR32" s="8">
        <v>9.3538768050316818</v>
      </c>
      <c r="BS32" s="9">
        <v>9.3538768050316818</v>
      </c>
      <c r="BT32" s="12"/>
      <c r="BV32" s="7"/>
      <c r="BW32" s="5" t="s">
        <v>45</v>
      </c>
      <c r="BX32" s="42">
        <v>1004.6766221611527</v>
      </c>
      <c r="BY32" s="42">
        <v>1004.6766221611527</v>
      </c>
      <c r="BZ32" s="42">
        <v>1004.6766221611527</v>
      </c>
      <c r="CA32" s="42">
        <v>1004.6766221611527</v>
      </c>
      <c r="CB32" s="42">
        <v>1004.6766221611527</v>
      </c>
      <c r="CC32" s="42">
        <v>1004.6766221611527</v>
      </c>
      <c r="CD32" s="42">
        <v>1004.6766221611527</v>
      </c>
      <c r="CE32" s="42">
        <v>1004.6766221611527</v>
      </c>
      <c r="CF32" s="42">
        <v>1004.6766221611527</v>
      </c>
      <c r="CG32" s="42">
        <v>1004.6766221611527</v>
      </c>
      <c r="CH32" s="42">
        <v>1004.6766221611527</v>
      </c>
      <c r="CI32" s="42">
        <v>1004.6766221611527</v>
      </c>
      <c r="CJ32" s="42">
        <v>1004.6766221611527</v>
      </c>
      <c r="CK32" s="42">
        <v>1004.6766221611527</v>
      </c>
      <c r="CL32" s="42">
        <v>1004.6766221611527</v>
      </c>
      <c r="CM32" s="42">
        <v>1004.6766221611527</v>
      </c>
      <c r="CN32" s="42">
        <v>1004.6766221611527</v>
      </c>
      <c r="CO32" s="43">
        <v>1004.6766221611527</v>
      </c>
      <c r="CR32" s="7"/>
      <c r="CS32" s="5" t="s">
        <v>45</v>
      </c>
      <c r="CT32" s="8">
        <f t="shared" si="0"/>
        <v>117.45206551903169</v>
      </c>
      <c r="CU32" s="8">
        <f t="shared" si="1"/>
        <v>116.38482935317117</v>
      </c>
      <c r="CV32" s="8">
        <f t="shared" si="2"/>
        <v>116.21699287481601</v>
      </c>
      <c r="CW32" s="8">
        <f t="shared" si="3"/>
        <v>116.1155834082108</v>
      </c>
      <c r="CX32" s="8">
        <f t="shared" si="4"/>
        <v>115.89775511457347</v>
      </c>
      <c r="CY32" s="8">
        <f t="shared" si="5"/>
        <v>114.94432789099758</v>
      </c>
      <c r="CZ32" s="8">
        <f t="shared" si="6"/>
        <v>113.68586262609594</v>
      </c>
      <c r="DA32" s="8">
        <f t="shared" si="7"/>
        <v>116.06768888857894</v>
      </c>
      <c r="DB32" s="8">
        <f t="shared" si="8"/>
        <v>116.06608041522682</v>
      </c>
      <c r="DC32" s="8">
        <f t="shared" si="9"/>
        <v>116.08520240480817</v>
      </c>
      <c r="DD32" s="8">
        <f t="shared" si="10"/>
        <v>116.38482931589715</v>
      </c>
      <c r="DE32" s="8">
        <f t="shared" si="11"/>
        <v>116.21663006263836</v>
      </c>
      <c r="DF32" s="8">
        <f t="shared" si="12"/>
        <v>116.11558341076329</v>
      </c>
      <c r="DG32" s="8">
        <f t="shared" si="13"/>
        <v>115.89440014945353</v>
      </c>
      <c r="DH32" s="8">
        <f t="shared" si="14"/>
        <v>114.95941550056384</v>
      </c>
      <c r="DI32" s="8">
        <f t="shared" si="15"/>
        <v>113.68637184558403</v>
      </c>
      <c r="DJ32" s="8">
        <f t="shared" si="16"/>
        <v>116.0660654668265</v>
      </c>
      <c r="DK32" s="8">
        <f t="shared" si="17"/>
        <v>114.66520657062455</v>
      </c>
      <c r="DN32" s="7"/>
      <c r="DO32" s="5" t="s">
        <v>45</v>
      </c>
      <c r="DP32" s="10">
        <f t="shared" si="18"/>
        <v>3596.6109614000575</v>
      </c>
      <c r="DQ32" s="10">
        <f t="shared" si="19"/>
        <v>3395.357941644605</v>
      </c>
      <c r="DR32" s="10">
        <f t="shared" si="20"/>
        <v>3279.8910789482311</v>
      </c>
      <c r="DS32" s="10">
        <f t="shared" si="21"/>
        <v>3213.5232010475484</v>
      </c>
      <c r="DT32" s="10">
        <f t="shared" si="22"/>
        <v>3070.9645212592704</v>
      </c>
      <c r="DU32" s="10">
        <f t="shared" si="23"/>
        <v>2463.8372200739232</v>
      </c>
      <c r="DV32" s="10">
        <f t="shared" si="24"/>
        <v>1736.0493312705821</v>
      </c>
      <c r="DW32" s="10">
        <f t="shared" si="25"/>
        <v>3339.3546080622855</v>
      </c>
      <c r="DX32" s="10">
        <f t="shared" si="26"/>
        <v>3339.2854005441682</v>
      </c>
      <c r="DY32" s="10">
        <f t="shared" si="27"/>
        <v>3340.2865688972856</v>
      </c>
      <c r="DZ32" s="10">
        <f t="shared" si="28"/>
        <v>3395.3579352665647</v>
      </c>
      <c r="EA32" s="10">
        <f t="shared" si="29"/>
        <v>3279.8474439898282</v>
      </c>
      <c r="EB32" s="10">
        <f t="shared" si="30"/>
        <v>3213.5232010553318</v>
      </c>
      <c r="EC32" s="10">
        <f t="shared" si="31"/>
        <v>3070.5610200478104</v>
      </c>
      <c r="ED32" s="10">
        <f t="shared" si="32"/>
        <v>2463.4996564594358</v>
      </c>
      <c r="EE32" s="10">
        <f t="shared" si="33"/>
        <v>1736.1012338271794</v>
      </c>
      <c r="EF32" s="10">
        <f t="shared" si="34"/>
        <v>3339.2829477454361</v>
      </c>
      <c r="EG32" s="10">
        <f t="shared" si="35"/>
        <v>3066.4540447562226</v>
      </c>
      <c r="EJ32" s="7"/>
      <c r="EK32" s="5" t="s">
        <v>45</v>
      </c>
      <c r="EL32" s="13">
        <f t="shared" si="36"/>
        <v>4.7955185374964904E-2</v>
      </c>
      <c r="EM32" s="13">
        <f t="shared" si="37"/>
        <v>4.4672709390457706E-2</v>
      </c>
      <c r="EN32" s="13">
        <f t="shared" si="38"/>
        <v>4.2581847516056058E-2</v>
      </c>
      <c r="EO32" s="13">
        <f t="shared" si="39"/>
        <v>4.1379004685573671E-2</v>
      </c>
      <c r="EP32" s="13">
        <f t="shared" si="40"/>
        <v>3.8787548039032976E-2</v>
      </c>
      <c r="EQ32" s="13">
        <f t="shared" si="41"/>
        <v>2.7638116570309984E-2</v>
      </c>
      <c r="ER32" s="13">
        <f t="shared" si="42"/>
        <v>1.4020105212293729E-2</v>
      </c>
      <c r="ES32" s="13">
        <f t="shared" si="43"/>
        <v>4.3755872652610162E-2</v>
      </c>
      <c r="ET32" s="13">
        <f t="shared" si="44"/>
        <v>4.3755235097777886E-2</v>
      </c>
      <c r="EU32" s="13">
        <f t="shared" si="45"/>
        <v>4.3766156442097519E-2</v>
      </c>
      <c r="EV32" s="13">
        <f t="shared" si="46"/>
        <v>4.4672709286833957E-2</v>
      </c>
      <c r="EW32" s="13">
        <f t="shared" si="47"/>
        <v>4.2581175432455459E-2</v>
      </c>
      <c r="EX32" s="13">
        <f t="shared" si="48"/>
        <v>4.1379004684730179E-2</v>
      </c>
      <c r="EY32" s="13">
        <f t="shared" si="49"/>
        <v>3.8781194854996391E-2</v>
      </c>
      <c r="EZ32" s="13">
        <f t="shared" si="50"/>
        <v>2.7627775064036512E-2</v>
      </c>
      <c r="FA32" s="13">
        <f t="shared" si="51"/>
        <v>1.4021031729026202E-2</v>
      </c>
      <c r="FB32" s="13">
        <f t="shared" si="52"/>
        <v>4.3755195256718046E-2</v>
      </c>
      <c r="FC32" s="13">
        <f t="shared" si="53"/>
        <v>3.9155852028158328E-2</v>
      </c>
      <c r="FF32" s="7"/>
      <c r="FG32" s="5" t="s">
        <v>45</v>
      </c>
      <c r="FH32" s="13">
        <f t="shared" si="54"/>
        <v>6.1243894613624658E-2</v>
      </c>
      <c r="FI32" s="13">
        <f t="shared" si="55"/>
        <v>5.8347088027106191E-2</v>
      </c>
      <c r="FJ32" s="13">
        <f t="shared" si="56"/>
        <v>5.6444259962588943E-2</v>
      </c>
      <c r="FK32" s="13">
        <f t="shared" si="57"/>
        <v>5.535042079150098E-2</v>
      </c>
      <c r="FL32" s="13">
        <f t="shared" si="58"/>
        <v>5.2994374536821633E-2</v>
      </c>
      <c r="FM32" s="13">
        <f t="shared" si="59"/>
        <v>4.2870096598596759E-2</v>
      </c>
      <c r="FN32" s="13">
        <f t="shared" si="60"/>
        <v>3.054116477051003E-2</v>
      </c>
      <c r="FO32" s="13">
        <f t="shared" si="61"/>
        <v>5.7541502549739804E-2</v>
      </c>
      <c r="FP32" s="13">
        <f t="shared" si="62"/>
        <v>5.7541107420839274E-2</v>
      </c>
      <c r="FQ32" s="13">
        <f t="shared" si="63"/>
        <v>5.7548877887969863E-2</v>
      </c>
      <c r="FR32" s="13">
        <f t="shared" si="64"/>
        <v>5.8347087936190124E-2</v>
      </c>
      <c r="FS32" s="13">
        <f t="shared" si="65"/>
        <v>5.6443685249211895E-2</v>
      </c>
      <c r="FT32" s="13">
        <f t="shared" si="66"/>
        <v>5.5350420790418305E-2</v>
      </c>
      <c r="FU32" s="13">
        <f t="shared" si="67"/>
        <v>5.2988945386284715E-2</v>
      </c>
      <c r="FV32" s="13">
        <f t="shared" si="68"/>
        <v>4.2858597457767232E-2</v>
      </c>
      <c r="FW32" s="13">
        <f t="shared" si="69"/>
        <v>3.0541941054909569E-2</v>
      </c>
      <c r="FX32" s="13">
        <f t="shared" si="70"/>
        <v>5.7541072566121496E-2</v>
      </c>
      <c r="FY32" s="13">
        <f t="shared" si="71"/>
        <v>5.3485344621387543E-2</v>
      </c>
      <c r="GA32" s="14"/>
      <c r="GB32" s="15"/>
    </row>
    <row r="33" spans="8:184" x14ac:dyDescent="0.25">
      <c r="H33" s="7"/>
      <c r="I33" s="5" t="s">
        <v>46</v>
      </c>
      <c r="J33" s="8">
        <v>29.263017805000004</v>
      </c>
      <c r="K33" s="8">
        <v>29.263017805819203</v>
      </c>
      <c r="L33" s="8">
        <v>29.263017778282901</v>
      </c>
      <c r="M33" s="8">
        <v>29.263017805819203</v>
      </c>
      <c r="N33" s="8">
        <v>29.263017805819203</v>
      </c>
      <c r="O33" s="8">
        <v>29.129638751489601</v>
      </c>
      <c r="P33" s="8">
        <v>29.129636865251101</v>
      </c>
      <c r="Q33" s="8">
        <v>29.263017805819203</v>
      </c>
      <c r="R33" s="8">
        <v>29.263017805819203</v>
      </c>
      <c r="S33" s="8">
        <v>29.263017805819203</v>
      </c>
      <c r="T33" s="8">
        <v>29.263017805819203</v>
      </c>
      <c r="U33" s="8">
        <v>29.263017778282901</v>
      </c>
      <c r="V33" s="8">
        <v>29.263017805819203</v>
      </c>
      <c r="W33" s="8">
        <v>29.263017805819203</v>
      </c>
      <c r="X33" s="8">
        <v>29.130658256497501</v>
      </c>
      <c r="Y33" s="8">
        <v>29.129636865251101</v>
      </c>
      <c r="Z33" s="8">
        <v>29.263017805819203</v>
      </c>
      <c r="AA33" s="9">
        <v>29.263017805819203</v>
      </c>
      <c r="AD33" s="7"/>
      <c r="AE33" s="5" t="s">
        <v>46</v>
      </c>
      <c r="AF33" s="42">
        <v>140.00727900000001</v>
      </c>
      <c r="AG33" s="42">
        <v>140.0072812352397</v>
      </c>
      <c r="AH33" s="42">
        <v>140.00728108827781</v>
      </c>
      <c r="AI33" s="42">
        <v>140.0072812352397</v>
      </c>
      <c r="AJ33" s="42">
        <v>140.0072812352397</v>
      </c>
      <c r="AK33" s="42">
        <v>139.29543482145971</v>
      </c>
      <c r="AL33" s="42">
        <v>139.29542475457103</v>
      </c>
      <c r="AM33" s="42">
        <v>140.0072812352397</v>
      </c>
      <c r="AN33" s="42">
        <v>140.0072812352397</v>
      </c>
      <c r="AO33" s="42">
        <v>140.0072812352397</v>
      </c>
      <c r="AP33" s="42">
        <v>140.0072812352397</v>
      </c>
      <c r="AQ33" s="42">
        <v>140.00728108827781</v>
      </c>
      <c r="AR33" s="42">
        <v>140.0072812352397</v>
      </c>
      <c r="AS33" s="42">
        <v>140.0072812352397</v>
      </c>
      <c r="AT33" s="42">
        <v>139.30087593803779</v>
      </c>
      <c r="AU33" s="42">
        <v>139.29542475457103</v>
      </c>
      <c r="AV33" s="42">
        <v>140.0072812352397</v>
      </c>
      <c r="AW33" s="43">
        <v>140.0072812352397</v>
      </c>
      <c r="AX33" s="11"/>
      <c r="AZ33" s="7"/>
      <c r="BA33" s="5" t="s">
        <v>46</v>
      </c>
      <c r="BB33" s="8">
        <v>0</v>
      </c>
      <c r="BC33" s="8">
        <v>0</v>
      </c>
      <c r="BD33" s="8">
        <v>0</v>
      </c>
      <c r="BE33" s="8">
        <v>0</v>
      </c>
      <c r="BF33" s="8">
        <v>0</v>
      </c>
      <c r="BG33" s="8">
        <v>0</v>
      </c>
      <c r="BH33" s="8">
        <v>0</v>
      </c>
      <c r="BI33" s="8">
        <v>0</v>
      </c>
      <c r="BJ33" s="8">
        <v>0</v>
      </c>
      <c r="BK33" s="8">
        <v>0</v>
      </c>
      <c r="BL33" s="8">
        <v>0</v>
      </c>
      <c r="BM33" s="8">
        <v>0</v>
      </c>
      <c r="BN33" s="8">
        <v>0</v>
      </c>
      <c r="BO33" s="8">
        <v>0</v>
      </c>
      <c r="BP33" s="8">
        <v>0</v>
      </c>
      <c r="BQ33" s="8">
        <v>0</v>
      </c>
      <c r="BR33" s="8">
        <v>0</v>
      </c>
      <c r="BS33" s="9">
        <v>0</v>
      </c>
      <c r="BT33" s="12"/>
      <c r="BV33" s="7"/>
      <c r="BW33" s="5" t="s">
        <v>46</v>
      </c>
      <c r="BX33" s="42">
        <v>0</v>
      </c>
      <c r="BY33" s="42">
        <v>0</v>
      </c>
      <c r="BZ33" s="42">
        <v>0</v>
      </c>
      <c r="CA33" s="42">
        <v>0</v>
      </c>
      <c r="CB33" s="42">
        <v>0</v>
      </c>
      <c r="CC33" s="42">
        <v>0</v>
      </c>
      <c r="CD33" s="42">
        <v>0</v>
      </c>
      <c r="CE33" s="42">
        <v>0</v>
      </c>
      <c r="CF33" s="42">
        <v>0</v>
      </c>
      <c r="CG33" s="42">
        <v>0</v>
      </c>
      <c r="CH33" s="42">
        <v>0</v>
      </c>
      <c r="CI33" s="42">
        <v>0</v>
      </c>
      <c r="CJ33" s="42">
        <v>0</v>
      </c>
      <c r="CK33" s="42">
        <v>0</v>
      </c>
      <c r="CL33" s="42">
        <v>0</v>
      </c>
      <c r="CM33" s="42">
        <v>0</v>
      </c>
      <c r="CN33" s="42">
        <v>0</v>
      </c>
      <c r="CO33" s="43">
        <v>0</v>
      </c>
      <c r="CR33" s="7"/>
      <c r="CS33" s="5" t="s">
        <v>46</v>
      </c>
      <c r="CT33" s="8">
        <f t="shared" si="0"/>
        <v>29.263017805000004</v>
      </c>
      <c r="CU33" s="8">
        <f t="shared" si="1"/>
        <v>29.263017805819203</v>
      </c>
      <c r="CV33" s="8">
        <f t="shared" si="2"/>
        <v>29.263017778282901</v>
      </c>
      <c r="CW33" s="8">
        <f t="shared" si="3"/>
        <v>29.263017805819203</v>
      </c>
      <c r="CX33" s="8">
        <f t="shared" si="4"/>
        <v>29.263017805819203</v>
      </c>
      <c r="CY33" s="8">
        <f t="shared" si="5"/>
        <v>29.129638751489601</v>
      </c>
      <c r="CZ33" s="8">
        <f t="shared" si="6"/>
        <v>29.129636865251101</v>
      </c>
      <c r="DA33" s="8">
        <f t="shared" si="7"/>
        <v>29.263017805819203</v>
      </c>
      <c r="DB33" s="8">
        <f t="shared" si="8"/>
        <v>29.263017805819203</v>
      </c>
      <c r="DC33" s="8">
        <f t="shared" si="9"/>
        <v>29.263017805819203</v>
      </c>
      <c r="DD33" s="8">
        <f t="shared" si="10"/>
        <v>29.263017805819203</v>
      </c>
      <c r="DE33" s="8">
        <f t="shared" si="11"/>
        <v>29.263017778282901</v>
      </c>
      <c r="DF33" s="8">
        <f t="shared" si="12"/>
        <v>29.263017805819203</v>
      </c>
      <c r="DG33" s="8">
        <f t="shared" si="13"/>
        <v>29.263017805819203</v>
      </c>
      <c r="DH33" s="8">
        <f t="shared" si="14"/>
        <v>29.130658256497501</v>
      </c>
      <c r="DI33" s="8">
        <f t="shared" si="15"/>
        <v>29.129636865251101</v>
      </c>
      <c r="DJ33" s="8">
        <f t="shared" si="16"/>
        <v>29.263017805819203</v>
      </c>
      <c r="DK33" s="8">
        <f t="shared" si="17"/>
        <v>29.263017805819203</v>
      </c>
      <c r="DN33" s="7"/>
      <c r="DO33" s="5" t="s">
        <v>46</v>
      </c>
      <c r="DP33" s="10">
        <f t="shared" si="18"/>
        <v>140.00727900000001</v>
      </c>
      <c r="DQ33" s="10">
        <f t="shared" si="19"/>
        <v>140.0072812352397</v>
      </c>
      <c r="DR33" s="10">
        <f t="shared" si="20"/>
        <v>140.00728108827781</v>
      </c>
      <c r="DS33" s="10">
        <f t="shared" si="21"/>
        <v>140.0072812352397</v>
      </c>
      <c r="DT33" s="10">
        <f t="shared" si="22"/>
        <v>140.0072812352397</v>
      </c>
      <c r="DU33" s="10">
        <f t="shared" si="23"/>
        <v>139.29543482145971</v>
      </c>
      <c r="DV33" s="10">
        <f t="shared" si="24"/>
        <v>139.29542475457103</v>
      </c>
      <c r="DW33" s="10">
        <f t="shared" si="25"/>
        <v>140.0072812352397</v>
      </c>
      <c r="DX33" s="10">
        <f t="shared" si="26"/>
        <v>140.0072812352397</v>
      </c>
      <c r="DY33" s="10">
        <f t="shared" si="27"/>
        <v>140.0072812352397</v>
      </c>
      <c r="DZ33" s="10">
        <f t="shared" si="28"/>
        <v>140.0072812352397</v>
      </c>
      <c r="EA33" s="10">
        <f t="shared" si="29"/>
        <v>140.00728108827781</v>
      </c>
      <c r="EB33" s="10">
        <f t="shared" si="30"/>
        <v>140.0072812352397</v>
      </c>
      <c r="EC33" s="10">
        <f t="shared" si="31"/>
        <v>140.0072812352397</v>
      </c>
      <c r="ED33" s="10">
        <f t="shared" si="32"/>
        <v>139.30087593803779</v>
      </c>
      <c r="EE33" s="10">
        <f t="shared" si="33"/>
        <v>139.29542475457103</v>
      </c>
      <c r="EF33" s="10">
        <f t="shared" si="34"/>
        <v>140.0072812352397</v>
      </c>
      <c r="EG33" s="10">
        <f t="shared" si="35"/>
        <v>140.0072812352397</v>
      </c>
      <c r="EJ33" s="7"/>
      <c r="EK33" s="5" t="s">
        <v>46</v>
      </c>
      <c r="EL33" s="13">
        <f t="shared" si="36"/>
        <v>9.5688886179112927E-3</v>
      </c>
      <c r="EM33" s="13">
        <f t="shared" si="37"/>
        <v>9.5688887704123288E-3</v>
      </c>
      <c r="EN33" s="13">
        <f t="shared" si="38"/>
        <v>9.5688887693723829E-3</v>
      </c>
      <c r="EO33" s="13">
        <f t="shared" si="39"/>
        <v>9.5688887704123288E-3</v>
      </c>
      <c r="EP33" s="13">
        <f t="shared" si="40"/>
        <v>9.5688887704123288E-3</v>
      </c>
      <c r="EQ33" s="13">
        <f t="shared" si="41"/>
        <v>9.5638285122459019E-3</v>
      </c>
      <c r="ER33" s="13">
        <f t="shared" si="42"/>
        <v>9.5638284403563763E-3</v>
      </c>
      <c r="ES33" s="13">
        <f t="shared" si="43"/>
        <v>9.5688887704123288E-3</v>
      </c>
      <c r="ET33" s="13">
        <f t="shared" si="44"/>
        <v>9.5688887704123288E-3</v>
      </c>
      <c r="EU33" s="13">
        <f t="shared" si="45"/>
        <v>9.5688887704123288E-3</v>
      </c>
      <c r="EV33" s="13">
        <f t="shared" si="46"/>
        <v>9.5688887704123288E-3</v>
      </c>
      <c r="EW33" s="13">
        <f t="shared" si="47"/>
        <v>9.5688887693723829E-3</v>
      </c>
      <c r="EX33" s="13">
        <f t="shared" si="48"/>
        <v>9.5688887704123288E-3</v>
      </c>
      <c r="EY33" s="13">
        <f t="shared" si="49"/>
        <v>9.5688887704123288E-3</v>
      </c>
      <c r="EZ33" s="13">
        <f t="shared" si="50"/>
        <v>9.5638673669152102E-3</v>
      </c>
      <c r="FA33" s="13">
        <f t="shared" si="51"/>
        <v>9.5638284403563763E-3</v>
      </c>
      <c r="FB33" s="13">
        <f t="shared" si="52"/>
        <v>9.5688887704123288E-3</v>
      </c>
      <c r="FC33" s="13">
        <f t="shared" si="53"/>
        <v>9.5688887704123288E-3</v>
      </c>
      <c r="FF33" s="7"/>
      <c r="FG33" s="5" t="s">
        <v>46</v>
      </c>
      <c r="FH33" s="13">
        <f t="shared" si="54"/>
        <v>9.5688886179112927E-3</v>
      </c>
      <c r="FI33" s="13">
        <f t="shared" si="55"/>
        <v>9.5688887704123288E-3</v>
      </c>
      <c r="FJ33" s="13">
        <f t="shared" si="56"/>
        <v>9.5688887693723829E-3</v>
      </c>
      <c r="FK33" s="13">
        <f t="shared" si="57"/>
        <v>9.5688887704123288E-3</v>
      </c>
      <c r="FL33" s="13">
        <f t="shared" si="58"/>
        <v>9.5688887704123288E-3</v>
      </c>
      <c r="FM33" s="13">
        <f t="shared" si="59"/>
        <v>9.5638285122459019E-3</v>
      </c>
      <c r="FN33" s="13">
        <f t="shared" si="60"/>
        <v>9.5638284403563763E-3</v>
      </c>
      <c r="FO33" s="13">
        <f t="shared" si="61"/>
        <v>9.5688887704123288E-3</v>
      </c>
      <c r="FP33" s="13">
        <f t="shared" si="62"/>
        <v>9.5688887704123288E-3</v>
      </c>
      <c r="FQ33" s="13">
        <f t="shared" si="63"/>
        <v>9.5688887704123288E-3</v>
      </c>
      <c r="FR33" s="13">
        <f t="shared" si="64"/>
        <v>9.5688887704123288E-3</v>
      </c>
      <c r="FS33" s="13">
        <f t="shared" si="65"/>
        <v>9.5688887693723829E-3</v>
      </c>
      <c r="FT33" s="13">
        <f t="shared" si="66"/>
        <v>9.5688887704123288E-3</v>
      </c>
      <c r="FU33" s="13">
        <f t="shared" si="67"/>
        <v>9.5688887704123288E-3</v>
      </c>
      <c r="FV33" s="13">
        <f t="shared" si="68"/>
        <v>9.5638673669152102E-3</v>
      </c>
      <c r="FW33" s="13">
        <f t="shared" si="69"/>
        <v>9.5638284403563763E-3</v>
      </c>
      <c r="FX33" s="13">
        <f t="shared" si="70"/>
        <v>9.5688887704123288E-3</v>
      </c>
      <c r="FY33" s="13">
        <f t="shared" si="71"/>
        <v>9.5688887704123288E-3</v>
      </c>
      <c r="GA33" s="14"/>
      <c r="GB33" s="15"/>
    </row>
    <row r="34" spans="8:184" x14ac:dyDescent="0.25">
      <c r="H34" s="7" t="s">
        <v>13</v>
      </c>
      <c r="I34" s="5" t="s">
        <v>47</v>
      </c>
      <c r="J34" s="8">
        <v>144.7815345889999</v>
      </c>
      <c r="K34" s="8">
        <v>144.73300285949117</v>
      </c>
      <c r="L34" s="8">
        <v>144.77638176268482</v>
      </c>
      <c r="M34" s="8">
        <v>144.73258334204115</v>
      </c>
      <c r="N34" s="8">
        <v>144.75215760065333</v>
      </c>
      <c r="O34" s="8">
        <v>143.09047963555963</v>
      </c>
      <c r="P34" s="8">
        <v>143.30784352133563</v>
      </c>
      <c r="Q34" s="8">
        <v>144.57309468576801</v>
      </c>
      <c r="R34" s="8">
        <v>144.7279905076656</v>
      </c>
      <c r="S34" s="8">
        <v>144.58749791216806</v>
      </c>
      <c r="T34" s="8">
        <v>144.74410264068123</v>
      </c>
      <c r="U34" s="8">
        <v>144.961115558811</v>
      </c>
      <c r="V34" s="8">
        <v>144.64854890690171</v>
      </c>
      <c r="W34" s="8">
        <v>144.34749559806571</v>
      </c>
      <c r="X34" s="8">
        <v>143.0957057736772</v>
      </c>
      <c r="Y34" s="8">
        <v>143.3184462446398</v>
      </c>
      <c r="Z34" s="8">
        <v>144.57309468576801</v>
      </c>
      <c r="AA34" s="9">
        <v>146.1390654908956</v>
      </c>
      <c r="AD34" s="7" t="s">
        <v>13</v>
      </c>
      <c r="AE34" s="5" t="s">
        <v>47</v>
      </c>
      <c r="AF34" s="42">
        <v>1626.792475</v>
      </c>
      <c r="AG34" s="42">
        <v>1619.5864252304807</v>
      </c>
      <c r="AH34" s="42">
        <v>1576.6166078270526</v>
      </c>
      <c r="AI34" s="42">
        <v>1570.7688461244925</v>
      </c>
      <c r="AJ34" s="42">
        <v>1575.0041635739394</v>
      </c>
      <c r="AK34" s="42">
        <v>1361.7140252866552</v>
      </c>
      <c r="AL34" s="42">
        <v>1374.1894507928196</v>
      </c>
      <c r="AM34" s="42">
        <v>1582.2800938285591</v>
      </c>
      <c r="AN34" s="42">
        <v>1590.0725396119155</v>
      </c>
      <c r="AO34" s="42">
        <v>1582.6237933821062</v>
      </c>
      <c r="AP34" s="42">
        <v>1619.851295587501</v>
      </c>
      <c r="AQ34" s="42">
        <v>1608.6258453378389</v>
      </c>
      <c r="AR34" s="42">
        <v>1567.4311612146632</v>
      </c>
      <c r="AS34" s="42">
        <v>1511.2231197252881</v>
      </c>
      <c r="AT34" s="42">
        <v>1359.7699209033422</v>
      </c>
      <c r="AU34" s="42">
        <v>1373.8504333152437</v>
      </c>
      <c r="AV34" s="42">
        <v>1592.8623059389872</v>
      </c>
      <c r="AW34" s="43">
        <v>1597.178735941611</v>
      </c>
      <c r="AX34" s="11"/>
      <c r="AZ34" s="7" t="s">
        <v>13</v>
      </c>
      <c r="BA34" s="5" t="s">
        <v>47</v>
      </c>
      <c r="BB34" s="8">
        <v>3.0572280116896322</v>
      </c>
      <c r="BC34" s="8">
        <v>3.0572280116896322</v>
      </c>
      <c r="BD34" s="8">
        <v>3.0572280116896322</v>
      </c>
      <c r="BE34" s="8">
        <v>3.0572280116896322</v>
      </c>
      <c r="BF34" s="8">
        <v>3.0572280116896322</v>
      </c>
      <c r="BG34" s="8">
        <v>3.0572280116896322</v>
      </c>
      <c r="BH34" s="8">
        <v>3.0572280116896322</v>
      </c>
      <c r="BI34" s="8">
        <v>3.0572280116896322</v>
      </c>
      <c r="BJ34" s="8">
        <v>3.0572280116896322</v>
      </c>
      <c r="BK34" s="8">
        <v>3.0572280116896322</v>
      </c>
      <c r="BL34" s="8">
        <v>3.0572280116896322</v>
      </c>
      <c r="BM34" s="8">
        <v>3.0572280116896322</v>
      </c>
      <c r="BN34" s="8">
        <v>3.0572280116896322</v>
      </c>
      <c r="BO34" s="8">
        <v>3.0572280116896322</v>
      </c>
      <c r="BP34" s="8">
        <v>3.0572280116896322</v>
      </c>
      <c r="BQ34" s="8">
        <v>3.0572280116896322</v>
      </c>
      <c r="BR34" s="8">
        <v>3.0572280116896322</v>
      </c>
      <c r="BS34" s="9">
        <v>3.0572280116896322</v>
      </c>
      <c r="BT34" s="12"/>
      <c r="BV34" s="7" t="s">
        <v>13</v>
      </c>
      <c r="BW34" s="5" t="s">
        <v>47</v>
      </c>
      <c r="BX34" s="42">
        <v>148.9856566419748</v>
      </c>
      <c r="BY34" s="42">
        <v>148.9856566419748</v>
      </c>
      <c r="BZ34" s="42">
        <v>148.9856566419748</v>
      </c>
      <c r="CA34" s="42">
        <v>148.9856566419748</v>
      </c>
      <c r="CB34" s="42">
        <v>148.9856566419748</v>
      </c>
      <c r="CC34" s="42">
        <v>148.9856566419748</v>
      </c>
      <c r="CD34" s="42">
        <v>148.9856566419748</v>
      </c>
      <c r="CE34" s="42">
        <v>148.9856566419748</v>
      </c>
      <c r="CF34" s="42">
        <v>148.9856566419748</v>
      </c>
      <c r="CG34" s="42">
        <v>148.9856566419748</v>
      </c>
      <c r="CH34" s="42">
        <v>148.9856566419748</v>
      </c>
      <c r="CI34" s="42">
        <v>148.9856566419748</v>
      </c>
      <c r="CJ34" s="42">
        <v>148.9856566419748</v>
      </c>
      <c r="CK34" s="42">
        <v>148.9856566419748</v>
      </c>
      <c r="CL34" s="42">
        <v>148.9856566419748</v>
      </c>
      <c r="CM34" s="42">
        <v>148.9856566419748</v>
      </c>
      <c r="CN34" s="42">
        <v>148.9856566419748</v>
      </c>
      <c r="CO34" s="43">
        <v>148.9856566419748</v>
      </c>
      <c r="CR34" s="7" t="s">
        <v>13</v>
      </c>
      <c r="CS34" s="5" t="s">
        <v>47</v>
      </c>
      <c r="CT34" s="8">
        <f t="shared" si="0"/>
        <v>147.83876260068953</v>
      </c>
      <c r="CU34" s="8">
        <f t="shared" si="1"/>
        <v>147.7902308711808</v>
      </c>
      <c r="CV34" s="8">
        <f t="shared" si="2"/>
        <v>147.83360977437445</v>
      </c>
      <c r="CW34" s="8">
        <f t="shared" si="3"/>
        <v>147.78981135373078</v>
      </c>
      <c r="CX34" s="8">
        <f t="shared" si="4"/>
        <v>147.80938561234296</v>
      </c>
      <c r="CY34" s="8">
        <f t="shared" si="5"/>
        <v>146.14770764724926</v>
      </c>
      <c r="CZ34" s="8">
        <f t="shared" si="6"/>
        <v>146.36507153302526</v>
      </c>
      <c r="DA34" s="8">
        <f t="shared" si="7"/>
        <v>147.63032269745764</v>
      </c>
      <c r="DB34" s="8">
        <f t="shared" si="8"/>
        <v>147.78521851935523</v>
      </c>
      <c r="DC34" s="8">
        <f t="shared" si="9"/>
        <v>147.64472592385769</v>
      </c>
      <c r="DD34" s="8">
        <f t="shared" si="10"/>
        <v>147.80133065237086</v>
      </c>
      <c r="DE34" s="8">
        <f t="shared" si="11"/>
        <v>148.01834357050063</v>
      </c>
      <c r="DF34" s="8">
        <f t="shared" si="12"/>
        <v>147.70577691859134</v>
      </c>
      <c r="DG34" s="8">
        <f t="shared" si="13"/>
        <v>147.40472360975534</v>
      </c>
      <c r="DH34" s="8">
        <f t="shared" si="14"/>
        <v>146.15293378536683</v>
      </c>
      <c r="DI34" s="8">
        <f t="shared" si="15"/>
        <v>146.37567425632943</v>
      </c>
      <c r="DJ34" s="8">
        <f t="shared" si="16"/>
        <v>147.63032269745764</v>
      </c>
      <c r="DK34" s="8">
        <f t="shared" si="17"/>
        <v>149.19629350258523</v>
      </c>
      <c r="DN34" s="7" t="s">
        <v>13</v>
      </c>
      <c r="DO34" s="5" t="s">
        <v>47</v>
      </c>
      <c r="DP34" s="10">
        <f t="shared" si="18"/>
        <v>1775.7781316419748</v>
      </c>
      <c r="DQ34" s="10">
        <f t="shared" si="19"/>
        <v>1768.5720818724556</v>
      </c>
      <c r="DR34" s="10">
        <f t="shared" si="20"/>
        <v>1725.6022644690274</v>
      </c>
      <c r="DS34" s="10">
        <f t="shared" si="21"/>
        <v>1719.7545027664673</v>
      </c>
      <c r="DT34" s="10">
        <f t="shared" si="22"/>
        <v>1723.9898202159143</v>
      </c>
      <c r="DU34" s="10">
        <f t="shared" si="23"/>
        <v>1510.6996819286301</v>
      </c>
      <c r="DV34" s="10">
        <f t="shared" si="24"/>
        <v>1523.1751074347944</v>
      </c>
      <c r="DW34" s="10">
        <f t="shared" si="25"/>
        <v>1731.2657504705339</v>
      </c>
      <c r="DX34" s="10">
        <f t="shared" si="26"/>
        <v>1739.0581962538904</v>
      </c>
      <c r="DY34" s="10">
        <f t="shared" si="27"/>
        <v>1731.6094500240811</v>
      </c>
      <c r="DZ34" s="10">
        <f t="shared" si="28"/>
        <v>1768.8369522294759</v>
      </c>
      <c r="EA34" s="10">
        <f t="shared" si="29"/>
        <v>1757.6115019798137</v>
      </c>
      <c r="EB34" s="10">
        <f t="shared" si="30"/>
        <v>1716.4168178566381</v>
      </c>
      <c r="EC34" s="10">
        <f t="shared" si="31"/>
        <v>1660.208776367263</v>
      </c>
      <c r="ED34" s="10">
        <f t="shared" si="32"/>
        <v>1508.755577545317</v>
      </c>
      <c r="EE34" s="10">
        <f t="shared" si="33"/>
        <v>1522.8360899572185</v>
      </c>
      <c r="EF34" s="10">
        <f t="shared" si="34"/>
        <v>1741.8479625809621</v>
      </c>
      <c r="EG34" s="10">
        <f t="shared" si="35"/>
        <v>1746.1643925835858</v>
      </c>
      <c r="EJ34" s="7" t="s">
        <v>13</v>
      </c>
      <c r="EK34" s="5" t="s">
        <v>47</v>
      </c>
      <c r="EL34" s="13">
        <f t="shared" si="36"/>
        <v>2.2472375080400606E-2</v>
      </c>
      <c r="EM34" s="13">
        <f t="shared" si="37"/>
        <v>2.238033334805881E-2</v>
      </c>
      <c r="EN34" s="13">
        <f t="shared" si="38"/>
        <v>2.1780025010038138E-2</v>
      </c>
      <c r="EO34" s="13">
        <f t="shared" si="39"/>
        <v>2.170580818574008E-2</v>
      </c>
      <c r="EP34" s="13">
        <f t="shared" si="40"/>
        <v>2.1761391190024387E-2</v>
      </c>
      <c r="EQ34" s="13">
        <f t="shared" si="41"/>
        <v>1.903290881063276E-2</v>
      </c>
      <c r="ER34" s="13">
        <f t="shared" si="42"/>
        <v>1.9178147085692914E-2</v>
      </c>
      <c r="ES34" s="13">
        <f t="shared" si="43"/>
        <v>2.1888998049985314E-2</v>
      </c>
      <c r="ET34" s="13">
        <f t="shared" si="44"/>
        <v>2.1973255263676123E-2</v>
      </c>
      <c r="EU34" s="13">
        <f t="shared" si="45"/>
        <v>2.189157176429591E-2</v>
      </c>
      <c r="EV34" s="13">
        <f t="shared" si="46"/>
        <v>2.2382276943036319E-2</v>
      </c>
      <c r="EW34" s="13">
        <f t="shared" si="47"/>
        <v>2.2193894399015111E-2</v>
      </c>
      <c r="EX34" s="13">
        <f t="shared" si="48"/>
        <v>2.1672269415208428E-2</v>
      </c>
      <c r="EY34" s="13">
        <f t="shared" si="49"/>
        <v>2.0938681526325546E-2</v>
      </c>
      <c r="EZ34" s="13">
        <f t="shared" si="50"/>
        <v>1.9005041605566826E-2</v>
      </c>
      <c r="FA34" s="13">
        <f t="shared" si="51"/>
        <v>1.9171997315267104E-2</v>
      </c>
      <c r="FB34" s="13">
        <f t="shared" si="52"/>
        <v>2.2035390601565244E-2</v>
      </c>
      <c r="FC34" s="13">
        <f t="shared" si="53"/>
        <v>2.1858340623385396E-2</v>
      </c>
      <c r="FF34" s="7" t="s">
        <v>13</v>
      </c>
      <c r="FG34" s="5" t="s">
        <v>47</v>
      </c>
      <c r="FH34" s="13">
        <f t="shared" si="54"/>
        <v>2.402317363056301E-2</v>
      </c>
      <c r="FI34" s="13">
        <f t="shared" si="55"/>
        <v>2.3933545153116454E-2</v>
      </c>
      <c r="FJ34" s="13">
        <f t="shared" si="56"/>
        <v>2.3345195549275482E-2</v>
      </c>
      <c r="FK34" s="13">
        <f t="shared" si="57"/>
        <v>2.3272977846223553E-2</v>
      </c>
      <c r="FL34" s="13">
        <f t="shared" si="58"/>
        <v>2.3327203655894919E-2</v>
      </c>
      <c r="FM34" s="13">
        <f t="shared" si="59"/>
        <v>2.0673600787156292E-2</v>
      </c>
      <c r="FN34" s="13">
        <f t="shared" si="60"/>
        <v>2.0813368811029631E-2</v>
      </c>
      <c r="FO34" s="13">
        <f t="shared" si="61"/>
        <v>2.3454067143353175E-2</v>
      </c>
      <c r="FP34" s="13">
        <f t="shared" si="62"/>
        <v>2.3534940959283126E-2</v>
      </c>
      <c r="FQ34" s="13">
        <f t="shared" si="63"/>
        <v>2.3456434887042219E-2</v>
      </c>
      <c r="FR34" s="13">
        <f t="shared" si="64"/>
        <v>2.3935331900221995E-2</v>
      </c>
      <c r="FS34" s="13">
        <f t="shared" si="65"/>
        <v>2.3748563314285018E-2</v>
      </c>
      <c r="FT34" s="13">
        <f t="shared" si="66"/>
        <v>2.324102487613126E-2</v>
      </c>
      <c r="FU34" s="13">
        <f t="shared" si="67"/>
        <v>2.2525855830272584E-2</v>
      </c>
      <c r="FV34" s="13">
        <f t="shared" si="68"/>
        <v>2.0646257840585026E-2</v>
      </c>
      <c r="FW34" s="13">
        <f t="shared" si="69"/>
        <v>2.0807229038487172E-2</v>
      </c>
      <c r="FX34" s="13">
        <f t="shared" si="70"/>
        <v>2.3597428099518186E-2</v>
      </c>
      <c r="FY34" s="13">
        <f t="shared" si="71"/>
        <v>2.3407610894212044E-2</v>
      </c>
      <c r="GA34" s="14"/>
      <c r="GB34" s="15"/>
    </row>
    <row r="35" spans="8:184" s="111" customFormat="1" x14ac:dyDescent="0.25">
      <c r="H35" s="109"/>
      <c r="I35" s="110" t="s">
        <v>48</v>
      </c>
      <c r="J35" s="108">
        <f>J66-J71</f>
        <v>66.929603353334699</v>
      </c>
      <c r="K35" s="108">
        <f t="shared" ref="K35:AA35" si="76">K66-K71</f>
        <v>68.474130075684229</v>
      </c>
      <c r="L35" s="108">
        <f t="shared" si="76"/>
        <v>68.474130231710035</v>
      </c>
      <c r="M35" s="108">
        <f t="shared" si="76"/>
        <v>68.480821621331415</v>
      </c>
      <c r="N35" s="108">
        <f t="shared" si="76"/>
        <v>68.000927157275115</v>
      </c>
      <c r="O35" s="108">
        <f t="shared" si="76"/>
        <v>67.507380921306719</v>
      </c>
      <c r="P35" s="108">
        <f t="shared" si="76"/>
        <v>67.18416800226376</v>
      </c>
      <c r="Q35" s="108">
        <f t="shared" si="76"/>
        <v>68.469015147158913</v>
      </c>
      <c r="R35" s="108">
        <f t="shared" si="76"/>
        <v>68.469621074945323</v>
      </c>
      <c r="S35" s="108">
        <f t="shared" si="76"/>
        <v>68.473552444291116</v>
      </c>
      <c r="T35" s="108">
        <f t="shared" si="76"/>
        <v>68.474130075684229</v>
      </c>
      <c r="U35" s="108">
        <f t="shared" si="76"/>
        <v>68.475585165752733</v>
      </c>
      <c r="V35" s="108">
        <f t="shared" si="76"/>
        <v>68.474130231710035</v>
      </c>
      <c r="W35" s="108">
        <f t="shared" si="76"/>
        <v>68.008967906375418</v>
      </c>
      <c r="X35" s="108">
        <f t="shared" si="76"/>
        <v>67.50738094087302</v>
      </c>
      <c r="Y35" s="108">
        <f t="shared" si="76"/>
        <v>67.22871453389422</v>
      </c>
      <c r="Z35" s="108">
        <f t="shared" si="76"/>
        <v>68.469638570532226</v>
      </c>
      <c r="AA35" s="108">
        <f t="shared" si="76"/>
        <v>67.316284929933516</v>
      </c>
      <c r="AD35" s="109"/>
      <c r="AE35" s="110" t="s">
        <v>48</v>
      </c>
      <c r="AF35" s="107">
        <f>AF66-AF71</f>
        <v>4450.609165468557</v>
      </c>
      <c r="AG35" s="107">
        <f t="shared" ref="AG35:AW35" si="77">AG66-AG71</f>
        <v>4559.4185617912626</v>
      </c>
      <c r="AH35" s="107">
        <f t="shared" si="77"/>
        <v>4559.418564525382</v>
      </c>
      <c r="AI35" s="107">
        <f t="shared" si="77"/>
        <v>4051.0109993393025</v>
      </c>
      <c r="AJ35" s="107">
        <f t="shared" si="77"/>
        <v>3850.0352973007748</v>
      </c>
      <c r="AK35" s="107">
        <f t="shared" si="77"/>
        <v>3601.6701893493055</v>
      </c>
      <c r="AL35" s="107">
        <f t="shared" si="77"/>
        <v>3458.431950961095</v>
      </c>
      <c r="AM35" s="107">
        <f t="shared" si="77"/>
        <v>4559.3289302990015</v>
      </c>
      <c r="AN35" s="107">
        <f t="shared" si="77"/>
        <v>4559.3395482795722</v>
      </c>
      <c r="AO35" s="107">
        <f t="shared" si="77"/>
        <v>4559.408439662775</v>
      </c>
      <c r="AP35" s="107">
        <f t="shared" si="77"/>
        <v>4559.4185617912626</v>
      </c>
      <c r="AQ35" s="107">
        <f t="shared" si="77"/>
        <v>4560.240687721709</v>
      </c>
      <c r="AR35" s="107">
        <f t="shared" si="77"/>
        <v>4052.1873167718436</v>
      </c>
      <c r="AS35" s="107">
        <f t="shared" si="77"/>
        <v>3854.0269599575167</v>
      </c>
      <c r="AT35" s="107">
        <f t="shared" si="77"/>
        <v>3601.6701896921768</v>
      </c>
      <c r="AU35" s="107">
        <f t="shared" si="77"/>
        <v>3463.3320694404483</v>
      </c>
      <c r="AV35" s="107">
        <f t="shared" si="77"/>
        <v>4559.3398548636324</v>
      </c>
      <c r="AW35" s="107">
        <f t="shared" si="77"/>
        <v>3923.9649168075644</v>
      </c>
      <c r="AX35" s="112"/>
      <c r="AZ35" s="109"/>
      <c r="BA35" s="110" t="s">
        <v>48</v>
      </c>
      <c r="BB35" s="108">
        <f>BB66-BB71</f>
        <v>8.6720536918369966</v>
      </c>
      <c r="BC35" s="108">
        <f t="shared" ref="BC35:BS35" si="78">BC66-BC71</f>
        <v>8.6720536918369966</v>
      </c>
      <c r="BD35" s="108">
        <f t="shared" si="78"/>
        <v>8.6720536918369966</v>
      </c>
      <c r="BE35" s="108">
        <f t="shared" si="78"/>
        <v>8.6720536918369966</v>
      </c>
      <c r="BF35" s="108">
        <f t="shared" si="78"/>
        <v>8.6720536918369966</v>
      </c>
      <c r="BG35" s="108">
        <f t="shared" si="78"/>
        <v>8.6720536918369966</v>
      </c>
      <c r="BH35" s="108">
        <f t="shared" si="78"/>
        <v>8.6720536918369966</v>
      </c>
      <c r="BI35" s="108">
        <f t="shared" si="78"/>
        <v>8.6720536918369966</v>
      </c>
      <c r="BJ35" s="108">
        <f t="shared" si="78"/>
        <v>8.6720536918369966</v>
      </c>
      <c r="BK35" s="108">
        <f t="shared" si="78"/>
        <v>8.6720536918369966</v>
      </c>
      <c r="BL35" s="108">
        <f t="shared" si="78"/>
        <v>8.6720536918369966</v>
      </c>
      <c r="BM35" s="108">
        <f t="shared" si="78"/>
        <v>8.6720536918369966</v>
      </c>
      <c r="BN35" s="108">
        <f t="shared" si="78"/>
        <v>8.6720536918369966</v>
      </c>
      <c r="BO35" s="108">
        <f t="shared" si="78"/>
        <v>8.6720536918369966</v>
      </c>
      <c r="BP35" s="108">
        <f t="shared" si="78"/>
        <v>8.6720536918369966</v>
      </c>
      <c r="BQ35" s="108">
        <f t="shared" si="78"/>
        <v>8.6720536918369966</v>
      </c>
      <c r="BR35" s="108">
        <f t="shared" si="78"/>
        <v>8.6720536918369966</v>
      </c>
      <c r="BS35" s="108">
        <f t="shared" si="78"/>
        <v>8.6720536918369966</v>
      </c>
      <c r="BT35" s="113"/>
      <c r="BV35" s="109"/>
      <c r="BW35" s="110" t="s">
        <v>48</v>
      </c>
      <c r="BX35" s="107">
        <f>BX66-BX71</f>
        <v>1175.444677178959</v>
      </c>
      <c r="BY35" s="107">
        <f t="shared" ref="BY35:CO35" si="79">BY66-BY71</f>
        <v>1175.444677178959</v>
      </c>
      <c r="BZ35" s="107">
        <f t="shared" si="79"/>
        <v>1175.444677178959</v>
      </c>
      <c r="CA35" s="107">
        <f t="shared" si="79"/>
        <v>1175.4446771789608</v>
      </c>
      <c r="CB35" s="107">
        <f t="shared" si="79"/>
        <v>1175.4446771789608</v>
      </c>
      <c r="CC35" s="107">
        <f t="shared" si="79"/>
        <v>1175.4446771789608</v>
      </c>
      <c r="CD35" s="107">
        <f t="shared" si="79"/>
        <v>1175.4446771789608</v>
      </c>
      <c r="CE35" s="107">
        <f t="shared" si="79"/>
        <v>1175.4446771789608</v>
      </c>
      <c r="CF35" s="107">
        <f t="shared" si="79"/>
        <v>1175.4446771789608</v>
      </c>
      <c r="CG35" s="107">
        <f t="shared" si="79"/>
        <v>1175.4446771789608</v>
      </c>
      <c r="CH35" s="107">
        <f t="shared" si="79"/>
        <v>1175.444677178959</v>
      </c>
      <c r="CI35" s="107">
        <f t="shared" si="79"/>
        <v>1175.444677178959</v>
      </c>
      <c r="CJ35" s="107">
        <f t="shared" si="79"/>
        <v>1175.444677178959</v>
      </c>
      <c r="CK35" s="107">
        <f t="shared" si="79"/>
        <v>1175.4446771789608</v>
      </c>
      <c r="CL35" s="107">
        <f t="shared" si="79"/>
        <v>1175.4446771789608</v>
      </c>
      <c r="CM35" s="107">
        <f t="shared" si="79"/>
        <v>1175.4446771789608</v>
      </c>
      <c r="CN35" s="107">
        <f t="shared" si="79"/>
        <v>1175.444677178959</v>
      </c>
      <c r="CO35" s="107">
        <f t="shared" si="79"/>
        <v>1175.444677178959</v>
      </c>
      <c r="CR35" s="109"/>
      <c r="CS35" s="110" t="s">
        <v>48</v>
      </c>
      <c r="CT35" s="108">
        <f t="shared" si="0"/>
        <v>75.601657045171692</v>
      </c>
      <c r="CU35" s="108">
        <f t="shared" si="1"/>
        <v>77.146183767521222</v>
      </c>
      <c r="CV35" s="108">
        <f t="shared" si="2"/>
        <v>77.146183923547028</v>
      </c>
      <c r="CW35" s="108">
        <f t="shared" si="3"/>
        <v>77.152875313168408</v>
      </c>
      <c r="CX35" s="108">
        <f t="shared" si="4"/>
        <v>76.672980849112108</v>
      </c>
      <c r="CY35" s="108">
        <f t="shared" si="5"/>
        <v>76.179434613143712</v>
      </c>
      <c r="CZ35" s="108">
        <f t="shared" si="6"/>
        <v>75.856221694100753</v>
      </c>
      <c r="DA35" s="108">
        <f t="shared" si="7"/>
        <v>77.141068838995906</v>
      </c>
      <c r="DB35" s="108">
        <f t="shared" si="8"/>
        <v>77.141674766782316</v>
      </c>
      <c r="DC35" s="108">
        <f t="shared" si="9"/>
        <v>77.145606136128109</v>
      </c>
      <c r="DD35" s="108">
        <f t="shared" si="10"/>
        <v>77.146183767521222</v>
      </c>
      <c r="DE35" s="108">
        <f t="shared" si="11"/>
        <v>77.147638857589726</v>
      </c>
      <c r="DF35" s="108">
        <f t="shared" si="12"/>
        <v>77.146183923547028</v>
      </c>
      <c r="DG35" s="108">
        <f t="shared" si="13"/>
        <v>76.681021598212411</v>
      </c>
      <c r="DH35" s="108">
        <f t="shared" si="14"/>
        <v>76.179434632710013</v>
      </c>
      <c r="DI35" s="108">
        <f t="shared" si="15"/>
        <v>75.900768225731213</v>
      </c>
      <c r="DJ35" s="108">
        <f t="shared" si="16"/>
        <v>77.141692262369219</v>
      </c>
      <c r="DK35" s="108">
        <f t="shared" si="17"/>
        <v>75.988338621770509</v>
      </c>
      <c r="DN35" s="109"/>
      <c r="DO35" s="110" t="s">
        <v>48</v>
      </c>
      <c r="DP35" s="114">
        <f t="shared" si="18"/>
        <v>5626.0538426475159</v>
      </c>
      <c r="DQ35" s="114">
        <f t="shared" si="19"/>
        <v>5734.8632389702216</v>
      </c>
      <c r="DR35" s="114">
        <f t="shared" si="20"/>
        <v>5734.8632417043409</v>
      </c>
      <c r="DS35" s="114">
        <f t="shared" si="21"/>
        <v>5226.4556765182633</v>
      </c>
      <c r="DT35" s="114">
        <f t="shared" si="22"/>
        <v>5025.4799744797356</v>
      </c>
      <c r="DU35" s="114">
        <f t="shared" si="23"/>
        <v>4777.1148665282662</v>
      </c>
      <c r="DV35" s="114">
        <f t="shared" si="24"/>
        <v>4633.8766281400558</v>
      </c>
      <c r="DW35" s="114">
        <f t="shared" si="25"/>
        <v>5734.7736074779623</v>
      </c>
      <c r="DX35" s="114">
        <f t="shared" si="26"/>
        <v>5734.784225458533</v>
      </c>
      <c r="DY35" s="114">
        <f t="shared" si="27"/>
        <v>5734.8531168417358</v>
      </c>
      <c r="DZ35" s="114">
        <f t="shared" si="28"/>
        <v>5734.8632389702216</v>
      </c>
      <c r="EA35" s="114">
        <f t="shared" si="29"/>
        <v>5735.685364900668</v>
      </c>
      <c r="EB35" s="114">
        <f t="shared" si="30"/>
        <v>5227.631993950803</v>
      </c>
      <c r="EC35" s="114">
        <f t="shared" si="31"/>
        <v>5029.4716371364775</v>
      </c>
      <c r="ED35" s="114">
        <f t="shared" si="32"/>
        <v>4777.1148668711376</v>
      </c>
      <c r="EE35" s="114">
        <f t="shared" si="33"/>
        <v>4638.7767466194091</v>
      </c>
      <c r="EF35" s="114">
        <f t="shared" si="34"/>
        <v>5734.7845320425913</v>
      </c>
      <c r="EG35" s="114">
        <f t="shared" si="35"/>
        <v>5099.4095939865238</v>
      </c>
      <c r="EJ35" s="109"/>
      <c r="EK35" s="110" t="s">
        <v>48</v>
      </c>
      <c r="EL35" s="115">
        <f t="shared" si="36"/>
        <v>0.13299374096012209</v>
      </c>
      <c r="EM35" s="115">
        <f t="shared" si="37"/>
        <v>0.13317200398900292</v>
      </c>
      <c r="EN35" s="115">
        <f t="shared" si="38"/>
        <v>0.13317200376541438</v>
      </c>
      <c r="EO35" s="115">
        <f t="shared" si="39"/>
        <v>0.11831081763999847</v>
      </c>
      <c r="EP35" s="115">
        <f t="shared" si="40"/>
        <v>0.11323478835505485</v>
      </c>
      <c r="EQ35" s="115">
        <f t="shared" si="41"/>
        <v>0.10670448594495967</v>
      </c>
      <c r="ER35" s="115">
        <f t="shared" si="42"/>
        <v>0.10295377776635006</v>
      </c>
      <c r="ES35" s="115">
        <f t="shared" si="43"/>
        <v>0.13317933434560841</v>
      </c>
      <c r="ET35" s="115">
        <f t="shared" si="44"/>
        <v>0.13317846591524207</v>
      </c>
      <c r="EU35" s="115">
        <f t="shared" si="45"/>
        <v>0.13317283175492406</v>
      </c>
      <c r="EV35" s="115">
        <f t="shared" si="46"/>
        <v>0.13317200398900292</v>
      </c>
      <c r="EW35" s="115">
        <f t="shared" si="47"/>
        <v>0.13319318635052599</v>
      </c>
      <c r="EX35" s="115">
        <f t="shared" si="48"/>
        <v>0.11835673715196153</v>
      </c>
      <c r="EY35" s="115">
        <f t="shared" si="49"/>
        <v>0.11333878688655193</v>
      </c>
      <c r="EZ35" s="115">
        <f t="shared" si="50"/>
        <v>0.10670448592419053</v>
      </c>
      <c r="FA35" s="115">
        <f t="shared" si="51"/>
        <v>0.10303133396056129</v>
      </c>
      <c r="FB35" s="115">
        <f t="shared" si="52"/>
        <v>0.13317844084037178</v>
      </c>
      <c r="FC35" s="115">
        <f t="shared" si="53"/>
        <v>0.11658293148208765</v>
      </c>
      <c r="FF35" s="109"/>
      <c r="FG35" s="110" t="s">
        <v>48</v>
      </c>
      <c r="FH35" s="115">
        <f t="shared" si="54"/>
        <v>0.14883414101058581</v>
      </c>
      <c r="FI35" s="115">
        <f t="shared" si="55"/>
        <v>0.1486752282200281</v>
      </c>
      <c r="FJ35" s="115">
        <f t="shared" si="56"/>
        <v>0.14867522799021848</v>
      </c>
      <c r="FK35" s="115">
        <f t="shared" si="57"/>
        <v>0.13548310818757561</v>
      </c>
      <c r="FL35" s="115">
        <f t="shared" si="58"/>
        <v>0.13108868127533957</v>
      </c>
      <c r="FM35" s="115">
        <f t="shared" si="59"/>
        <v>0.12541744082999642</v>
      </c>
      <c r="FN35" s="115">
        <f t="shared" si="60"/>
        <v>0.12217525536209053</v>
      </c>
      <c r="FO35" s="115">
        <f t="shared" si="61"/>
        <v>0.14868276247110937</v>
      </c>
      <c r="FP35" s="115">
        <f t="shared" si="62"/>
        <v>0.14868186989188797</v>
      </c>
      <c r="FQ35" s="115">
        <f t="shared" si="63"/>
        <v>0.14867607901666463</v>
      </c>
      <c r="FR35" s="115">
        <f t="shared" si="64"/>
        <v>0.1486752282200281</v>
      </c>
      <c r="FS35" s="115">
        <f t="shared" si="65"/>
        <v>0.14869373709514108</v>
      </c>
      <c r="FT35" s="115">
        <f t="shared" si="66"/>
        <v>0.13552535532104765</v>
      </c>
      <c r="FU35" s="115">
        <f t="shared" si="67"/>
        <v>0.13117904619188656</v>
      </c>
      <c r="FV35" s="115">
        <f t="shared" si="68"/>
        <v>0.12541744080678527</v>
      </c>
      <c r="FW35" s="115">
        <f t="shared" si="69"/>
        <v>0.12223266918257125</v>
      </c>
      <c r="FX35" s="115">
        <f t="shared" si="70"/>
        <v>0.14868184411972249</v>
      </c>
      <c r="FY35" s="115">
        <f t="shared" si="71"/>
        <v>0.13421558324544161</v>
      </c>
      <c r="GA35" s="116"/>
      <c r="GB35" s="117"/>
    </row>
    <row r="36" spans="8:184" x14ac:dyDescent="0.25">
      <c r="H36" s="7" t="s">
        <v>13</v>
      </c>
      <c r="I36" s="5" t="s">
        <v>49</v>
      </c>
      <c r="J36" s="8">
        <v>226.14319410023461</v>
      </c>
      <c r="K36" s="8">
        <v>227.16372405025197</v>
      </c>
      <c r="L36" s="8">
        <v>226.58114246867487</v>
      </c>
      <c r="M36" s="8">
        <v>226.47666523148339</v>
      </c>
      <c r="N36" s="8">
        <v>224.53356553855519</v>
      </c>
      <c r="O36" s="8">
        <v>225.36431443989488</v>
      </c>
      <c r="P36" s="8">
        <v>225.89748588498361</v>
      </c>
      <c r="Q36" s="8">
        <v>224.57450591840379</v>
      </c>
      <c r="R36" s="8">
        <v>227.21866982637013</v>
      </c>
      <c r="S36" s="8">
        <v>224.59494899081849</v>
      </c>
      <c r="T36" s="8">
        <v>227.30400758834398</v>
      </c>
      <c r="U36" s="8">
        <v>226.74535209191961</v>
      </c>
      <c r="V36" s="8">
        <v>226.64281097925928</v>
      </c>
      <c r="W36" s="8">
        <v>224.79327836833036</v>
      </c>
      <c r="X36" s="8">
        <v>225.28698449557371</v>
      </c>
      <c r="Y36" s="8">
        <v>226.10710421706705</v>
      </c>
      <c r="Z36" s="8">
        <v>224.57450591840379</v>
      </c>
      <c r="AA36" s="9">
        <v>223.9859261668403</v>
      </c>
      <c r="AD36" s="7" t="s">
        <v>13</v>
      </c>
      <c r="AE36" s="5" t="s">
        <v>49</v>
      </c>
      <c r="AF36" s="42">
        <v>4275.0287779028049</v>
      </c>
      <c r="AG36" s="42">
        <v>4236.8506887099511</v>
      </c>
      <c r="AH36" s="42">
        <v>3865.9487780468849</v>
      </c>
      <c r="AI36" s="42">
        <v>3793.6379397207556</v>
      </c>
      <c r="AJ36" s="42">
        <v>3652.4503484739871</v>
      </c>
      <c r="AK36" s="42">
        <v>3451.1074514999814</v>
      </c>
      <c r="AL36" s="42">
        <v>3291.1347924902916</v>
      </c>
      <c r="AM36" s="42">
        <v>3783.3532446686913</v>
      </c>
      <c r="AN36" s="42">
        <v>4255.0384429350552</v>
      </c>
      <c r="AO36" s="42">
        <v>3784.7303547251436</v>
      </c>
      <c r="AP36" s="42">
        <v>4160.7203879867475</v>
      </c>
      <c r="AQ36" s="42">
        <v>3871.4530146612437</v>
      </c>
      <c r="AR36" s="42">
        <v>3794.0738981582285</v>
      </c>
      <c r="AS36" s="42">
        <v>3648.3502143991827</v>
      </c>
      <c r="AT36" s="42">
        <v>3425.138096006765</v>
      </c>
      <c r="AU36" s="42">
        <v>3301.3073587432973</v>
      </c>
      <c r="AV36" s="42">
        <v>3787.4682427795542</v>
      </c>
      <c r="AW36" s="43">
        <v>3759.5238084919479</v>
      </c>
      <c r="AX36" s="11"/>
      <c r="AZ36" s="7" t="s">
        <v>13</v>
      </c>
      <c r="BA36" s="5" t="s">
        <v>49</v>
      </c>
      <c r="BB36" s="8">
        <v>0</v>
      </c>
      <c r="BC36" s="8">
        <v>0</v>
      </c>
      <c r="BD36" s="8">
        <v>0</v>
      </c>
      <c r="BE36" s="8">
        <v>0</v>
      </c>
      <c r="BF36" s="8">
        <v>0</v>
      </c>
      <c r="BG36" s="8">
        <v>0</v>
      </c>
      <c r="BH36" s="8">
        <v>0</v>
      </c>
      <c r="BI36" s="8">
        <v>0</v>
      </c>
      <c r="BJ36" s="8">
        <v>0</v>
      </c>
      <c r="BK36" s="8">
        <v>0</v>
      </c>
      <c r="BL36" s="8">
        <v>0</v>
      </c>
      <c r="BM36" s="8">
        <v>0</v>
      </c>
      <c r="BN36" s="8">
        <v>0</v>
      </c>
      <c r="BO36" s="8">
        <v>0</v>
      </c>
      <c r="BP36" s="8">
        <v>0</v>
      </c>
      <c r="BQ36" s="8">
        <v>0</v>
      </c>
      <c r="BR36" s="8">
        <v>0</v>
      </c>
      <c r="BS36" s="9">
        <v>0</v>
      </c>
      <c r="BT36" s="12"/>
      <c r="BV36" s="7" t="s">
        <v>13</v>
      </c>
      <c r="BW36" s="5" t="s">
        <v>49</v>
      </c>
      <c r="BX36" s="42">
        <v>0</v>
      </c>
      <c r="BY36" s="42">
        <v>0</v>
      </c>
      <c r="BZ36" s="42">
        <v>0</v>
      </c>
      <c r="CA36" s="42">
        <v>0</v>
      </c>
      <c r="CB36" s="42">
        <v>0</v>
      </c>
      <c r="CC36" s="42">
        <v>0</v>
      </c>
      <c r="CD36" s="42">
        <v>0</v>
      </c>
      <c r="CE36" s="42">
        <v>0</v>
      </c>
      <c r="CF36" s="42">
        <v>0</v>
      </c>
      <c r="CG36" s="42">
        <v>0</v>
      </c>
      <c r="CH36" s="42">
        <v>0</v>
      </c>
      <c r="CI36" s="42">
        <v>0</v>
      </c>
      <c r="CJ36" s="42">
        <v>0</v>
      </c>
      <c r="CK36" s="42">
        <v>0</v>
      </c>
      <c r="CL36" s="42">
        <v>0</v>
      </c>
      <c r="CM36" s="42">
        <v>0</v>
      </c>
      <c r="CN36" s="42">
        <v>0</v>
      </c>
      <c r="CO36" s="43">
        <v>0</v>
      </c>
      <c r="CR36" s="7" t="s">
        <v>13</v>
      </c>
      <c r="CS36" s="5" t="s">
        <v>49</v>
      </c>
      <c r="CT36" s="8">
        <f t="shared" si="0"/>
        <v>226.14319410023461</v>
      </c>
      <c r="CU36" s="8">
        <f t="shared" si="1"/>
        <v>227.16372405025197</v>
      </c>
      <c r="CV36" s="8">
        <f t="shared" si="2"/>
        <v>226.58114246867487</v>
      </c>
      <c r="CW36" s="8">
        <f t="shared" si="3"/>
        <v>226.47666523148339</v>
      </c>
      <c r="CX36" s="8">
        <f t="shared" si="4"/>
        <v>224.53356553855519</v>
      </c>
      <c r="CY36" s="8">
        <f t="shared" si="5"/>
        <v>225.36431443989488</v>
      </c>
      <c r="CZ36" s="8">
        <f t="shared" si="6"/>
        <v>225.89748588498361</v>
      </c>
      <c r="DA36" s="8">
        <f t="shared" si="7"/>
        <v>224.57450591840379</v>
      </c>
      <c r="DB36" s="8">
        <f t="shared" si="8"/>
        <v>227.21866982637013</v>
      </c>
      <c r="DC36" s="8">
        <f t="shared" si="9"/>
        <v>224.59494899081849</v>
      </c>
      <c r="DD36" s="8">
        <f t="shared" si="10"/>
        <v>227.30400758834398</v>
      </c>
      <c r="DE36" s="8">
        <f t="shared" si="11"/>
        <v>226.74535209191961</v>
      </c>
      <c r="DF36" s="8">
        <f t="shared" si="12"/>
        <v>226.64281097925928</v>
      </c>
      <c r="DG36" s="8">
        <f t="shared" si="13"/>
        <v>224.79327836833036</v>
      </c>
      <c r="DH36" s="8">
        <f t="shared" si="14"/>
        <v>225.28698449557371</v>
      </c>
      <c r="DI36" s="8">
        <f t="shared" si="15"/>
        <v>226.10710421706705</v>
      </c>
      <c r="DJ36" s="8">
        <f t="shared" si="16"/>
        <v>224.57450591840379</v>
      </c>
      <c r="DK36" s="8">
        <f t="shared" si="17"/>
        <v>223.9859261668403</v>
      </c>
      <c r="DN36" s="7" t="s">
        <v>13</v>
      </c>
      <c r="DO36" s="5" t="s">
        <v>49</v>
      </c>
      <c r="DP36" s="10">
        <f t="shared" si="18"/>
        <v>4275.0287779028049</v>
      </c>
      <c r="DQ36" s="10">
        <f t="shared" si="19"/>
        <v>4236.8506887099511</v>
      </c>
      <c r="DR36" s="10">
        <f t="shared" si="20"/>
        <v>3865.9487780468849</v>
      </c>
      <c r="DS36" s="10">
        <f t="shared" si="21"/>
        <v>3793.6379397207556</v>
      </c>
      <c r="DT36" s="10">
        <f t="shared" si="22"/>
        <v>3652.4503484739871</v>
      </c>
      <c r="DU36" s="10">
        <f t="shared" si="23"/>
        <v>3451.1074514999814</v>
      </c>
      <c r="DV36" s="10">
        <f t="shared" si="24"/>
        <v>3291.1347924902916</v>
      </c>
      <c r="DW36" s="10">
        <f t="shared" si="25"/>
        <v>3783.3532446686913</v>
      </c>
      <c r="DX36" s="10">
        <f t="shared" si="26"/>
        <v>4255.0384429350552</v>
      </c>
      <c r="DY36" s="10">
        <f t="shared" si="27"/>
        <v>3784.7303547251436</v>
      </c>
      <c r="DZ36" s="10">
        <f t="shared" si="28"/>
        <v>4160.7203879867475</v>
      </c>
      <c r="EA36" s="10">
        <f t="shared" si="29"/>
        <v>3871.4530146612437</v>
      </c>
      <c r="EB36" s="10">
        <f t="shared" si="30"/>
        <v>3794.0738981582285</v>
      </c>
      <c r="EC36" s="10">
        <f t="shared" si="31"/>
        <v>3648.3502143991827</v>
      </c>
      <c r="ED36" s="10">
        <f t="shared" si="32"/>
        <v>3425.138096006765</v>
      </c>
      <c r="EE36" s="10">
        <f t="shared" si="33"/>
        <v>3301.3073587432973</v>
      </c>
      <c r="EF36" s="10">
        <f t="shared" si="34"/>
        <v>3787.4682427795542</v>
      </c>
      <c r="EG36" s="10">
        <f t="shared" si="35"/>
        <v>3759.5238084919479</v>
      </c>
      <c r="EJ36" s="7" t="s">
        <v>13</v>
      </c>
      <c r="EK36" s="5" t="s">
        <v>49</v>
      </c>
      <c r="EL36" s="13">
        <f t="shared" si="36"/>
        <v>3.7808157746352183E-2</v>
      </c>
      <c r="EM36" s="13">
        <f t="shared" si="37"/>
        <v>3.7302176713502874E-2</v>
      </c>
      <c r="EN36" s="13">
        <f t="shared" si="38"/>
        <v>3.4124188234961848E-2</v>
      </c>
      <c r="EO36" s="13">
        <f t="shared" si="39"/>
        <v>3.3501358171653145E-2</v>
      </c>
      <c r="EP36" s="13">
        <f t="shared" si="40"/>
        <v>3.2533668983640809E-2</v>
      </c>
      <c r="EQ36" s="13">
        <f t="shared" si="41"/>
        <v>3.0626920327445174E-2</v>
      </c>
      <c r="ER36" s="13">
        <f t="shared" si="42"/>
        <v>2.9138303860238468E-2</v>
      </c>
      <c r="ES36" s="13">
        <f t="shared" si="43"/>
        <v>3.3693523930479655E-2</v>
      </c>
      <c r="ET36" s="13">
        <f t="shared" si="44"/>
        <v>3.7453246656065337E-2</v>
      </c>
      <c r="EU36" s="13">
        <f t="shared" si="45"/>
        <v>3.3702720134457381E-2</v>
      </c>
      <c r="EV36" s="13">
        <f t="shared" si="46"/>
        <v>3.6609300752162427E-2</v>
      </c>
      <c r="EW36" s="13">
        <f t="shared" si="47"/>
        <v>3.4148025341589422E-2</v>
      </c>
      <c r="EX36" s="13">
        <f t="shared" si="48"/>
        <v>3.3480646324188373E-2</v>
      </c>
      <c r="EY36" s="13">
        <f t="shared" si="49"/>
        <v>3.2459602358939348E-2</v>
      </c>
      <c r="EZ36" s="13">
        <f t="shared" si="50"/>
        <v>3.0406888384393642E-2</v>
      </c>
      <c r="FA36" s="13">
        <f t="shared" si="51"/>
        <v>2.9201270523317842E-2</v>
      </c>
      <c r="FB36" s="13">
        <f t="shared" si="52"/>
        <v>3.3730170994170472E-2</v>
      </c>
      <c r="FC36" s="13">
        <f t="shared" si="53"/>
        <v>3.3569286006760915E-2</v>
      </c>
      <c r="FF36" s="7" t="s">
        <v>13</v>
      </c>
      <c r="FG36" s="5" t="s">
        <v>49</v>
      </c>
      <c r="FH36" s="13">
        <f t="shared" si="54"/>
        <v>3.7808157746352183E-2</v>
      </c>
      <c r="FI36" s="13">
        <f t="shared" si="55"/>
        <v>3.7302176713502874E-2</v>
      </c>
      <c r="FJ36" s="13">
        <f t="shared" si="56"/>
        <v>3.4124188234961848E-2</v>
      </c>
      <c r="FK36" s="13">
        <f t="shared" si="57"/>
        <v>3.3501358171653145E-2</v>
      </c>
      <c r="FL36" s="13">
        <f t="shared" si="58"/>
        <v>3.2533668983640809E-2</v>
      </c>
      <c r="FM36" s="13">
        <f t="shared" si="59"/>
        <v>3.0626920327445174E-2</v>
      </c>
      <c r="FN36" s="13">
        <f t="shared" si="60"/>
        <v>2.9138303860238468E-2</v>
      </c>
      <c r="FO36" s="13">
        <f t="shared" si="61"/>
        <v>3.3693523930479655E-2</v>
      </c>
      <c r="FP36" s="13">
        <f t="shared" si="62"/>
        <v>3.7453246656065337E-2</v>
      </c>
      <c r="FQ36" s="13">
        <f t="shared" si="63"/>
        <v>3.3702720134457381E-2</v>
      </c>
      <c r="FR36" s="13">
        <f t="shared" si="64"/>
        <v>3.6609300752162427E-2</v>
      </c>
      <c r="FS36" s="13">
        <f t="shared" si="65"/>
        <v>3.4148025341589422E-2</v>
      </c>
      <c r="FT36" s="13">
        <f t="shared" si="66"/>
        <v>3.3480646324188373E-2</v>
      </c>
      <c r="FU36" s="13">
        <f t="shared" si="67"/>
        <v>3.2459602358939348E-2</v>
      </c>
      <c r="FV36" s="13">
        <f t="shared" si="68"/>
        <v>3.0406888384393642E-2</v>
      </c>
      <c r="FW36" s="13">
        <f t="shared" si="69"/>
        <v>2.9201270523317842E-2</v>
      </c>
      <c r="FX36" s="13">
        <f t="shared" si="70"/>
        <v>3.3730170994170472E-2</v>
      </c>
      <c r="FY36" s="13">
        <f t="shared" si="71"/>
        <v>3.3569286006760915E-2</v>
      </c>
      <c r="GA36" s="14"/>
      <c r="GB36" s="15"/>
    </row>
    <row r="37" spans="8:184" x14ac:dyDescent="0.25">
      <c r="H37" s="7"/>
      <c r="I37" s="5" t="s">
        <v>50</v>
      </c>
      <c r="J37" s="8">
        <v>369.42795688700016</v>
      </c>
      <c r="K37" s="8">
        <v>358.84357068461179</v>
      </c>
      <c r="L37" s="8">
        <v>359.19869884187636</v>
      </c>
      <c r="M37" s="8">
        <v>357.95156886960859</v>
      </c>
      <c r="N37" s="8">
        <v>355.83357879456076</v>
      </c>
      <c r="O37" s="8">
        <v>354.83480572574564</v>
      </c>
      <c r="P37" s="8">
        <v>353.45865295653169</v>
      </c>
      <c r="Q37" s="8">
        <v>359.44754092000818</v>
      </c>
      <c r="R37" s="8">
        <v>359.29594133518276</v>
      </c>
      <c r="S37" s="8">
        <v>359.35254290104768</v>
      </c>
      <c r="T37" s="8">
        <v>357.89099592846185</v>
      </c>
      <c r="U37" s="8">
        <v>358.34909598118719</v>
      </c>
      <c r="V37" s="8">
        <v>357.73501027108011</v>
      </c>
      <c r="W37" s="8">
        <v>355.54327484339251</v>
      </c>
      <c r="X37" s="8">
        <v>352.98820900924454</v>
      </c>
      <c r="Y37" s="8">
        <v>352.58760329218239</v>
      </c>
      <c r="Z37" s="8">
        <v>358.43648563369248</v>
      </c>
      <c r="AA37" s="9">
        <v>354.95634347224382</v>
      </c>
      <c r="AD37" s="7"/>
      <c r="AE37" s="5" t="s">
        <v>50</v>
      </c>
      <c r="AF37" s="42">
        <v>19712.676732843953</v>
      </c>
      <c r="AG37" s="42">
        <v>19469.20401788145</v>
      </c>
      <c r="AH37" s="42">
        <v>15005.938667001008</v>
      </c>
      <c r="AI37" s="42">
        <v>14886.610163246325</v>
      </c>
      <c r="AJ37" s="42">
        <v>13940.392296192904</v>
      </c>
      <c r="AK37" s="42">
        <v>13009.996003771505</v>
      </c>
      <c r="AL37" s="42">
        <v>12708.666425042098</v>
      </c>
      <c r="AM37" s="42">
        <v>19469.204010784011</v>
      </c>
      <c r="AN37" s="42">
        <v>19469.204012298847</v>
      </c>
      <c r="AO37" s="42">
        <v>19470.710758795096</v>
      </c>
      <c r="AP37" s="42">
        <v>20408.210752892253</v>
      </c>
      <c r="AQ37" s="42">
        <v>17204.52023679977</v>
      </c>
      <c r="AR37" s="42">
        <v>17069.134038901007</v>
      </c>
      <c r="AS37" s="42">
        <v>15748.156903879049</v>
      </c>
      <c r="AT37" s="42">
        <v>14860.048620151712</v>
      </c>
      <c r="AU37" s="42">
        <v>14574.614402931942</v>
      </c>
      <c r="AV37" s="42">
        <v>20408.210750199651</v>
      </c>
      <c r="AW37" s="43">
        <v>16506.073318653227</v>
      </c>
      <c r="AX37" s="11"/>
      <c r="AZ37" s="7"/>
      <c r="BA37" s="5" t="s">
        <v>50</v>
      </c>
      <c r="BB37" s="8">
        <v>0</v>
      </c>
      <c r="BC37" s="8">
        <v>0</v>
      </c>
      <c r="BD37" s="8">
        <v>0</v>
      </c>
      <c r="BE37" s="8">
        <v>0</v>
      </c>
      <c r="BF37" s="8">
        <v>0</v>
      </c>
      <c r="BG37" s="8">
        <v>0</v>
      </c>
      <c r="BH37" s="8">
        <v>0</v>
      </c>
      <c r="BI37" s="8">
        <v>0</v>
      </c>
      <c r="BJ37" s="8">
        <v>0</v>
      </c>
      <c r="BK37" s="8">
        <v>0</v>
      </c>
      <c r="BL37" s="8">
        <v>0</v>
      </c>
      <c r="BM37" s="8">
        <v>0</v>
      </c>
      <c r="BN37" s="8">
        <v>0</v>
      </c>
      <c r="BO37" s="8">
        <v>0</v>
      </c>
      <c r="BP37" s="8">
        <v>0</v>
      </c>
      <c r="BQ37" s="8">
        <v>0</v>
      </c>
      <c r="BR37" s="8">
        <v>0</v>
      </c>
      <c r="BS37" s="9">
        <v>0</v>
      </c>
      <c r="BT37" s="12"/>
      <c r="BV37" s="7"/>
      <c r="BW37" s="5" t="s">
        <v>50</v>
      </c>
      <c r="BX37" s="42">
        <v>0</v>
      </c>
      <c r="BY37" s="42">
        <v>0</v>
      </c>
      <c r="BZ37" s="42">
        <v>0</v>
      </c>
      <c r="CA37" s="42">
        <v>0</v>
      </c>
      <c r="CB37" s="42">
        <v>0</v>
      </c>
      <c r="CC37" s="42">
        <v>0</v>
      </c>
      <c r="CD37" s="42">
        <v>0</v>
      </c>
      <c r="CE37" s="42">
        <v>0</v>
      </c>
      <c r="CF37" s="42">
        <v>0</v>
      </c>
      <c r="CG37" s="42">
        <v>0</v>
      </c>
      <c r="CH37" s="42">
        <v>0</v>
      </c>
      <c r="CI37" s="42">
        <v>0</v>
      </c>
      <c r="CJ37" s="42">
        <v>0</v>
      </c>
      <c r="CK37" s="42">
        <v>0</v>
      </c>
      <c r="CL37" s="42">
        <v>0</v>
      </c>
      <c r="CM37" s="42">
        <v>0</v>
      </c>
      <c r="CN37" s="42">
        <v>0</v>
      </c>
      <c r="CO37" s="43">
        <v>0</v>
      </c>
      <c r="CR37" s="7"/>
      <c r="CS37" s="5" t="s">
        <v>50</v>
      </c>
      <c r="CT37" s="8">
        <f t="shared" si="0"/>
        <v>369.42795688700016</v>
      </c>
      <c r="CU37" s="8">
        <f t="shared" si="1"/>
        <v>358.84357068461179</v>
      </c>
      <c r="CV37" s="8">
        <f t="shared" si="2"/>
        <v>359.19869884187636</v>
      </c>
      <c r="CW37" s="8">
        <f t="shared" si="3"/>
        <v>357.95156886960859</v>
      </c>
      <c r="CX37" s="8">
        <f t="shared" si="4"/>
        <v>355.83357879456076</v>
      </c>
      <c r="CY37" s="8">
        <f t="shared" si="5"/>
        <v>354.83480572574564</v>
      </c>
      <c r="CZ37" s="8">
        <f t="shared" si="6"/>
        <v>353.45865295653169</v>
      </c>
      <c r="DA37" s="8">
        <f t="shared" si="7"/>
        <v>359.44754092000818</v>
      </c>
      <c r="DB37" s="8">
        <f t="shared" si="8"/>
        <v>359.29594133518276</v>
      </c>
      <c r="DC37" s="8">
        <f t="shared" si="9"/>
        <v>359.35254290104768</v>
      </c>
      <c r="DD37" s="8">
        <f t="shared" si="10"/>
        <v>357.89099592846185</v>
      </c>
      <c r="DE37" s="8">
        <f t="shared" si="11"/>
        <v>358.34909598118719</v>
      </c>
      <c r="DF37" s="8">
        <f t="shared" si="12"/>
        <v>357.73501027108011</v>
      </c>
      <c r="DG37" s="8">
        <f t="shared" si="13"/>
        <v>355.54327484339251</v>
      </c>
      <c r="DH37" s="8">
        <f t="shared" si="14"/>
        <v>352.98820900924454</v>
      </c>
      <c r="DI37" s="8">
        <f t="shared" si="15"/>
        <v>352.58760329218239</v>
      </c>
      <c r="DJ37" s="8">
        <f t="shared" si="16"/>
        <v>358.43648563369248</v>
      </c>
      <c r="DK37" s="8">
        <f t="shared" si="17"/>
        <v>354.95634347224382</v>
      </c>
      <c r="DN37" s="7"/>
      <c r="DO37" s="5" t="s">
        <v>50</v>
      </c>
      <c r="DP37" s="10">
        <f t="shared" si="18"/>
        <v>19712.676732843953</v>
      </c>
      <c r="DQ37" s="10">
        <f t="shared" si="19"/>
        <v>19469.20401788145</v>
      </c>
      <c r="DR37" s="10">
        <f t="shared" si="20"/>
        <v>15005.938667001008</v>
      </c>
      <c r="DS37" s="10">
        <f t="shared" si="21"/>
        <v>14886.610163246325</v>
      </c>
      <c r="DT37" s="10">
        <f t="shared" si="22"/>
        <v>13940.392296192904</v>
      </c>
      <c r="DU37" s="10">
        <f t="shared" si="23"/>
        <v>13009.996003771505</v>
      </c>
      <c r="DV37" s="10">
        <f t="shared" si="24"/>
        <v>12708.666425042098</v>
      </c>
      <c r="DW37" s="10">
        <f t="shared" si="25"/>
        <v>19469.204010784011</v>
      </c>
      <c r="DX37" s="10">
        <f t="shared" si="26"/>
        <v>19469.204012298847</v>
      </c>
      <c r="DY37" s="10">
        <f t="shared" si="27"/>
        <v>19470.710758795096</v>
      </c>
      <c r="DZ37" s="10">
        <f t="shared" si="28"/>
        <v>20408.210752892253</v>
      </c>
      <c r="EA37" s="10">
        <f t="shared" si="29"/>
        <v>17204.52023679977</v>
      </c>
      <c r="EB37" s="10">
        <f t="shared" si="30"/>
        <v>17069.134038901007</v>
      </c>
      <c r="EC37" s="10">
        <f t="shared" si="31"/>
        <v>15748.156903879049</v>
      </c>
      <c r="ED37" s="10">
        <f t="shared" si="32"/>
        <v>14860.048620151712</v>
      </c>
      <c r="EE37" s="10">
        <f t="shared" si="33"/>
        <v>14574.614402931942</v>
      </c>
      <c r="EF37" s="10">
        <f t="shared" si="34"/>
        <v>20408.210750199651</v>
      </c>
      <c r="EG37" s="10">
        <f t="shared" si="35"/>
        <v>16506.073318653227</v>
      </c>
      <c r="EJ37" s="7"/>
      <c r="EK37" s="5" t="s">
        <v>50</v>
      </c>
      <c r="EL37" s="13">
        <f t="shared" si="36"/>
        <v>0.10672000516124244</v>
      </c>
      <c r="EM37" s="13">
        <f t="shared" si="37"/>
        <v>0.10851081422881596</v>
      </c>
      <c r="EN37" s="13">
        <f t="shared" si="38"/>
        <v>8.35522996902993E-2</v>
      </c>
      <c r="EO37" s="13">
        <f t="shared" si="39"/>
        <v>8.3176672253497438E-2</v>
      </c>
      <c r="EP37" s="13">
        <f t="shared" si="40"/>
        <v>7.8353438949848725E-2</v>
      </c>
      <c r="EQ37" s="13">
        <f t="shared" si="41"/>
        <v>7.3329875163526237E-2</v>
      </c>
      <c r="ER37" s="13">
        <f t="shared" si="42"/>
        <v>7.1910342659541618E-2</v>
      </c>
      <c r="ES37" s="13">
        <f t="shared" si="43"/>
        <v>0.10832848632627985</v>
      </c>
      <c r="ET37" s="13">
        <f t="shared" si="44"/>
        <v>0.10837419393021346</v>
      </c>
      <c r="EU37" s="13">
        <f t="shared" si="45"/>
        <v>0.10836550982279597</v>
      </c>
      <c r="EV37" s="13">
        <f t="shared" si="46"/>
        <v>0.11404707570218732</v>
      </c>
      <c r="EW37" s="13">
        <f t="shared" si="47"/>
        <v>9.6021005381316679E-2</v>
      </c>
      <c r="EX37" s="13">
        <f t="shared" si="48"/>
        <v>9.5428926712912809E-2</v>
      </c>
      <c r="EY37" s="13">
        <f t="shared" si="49"/>
        <v>8.8586442316006125E-2</v>
      </c>
      <c r="EZ37" s="13">
        <f t="shared" si="50"/>
        <v>8.419572235492169E-2</v>
      </c>
      <c r="FA37" s="13">
        <f t="shared" si="51"/>
        <v>8.2672301957560576E-2</v>
      </c>
      <c r="FB37" s="13">
        <f t="shared" si="52"/>
        <v>0.11387351214605987</v>
      </c>
      <c r="FC37" s="13">
        <f t="shared" si="53"/>
        <v>9.3003399557184896E-2</v>
      </c>
      <c r="FF37" s="7"/>
      <c r="FG37" s="5" t="s">
        <v>50</v>
      </c>
      <c r="FH37" s="13">
        <f t="shared" si="54"/>
        <v>0.10672000516124244</v>
      </c>
      <c r="FI37" s="13">
        <f t="shared" si="55"/>
        <v>0.10851081422881596</v>
      </c>
      <c r="FJ37" s="13">
        <f t="shared" si="56"/>
        <v>8.35522996902993E-2</v>
      </c>
      <c r="FK37" s="13">
        <f t="shared" si="57"/>
        <v>8.3176672253497438E-2</v>
      </c>
      <c r="FL37" s="13">
        <f t="shared" si="58"/>
        <v>7.8353438949848725E-2</v>
      </c>
      <c r="FM37" s="13">
        <f t="shared" si="59"/>
        <v>7.3329875163526237E-2</v>
      </c>
      <c r="FN37" s="13">
        <f t="shared" si="60"/>
        <v>7.1910342659541618E-2</v>
      </c>
      <c r="FO37" s="13">
        <f t="shared" si="61"/>
        <v>0.10832848632627985</v>
      </c>
      <c r="FP37" s="13">
        <f t="shared" si="62"/>
        <v>0.10837419393021346</v>
      </c>
      <c r="FQ37" s="13">
        <f t="shared" si="63"/>
        <v>0.10836550982279597</v>
      </c>
      <c r="FR37" s="13">
        <f t="shared" si="64"/>
        <v>0.11404707570218732</v>
      </c>
      <c r="FS37" s="13">
        <f t="shared" si="65"/>
        <v>9.6021005381316679E-2</v>
      </c>
      <c r="FT37" s="13">
        <f t="shared" si="66"/>
        <v>9.5428926712912809E-2</v>
      </c>
      <c r="FU37" s="13">
        <f t="shared" si="67"/>
        <v>8.8586442316006125E-2</v>
      </c>
      <c r="FV37" s="13">
        <f t="shared" si="68"/>
        <v>8.419572235492169E-2</v>
      </c>
      <c r="FW37" s="13">
        <f t="shared" si="69"/>
        <v>8.2672301957560576E-2</v>
      </c>
      <c r="FX37" s="13">
        <f t="shared" si="70"/>
        <v>0.11387351214605987</v>
      </c>
      <c r="FY37" s="13">
        <f t="shared" si="71"/>
        <v>9.3003399557184896E-2</v>
      </c>
      <c r="GA37" s="14"/>
      <c r="GB37" s="15"/>
    </row>
    <row r="38" spans="8:184" x14ac:dyDescent="0.25">
      <c r="H38" s="7"/>
      <c r="I38" s="5" t="s">
        <v>51</v>
      </c>
      <c r="J38" s="8">
        <v>101.42466664200001</v>
      </c>
      <c r="K38" s="8">
        <v>102.53649278072598</v>
      </c>
      <c r="L38" s="8">
        <v>102.60090666284437</v>
      </c>
      <c r="M38" s="8">
        <v>102.59776476066384</v>
      </c>
      <c r="N38" s="8">
        <v>102.63008446924177</v>
      </c>
      <c r="O38" s="8">
        <v>102.48366199365861</v>
      </c>
      <c r="P38" s="8">
        <v>102.4223064405396</v>
      </c>
      <c r="Q38" s="8">
        <v>102.27012587899755</v>
      </c>
      <c r="R38" s="8">
        <v>102.67381850957233</v>
      </c>
      <c r="S38" s="8">
        <v>103.12483295144287</v>
      </c>
      <c r="T38" s="8">
        <v>102.58313911983515</v>
      </c>
      <c r="U38" s="8">
        <v>102.59810567423997</v>
      </c>
      <c r="V38" s="8">
        <v>102.6071011249276</v>
      </c>
      <c r="W38" s="8">
        <v>102.63723595751529</v>
      </c>
      <c r="X38" s="8">
        <v>102.48395172613799</v>
      </c>
      <c r="Y38" s="8">
        <v>102.40728317566654</v>
      </c>
      <c r="Z38" s="8">
        <v>102.5916671024337</v>
      </c>
      <c r="AA38" s="9">
        <v>88.134532787326791</v>
      </c>
      <c r="AD38" s="7"/>
      <c r="AE38" s="5" t="s">
        <v>51</v>
      </c>
      <c r="AF38" s="42">
        <v>13591.211984834285</v>
      </c>
      <c r="AG38" s="42">
        <v>10769.758742361939</v>
      </c>
      <c r="AH38" s="42">
        <v>10428.77391980975</v>
      </c>
      <c r="AI38" s="42">
        <v>10096.035419701086</v>
      </c>
      <c r="AJ38" s="42">
        <v>9755.0879184124933</v>
      </c>
      <c r="AK38" s="42">
        <v>9594.4925127532788</v>
      </c>
      <c r="AL38" s="42">
        <v>9551.8434361557793</v>
      </c>
      <c r="AM38" s="42">
        <v>10710.089369083449</v>
      </c>
      <c r="AN38" s="42">
        <v>10789.08545522468</v>
      </c>
      <c r="AO38" s="42">
        <v>10897.642606829662</v>
      </c>
      <c r="AP38" s="42">
        <v>10770.645394260258</v>
      </c>
      <c r="AQ38" s="42">
        <v>10431.017847967885</v>
      </c>
      <c r="AR38" s="42">
        <v>10097.885532214224</v>
      </c>
      <c r="AS38" s="42">
        <v>9757.6570634277268</v>
      </c>
      <c r="AT38" s="42">
        <v>9599.2898177888073</v>
      </c>
      <c r="AU38" s="42">
        <v>9543.0525604460581</v>
      </c>
      <c r="AV38" s="42">
        <v>10779.647330143185</v>
      </c>
      <c r="AW38" s="43">
        <v>8408.2747680689172</v>
      </c>
      <c r="AX38" s="11"/>
      <c r="AZ38" s="7"/>
      <c r="BA38" s="5" t="s">
        <v>51</v>
      </c>
      <c r="BB38" s="8">
        <v>7.8512129504853263</v>
      </c>
      <c r="BC38" s="8">
        <v>0</v>
      </c>
      <c r="BD38" s="8">
        <v>0</v>
      </c>
      <c r="BE38" s="8">
        <v>0</v>
      </c>
      <c r="BF38" s="8">
        <v>0</v>
      </c>
      <c r="BG38" s="8">
        <v>0</v>
      </c>
      <c r="BH38" s="8">
        <v>0</v>
      </c>
      <c r="BI38" s="8">
        <v>0</v>
      </c>
      <c r="BJ38" s="8">
        <v>0</v>
      </c>
      <c r="BK38" s="8">
        <v>0</v>
      </c>
      <c r="BL38" s="8">
        <v>0</v>
      </c>
      <c r="BM38" s="8">
        <v>0</v>
      </c>
      <c r="BN38" s="8">
        <v>0</v>
      </c>
      <c r="BO38" s="8">
        <v>0</v>
      </c>
      <c r="BP38" s="8">
        <v>0</v>
      </c>
      <c r="BQ38" s="8">
        <v>0</v>
      </c>
      <c r="BR38" s="8">
        <v>0</v>
      </c>
      <c r="BS38" s="9">
        <v>0</v>
      </c>
      <c r="BT38" s="12"/>
      <c r="BV38" s="7"/>
      <c r="BW38" s="5" t="s">
        <v>51</v>
      </c>
      <c r="BX38" s="42">
        <v>800.44762282656302</v>
      </c>
      <c r="BY38" s="42">
        <v>847.45910525864281</v>
      </c>
      <c r="BZ38" s="42">
        <v>925</v>
      </c>
      <c r="CA38" s="42">
        <v>962.99760406485404</v>
      </c>
      <c r="CB38" s="42">
        <v>1030.9049178162122</v>
      </c>
      <c r="CC38" s="42">
        <v>1050.5422190999952</v>
      </c>
      <c r="CD38" s="42">
        <v>1050.8960153069404</v>
      </c>
      <c r="CE38" s="42">
        <v>847.10495035719919</v>
      </c>
      <c r="CF38" s="42">
        <v>847.10495035719919</v>
      </c>
      <c r="CG38" s="42">
        <v>838.12512527111232</v>
      </c>
      <c r="CH38" s="42">
        <v>846.22542597014512</v>
      </c>
      <c r="CI38" s="42">
        <v>923.89906083288008</v>
      </c>
      <c r="CJ38" s="42">
        <v>961.22236161940009</v>
      </c>
      <c r="CK38" s="42">
        <v>1024.1003264522146</v>
      </c>
      <c r="CL38" s="42">
        <v>1043.9827844115084</v>
      </c>
      <c r="CM38" s="42">
        <v>1043.9828950956944</v>
      </c>
      <c r="CN38" s="42">
        <v>845.90246631272896</v>
      </c>
      <c r="CO38" s="43">
        <v>854.85862193516311</v>
      </c>
      <c r="CR38" s="7"/>
      <c r="CS38" s="5" t="s">
        <v>51</v>
      </c>
      <c r="CT38" s="8">
        <f t="shared" ref="CT38:CT54" si="80">J38+BB38</f>
        <v>109.27587959248532</v>
      </c>
      <c r="CU38" s="8">
        <f t="shared" ref="CU38:CU54" si="81">K38+BC38</f>
        <v>102.53649278072598</v>
      </c>
      <c r="CV38" s="8">
        <f t="shared" ref="CV38:CV54" si="82">L38+BD38</f>
        <v>102.60090666284437</v>
      </c>
      <c r="CW38" s="8">
        <f t="shared" ref="CW38:CW54" si="83">M38+BE38</f>
        <v>102.59776476066384</v>
      </c>
      <c r="CX38" s="8">
        <f t="shared" ref="CX38:CX54" si="84">N38+BF38</f>
        <v>102.63008446924177</v>
      </c>
      <c r="CY38" s="8">
        <f t="shared" ref="CY38:CY54" si="85">O38+BG38</f>
        <v>102.48366199365861</v>
      </c>
      <c r="CZ38" s="8">
        <f t="shared" ref="CZ38:CZ54" si="86">P38+BH38</f>
        <v>102.4223064405396</v>
      </c>
      <c r="DA38" s="8">
        <f t="shared" ref="DA38:DA54" si="87">Q38+BI38</f>
        <v>102.27012587899755</v>
      </c>
      <c r="DB38" s="8">
        <f t="shared" ref="DB38:DB54" si="88">R38+BJ38</f>
        <v>102.67381850957233</v>
      </c>
      <c r="DC38" s="8">
        <f t="shared" ref="DC38:DC54" si="89">S38+BK38</f>
        <v>103.12483295144287</v>
      </c>
      <c r="DD38" s="8">
        <f t="shared" ref="DD38:DD54" si="90">T38+BL38</f>
        <v>102.58313911983515</v>
      </c>
      <c r="DE38" s="8">
        <f t="shared" ref="DE38:DE54" si="91">U38+BM38</f>
        <v>102.59810567423997</v>
      </c>
      <c r="DF38" s="8">
        <f t="shared" ref="DF38:DF54" si="92">V38+BN38</f>
        <v>102.6071011249276</v>
      </c>
      <c r="DG38" s="8">
        <f t="shared" ref="DG38:DG54" si="93">W38+BO38</f>
        <v>102.63723595751529</v>
      </c>
      <c r="DH38" s="8">
        <f t="shared" ref="DH38:DH54" si="94">X38+BP38</f>
        <v>102.48395172613799</v>
      </c>
      <c r="DI38" s="8">
        <f t="shared" ref="DI38:DI54" si="95">Y38+BQ38</f>
        <v>102.40728317566654</v>
      </c>
      <c r="DJ38" s="8">
        <f t="shared" ref="DJ38:DJ54" si="96">Z38+BR38</f>
        <v>102.5916671024337</v>
      </c>
      <c r="DK38" s="8">
        <f t="shared" ref="DK38:DK54" si="97">AA38+BS38</f>
        <v>88.134532787326791</v>
      </c>
      <c r="DN38" s="7"/>
      <c r="DO38" s="5" t="s">
        <v>51</v>
      </c>
      <c r="DP38" s="10">
        <f t="shared" ref="DP38:DP54" si="98">AF38+BX38</f>
        <v>14391.659607660848</v>
      </c>
      <c r="DQ38" s="10">
        <f t="shared" ref="DQ38:DQ54" si="99">AG38+BY38</f>
        <v>11617.217847620581</v>
      </c>
      <c r="DR38" s="10">
        <f t="shared" ref="DR38:DR54" si="100">AH38+BZ38</f>
        <v>11353.77391980975</v>
      </c>
      <c r="DS38" s="10">
        <f t="shared" ref="DS38:DS54" si="101">AI38+CA38</f>
        <v>11059.03302376594</v>
      </c>
      <c r="DT38" s="10">
        <f t="shared" ref="DT38:DT54" si="102">AJ38+CB38</f>
        <v>10785.992836228706</v>
      </c>
      <c r="DU38" s="10">
        <f t="shared" ref="DU38:DU54" si="103">AK38+CC38</f>
        <v>10645.034731853273</v>
      </c>
      <c r="DV38" s="10">
        <f t="shared" ref="DV38:DV54" si="104">AL38+CD38</f>
        <v>10602.739451462719</v>
      </c>
      <c r="DW38" s="10">
        <f t="shared" ref="DW38:DW54" si="105">AM38+CE38</f>
        <v>11557.194319440649</v>
      </c>
      <c r="DX38" s="10">
        <f t="shared" ref="DX38:DX54" si="106">AN38+CF38</f>
        <v>11636.19040558188</v>
      </c>
      <c r="DY38" s="10">
        <f t="shared" ref="DY38:DY54" si="107">AO38+CG38</f>
        <v>11735.767732100774</v>
      </c>
      <c r="DZ38" s="10">
        <f t="shared" ref="DZ38:DZ54" si="108">AP38+CH38</f>
        <v>11616.870820230404</v>
      </c>
      <c r="EA38" s="10">
        <f t="shared" ref="EA38:EA54" si="109">AQ38+CI38</f>
        <v>11354.916908800766</v>
      </c>
      <c r="EB38" s="10">
        <f t="shared" ref="EB38:EB54" si="110">AR38+CJ38</f>
        <v>11059.107893833625</v>
      </c>
      <c r="EC38" s="10">
        <f t="shared" ref="EC38:EC54" si="111">AS38+CK38</f>
        <v>10781.757389879942</v>
      </c>
      <c r="ED38" s="10">
        <f t="shared" ref="ED38:ED54" si="112">AT38+CL38</f>
        <v>10643.272602200315</v>
      </c>
      <c r="EE38" s="10">
        <f t="shared" ref="EE38:EE54" si="113">AU38+CM38</f>
        <v>10587.035455541753</v>
      </c>
      <c r="EF38" s="10">
        <f t="shared" ref="EF38:EF54" si="114">AV38+CN38</f>
        <v>11625.549796455914</v>
      </c>
      <c r="EG38" s="10">
        <f t="shared" ref="EG38:EG54" si="115">AW38+CO38</f>
        <v>9263.1333900040809</v>
      </c>
      <c r="EJ38" s="7"/>
      <c r="EK38" s="5" t="s">
        <v>51</v>
      </c>
      <c r="EL38" s="13">
        <f t="shared" ref="EL38:EL56" si="116">IFERROR(AF38*2000/(J38*1000000),0)</f>
        <v>0.26800604694728486</v>
      </c>
      <c r="EM38" s="13">
        <f t="shared" ref="EM38:EM56" si="117">IFERROR(AG38*2000/(K38*1000000),0)</f>
        <v>0.21006684450175292</v>
      </c>
      <c r="EN38" s="13">
        <f t="shared" ref="EN38:EN56" si="118">IFERROR(AH38*2000/(L38*1000000),0)</f>
        <v>0.20328814352644312</v>
      </c>
      <c r="EO38" s="13">
        <f t="shared" ref="EO38:EO56" si="119">IFERROR(AI38*2000/(M38*1000000),0)</f>
        <v>0.19680809700392077</v>
      </c>
      <c r="EP38" s="13">
        <f t="shared" ref="EP38:EP56" si="120">IFERROR(AJ38*2000/(N38*1000000),0)</f>
        <v>0.19010191736393031</v>
      </c>
      <c r="EQ38" s="13">
        <f t="shared" ref="EQ38:EQ56" si="121">IFERROR(AK38*2000/(O38*1000000),0)</f>
        <v>0.1872394550723013</v>
      </c>
      <c r="ER38" s="13">
        <f t="shared" ref="ER38:ER56" si="122">IFERROR(AL38*2000/(P38*1000000),0)</f>
        <v>0.18651881153840294</v>
      </c>
      <c r="ES38" s="13">
        <f t="shared" ref="ES38:ES56" si="123">IFERROR(AM38*2000/(Q38*1000000),0)</f>
        <v>0.20944707512642066</v>
      </c>
      <c r="ET38" s="13">
        <f t="shared" ref="ET38:ET56" si="124">IFERROR(AN38*2000/(R38*1000000),0)</f>
        <v>0.21016234930853006</v>
      </c>
      <c r="EU38" s="13">
        <f t="shared" ref="EU38:EU56" si="125">IFERROR(AO38*2000/(S38*1000000),0)</f>
        <v>0.21134856260976251</v>
      </c>
      <c r="EV38" s="13">
        <f t="shared" ref="EV38:EV56" si="126">IFERROR(AP38*2000/(T38*1000000),0)</f>
        <v>0.20998860995427815</v>
      </c>
      <c r="EW38" s="13">
        <f t="shared" ref="EW38:EW56" si="127">IFERROR(AQ38*2000/(U38*1000000),0)</f>
        <v>0.20333743550953054</v>
      </c>
      <c r="EX38" s="13">
        <f t="shared" ref="EX38:EX56" si="128">IFERROR(AR38*2000/(V38*1000000),0)</f>
        <v>0.19682625123420472</v>
      </c>
      <c r="EY38" s="13">
        <f t="shared" ref="EY38:EY56" si="129">IFERROR(AS38*2000/(W38*1000000),0)</f>
        <v>0.1901387342010403</v>
      </c>
      <c r="EZ38" s="13">
        <f t="shared" ref="EZ38:EZ56" si="130">IFERROR(AT38*2000/(X38*1000000),0)</f>
        <v>0.18733254633740984</v>
      </c>
      <c r="FA38" s="13">
        <f t="shared" ref="FA38:FA56" si="131">IFERROR(AU38*2000/(Y38*1000000),0)</f>
        <v>0.18637448947993623</v>
      </c>
      <c r="FB38" s="13">
        <f t="shared" ref="FB38:FB56" si="132">IFERROR(AV38*2000/(Z38*1000000),0)</f>
        <v>0.21014664513405629</v>
      </c>
      <c r="FC38" s="13">
        <f t="shared" ref="FC38:FC56" si="133">IFERROR(AW38*2000/(AA38*1000000),0)</f>
        <v>0.1908054539384357</v>
      </c>
      <c r="FF38" s="7"/>
      <c r="FG38" s="5" t="s">
        <v>51</v>
      </c>
      <c r="FH38" s="13">
        <f t="shared" ref="FH38:FH56" si="134">IFERROR(DP38*2000/(CT38*1000000),0)</f>
        <v>0.26340048071597555</v>
      </c>
      <c r="FI38" s="13">
        <f t="shared" ref="FI38:FI56" si="135">IFERROR(DQ38*2000/(CU38*1000000),0)</f>
        <v>0.2265967468277654</v>
      </c>
      <c r="FJ38" s="13">
        <f t="shared" ref="FJ38:FJ56" si="136">IFERROR(DR38*2000/(CV38*1000000),0)</f>
        <v>0.22131917327240105</v>
      </c>
      <c r="FK38" s="13">
        <f t="shared" ref="FK38:FK56" si="137">IFERROR(DS38*2000/(CW38*1000000),0)</f>
        <v>0.21558038909646876</v>
      </c>
      <c r="FL38" s="13">
        <f t="shared" ref="FL38:FL56" si="138">IFERROR(DT38*2000/(CX38*1000000),0)</f>
        <v>0.21019163906975577</v>
      </c>
      <c r="FM38" s="13">
        <f t="shared" ref="FM38:FM56" si="139">IFERROR(DU38*2000/(CY38*1000000),0)</f>
        <v>0.20774110769991719</v>
      </c>
      <c r="FN38" s="13">
        <f t="shared" ref="FN38:FN56" si="140">IFERROR(DV38*2000/(CZ38*1000000),0)</f>
        <v>0.20703965415225345</v>
      </c>
      <c r="FO38" s="13">
        <f t="shared" ref="FO38:FO56" si="141">IFERROR(DW38*2000/(DA38*1000000),0)</f>
        <v>0.22601310441554981</v>
      </c>
      <c r="FP38" s="13">
        <f t="shared" ref="FP38:FP56" si="142">IFERROR(DX38*2000/(DB38*1000000),0)</f>
        <v>0.22666324433033594</v>
      </c>
      <c r="FQ38" s="13">
        <f t="shared" ref="FQ38:FQ56" si="143">IFERROR(DY38*2000/(DC38*1000000),0)</f>
        <v>0.22760313682402086</v>
      </c>
      <c r="FR38" s="13">
        <f t="shared" ref="FR38:FR56" si="144">IFERROR(DZ38*2000/(DD38*1000000),0)</f>
        <v>0.22648694356408522</v>
      </c>
      <c r="FS38" s="13">
        <f t="shared" ref="FS38:FS56" si="145">IFERROR(EA38*2000/(DE38*1000000),0)</f>
        <v>0.22134749631448067</v>
      </c>
      <c r="FT38" s="13">
        <f t="shared" ref="FT38:FT56" si="146">IFERROR(EB38*2000/(DF38*1000000),0)</f>
        <v>0.21556223248854459</v>
      </c>
      <c r="FU38" s="13">
        <f t="shared" ref="FU38:FU56" si="147">IFERROR(EC38*2000/(DG38*1000000),0)</f>
        <v>0.21009446112408647</v>
      </c>
      <c r="FV38" s="13">
        <f t="shared" ref="FV38:FV56" si="148">IFERROR(ED38*2000/(DH38*1000000),0)</f>
        <v>0.20770613199307</v>
      </c>
      <c r="FW38" s="13">
        <f t="shared" ref="FW38:FW56" si="149">IFERROR(EE38*2000/(DI38*1000000),0)</f>
        <v>0.20676333024831942</v>
      </c>
      <c r="FX38" s="13">
        <f t="shared" ref="FX38:FX56" si="150">IFERROR(EF38*2000/(DJ38*1000000),0)</f>
        <v>0.22663731129056058</v>
      </c>
      <c r="FY38" s="13">
        <f t="shared" ref="FY38:FY56" si="151">IFERROR(EG38*2000/(DK38*1000000),0)</f>
        <v>0.21020440222577688</v>
      </c>
      <c r="GA38" s="14"/>
      <c r="GB38" s="15"/>
    </row>
    <row r="39" spans="8:184" x14ac:dyDescent="0.25">
      <c r="H39" s="7" t="s">
        <v>13</v>
      </c>
      <c r="I39" s="5" t="s">
        <v>52</v>
      </c>
      <c r="J39" s="8">
        <v>498.42822307800014</v>
      </c>
      <c r="K39" s="8">
        <v>500.57090711889413</v>
      </c>
      <c r="L39" s="8">
        <v>500.38314539911676</v>
      </c>
      <c r="M39" s="8">
        <v>499.06212936124837</v>
      </c>
      <c r="N39" s="8">
        <v>498.56293641373378</v>
      </c>
      <c r="O39" s="8">
        <v>495.23575235745182</v>
      </c>
      <c r="P39" s="8">
        <v>495.28201706868765</v>
      </c>
      <c r="Q39" s="8">
        <v>500.83609543425939</v>
      </c>
      <c r="R39" s="8">
        <v>500.60863716250532</v>
      </c>
      <c r="S39" s="8">
        <v>500.73716640423726</v>
      </c>
      <c r="T39" s="8">
        <v>504.14735139303696</v>
      </c>
      <c r="U39" s="8">
        <v>503.72829364362713</v>
      </c>
      <c r="V39" s="8">
        <v>503.44118273587833</v>
      </c>
      <c r="W39" s="8">
        <v>501.66760324616973</v>
      </c>
      <c r="X39" s="8">
        <v>498.91853723030954</v>
      </c>
      <c r="Y39" s="8">
        <v>497.41934105993687</v>
      </c>
      <c r="Z39" s="8">
        <v>500.94886231654135</v>
      </c>
      <c r="AA39" s="9">
        <v>501.96285640132936</v>
      </c>
      <c r="AD39" s="7" t="s">
        <v>13</v>
      </c>
      <c r="AE39" s="5" t="s">
        <v>52</v>
      </c>
      <c r="AF39" s="42">
        <v>27037.813500592605</v>
      </c>
      <c r="AG39" s="42">
        <v>28667.092250120797</v>
      </c>
      <c r="AH39" s="42">
        <v>22557.428047405087</v>
      </c>
      <c r="AI39" s="42">
        <v>18117.976677207294</v>
      </c>
      <c r="AJ39" s="42">
        <v>17901.542452196471</v>
      </c>
      <c r="AK39" s="42">
        <v>16892.442062593451</v>
      </c>
      <c r="AL39" s="42">
        <v>16868.396371700019</v>
      </c>
      <c r="AM39" s="42">
        <v>18434.461884859727</v>
      </c>
      <c r="AN39" s="42">
        <v>22652.001090054273</v>
      </c>
      <c r="AO39" s="42">
        <v>18434.057282702681</v>
      </c>
      <c r="AP39" s="42">
        <v>30164.977155646215</v>
      </c>
      <c r="AQ39" s="42">
        <v>25577.331650937456</v>
      </c>
      <c r="AR39" s="42">
        <v>20497.458079386204</v>
      </c>
      <c r="AS39" s="42">
        <v>19990.396500344003</v>
      </c>
      <c r="AT39" s="42">
        <v>19148.055541154943</v>
      </c>
      <c r="AU39" s="42">
        <v>18831.836616690267</v>
      </c>
      <c r="AV39" s="42">
        <v>20572.699586174353</v>
      </c>
      <c r="AW39" s="43">
        <v>20430.402693204906</v>
      </c>
      <c r="AX39" s="11"/>
      <c r="AZ39" s="7" t="s">
        <v>13</v>
      </c>
      <c r="BA39" s="5" t="s">
        <v>52</v>
      </c>
      <c r="BB39" s="8">
        <v>0</v>
      </c>
      <c r="BC39" s="8">
        <v>0</v>
      </c>
      <c r="BD39" s="8">
        <v>0</v>
      </c>
      <c r="BE39" s="8">
        <v>0</v>
      </c>
      <c r="BF39" s="8">
        <v>0</v>
      </c>
      <c r="BG39" s="8">
        <v>0</v>
      </c>
      <c r="BH39" s="8">
        <v>0</v>
      </c>
      <c r="BI39" s="8">
        <v>0</v>
      </c>
      <c r="BJ39" s="8">
        <v>0</v>
      </c>
      <c r="BK39" s="8">
        <v>0</v>
      </c>
      <c r="BL39" s="8">
        <v>0</v>
      </c>
      <c r="BM39" s="8">
        <v>0</v>
      </c>
      <c r="BN39" s="8">
        <v>0</v>
      </c>
      <c r="BO39" s="8">
        <v>0</v>
      </c>
      <c r="BP39" s="8">
        <v>0</v>
      </c>
      <c r="BQ39" s="8">
        <v>0</v>
      </c>
      <c r="BR39" s="8">
        <v>0</v>
      </c>
      <c r="BS39" s="9">
        <v>0</v>
      </c>
      <c r="BT39" s="12"/>
      <c r="BV39" s="7" t="s">
        <v>13</v>
      </c>
      <c r="BW39" s="5" t="s">
        <v>52</v>
      </c>
      <c r="BX39" s="42">
        <v>0</v>
      </c>
      <c r="BY39" s="42">
        <v>0</v>
      </c>
      <c r="BZ39" s="42">
        <v>0</v>
      </c>
      <c r="CA39" s="42">
        <v>0</v>
      </c>
      <c r="CB39" s="42">
        <v>0</v>
      </c>
      <c r="CC39" s="42">
        <v>0</v>
      </c>
      <c r="CD39" s="42">
        <v>0</v>
      </c>
      <c r="CE39" s="42">
        <v>0</v>
      </c>
      <c r="CF39" s="42">
        <v>0</v>
      </c>
      <c r="CG39" s="42">
        <v>0</v>
      </c>
      <c r="CH39" s="42">
        <v>0</v>
      </c>
      <c r="CI39" s="42">
        <v>0</v>
      </c>
      <c r="CJ39" s="42">
        <v>0</v>
      </c>
      <c r="CK39" s="42">
        <v>0</v>
      </c>
      <c r="CL39" s="42">
        <v>0</v>
      </c>
      <c r="CM39" s="42">
        <v>0</v>
      </c>
      <c r="CN39" s="42">
        <v>0</v>
      </c>
      <c r="CO39" s="43">
        <v>0</v>
      </c>
      <c r="CR39" s="7" t="s">
        <v>13</v>
      </c>
      <c r="CS39" s="5" t="s">
        <v>52</v>
      </c>
      <c r="CT39" s="8">
        <f t="shared" si="80"/>
        <v>498.42822307800014</v>
      </c>
      <c r="CU39" s="8">
        <f t="shared" si="81"/>
        <v>500.57090711889413</v>
      </c>
      <c r="CV39" s="8">
        <f t="shared" si="82"/>
        <v>500.38314539911676</v>
      </c>
      <c r="CW39" s="8">
        <f t="shared" si="83"/>
        <v>499.06212936124837</v>
      </c>
      <c r="CX39" s="8">
        <f t="shared" si="84"/>
        <v>498.56293641373378</v>
      </c>
      <c r="CY39" s="8">
        <f t="shared" si="85"/>
        <v>495.23575235745182</v>
      </c>
      <c r="CZ39" s="8">
        <f t="shared" si="86"/>
        <v>495.28201706868765</v>
      </c>
      <c r="DA39" s="8">
        <f t="shared" si="87"/>
        <v>500.83609543425939</v>
      </c>
      <c r="DB39" s="8">
        <f t="shared" si="88"/>
        <v>500.60863716250532</v>
      </c>
      <c r="DC39" s="8">
        <f t="shared" si="89"/>
        <v>500.73716640423726</v>
      </c>
      <c r="DD39" s="8">
        <f t="shared" si="90"/>
        <v>504.14735139303696</v>
      </c>
      <c r="DE39" s="8">
        <f t="shared" si="91"/>
        <v>503.72829364362713</v>
      </c>
      <c r="DF39" s="8">
        <f t="shared" si="92"/>
        <v>503.44118273587833</v>
      </c>
      <c r="DG39" s="8">
        <f t="shared" si="93"/>
        <v>501.66760324616973</v>
      </c>
      <c r="DH39" s="8">
        <f t="shared" si="94"/>
        <v>498.91853723030954</v>
      </c>
      <c r="DI39" s="8">
        <f t="shared" si="95"/>
        <v>497.41934105993687</v>
      </c>
      <c r="DJ39" s="8">
        <f t="shared" si="96"/>
        <v>500.94886231654135</v>
      </c>
      <c r="DK39" s="8">
        <f t="shared" si="97"/>
        <v>501.96285640132936</v>
      </c>
      <c r="DN39" s="7" t="s">
        <v>13</v>
      </c>
      <c r="DO39" s="5" t="s">
        <v>52</v>
      </c>
      <c r="DP39" s="10">
        <f t="shared" si="98"/>
        <v>27037.813500592605</v>
      </c>
      <c r="DQ39" s="10">
        <f t="shared" si="99"/>
        <v>28667.092250120797</v>
      </c>
      <c r="DR39" s="10">
        <f t="shared" si="100"/>
        <v>22557.428047405087</v>
      </c>
      <c r="DS39" s="10">
        <f t="shared" si="101"/>
        <v>18117.976677207294</v>
      </c>
      <c r="DT39" s="10">
        <f t="shared" si="102"/>
        <v>17901.542452196471</v>
      </c>
      <c r="DU39" s="10">
        <f t="shared" si="103"/>
        <v>16892.442062593451</v>
      </c>
      <c r="DV39" s="10">
        <f t="shared" si="104"/>
        <v>16868.396371700019</v>
      </c>
      <c r="DW39" s="10">
        <f t="shared" si="105"/>
        <v>18434.461884859727</v>
      </c>
      <c r="DX39" s="10">
        <f t="shared" si="106"/>
        <v>22652.001090054273</v>
      </c>
      <c r="DY39" s="10">
        <f t="shared" si="107"/>
        <v>18434.057282702681</v>
      </c>
      <c r="DZ39" s="10">
        <f t="shared" si="108"/>
        <v>30164.977155646215</v>
      </c>
      <c r="EA39" s="10">
        <f t="shared" si="109"/>
        <v>25577.331650937456</v>
      </c>
      <c r="EB39" s="10">
        <f t="shared" si="110"/>
        <v>20497.458079386204</v>
      </c>
      <c r="EC39" s="10">
        <f t="shared" si="111"/>
        <v>19990.396500344003</v>
      </c>
      <c r="ED39" s="10">
        <f t="shared" si="112"/>
        <v>19148.055541154943</v>
      </c>
      <c r="EE39" s="10">
        <f t="shared" si="113"/>
        <v>18831.836616690267</v>
      </c>
      <c r="EF39" s="10">
        <f t="shared" si="114"/>
        <v>20572.699586174353</v>
      </c>
      <c r="EG39" s="10">
        <f t="shared" si="115"/>
        <v>20430.402693204906</v>
      </c>
      <c r="EJ39" s="7" t="s">
        <v>13</v>
      </c>
      <c r="EK39" s="5" t="s">
        <v>52</v>
      </c>
      <c r="EL39" s="13">
        <f t="shared" si="116"/>
        <v>0.10849230540607407</v>
      </c>
      <c r="EM39" s="13">
        <f t="shared" si="117"/>
        <v>0.1145375883513417</v>
      </c>
      <c r="EN39" s="13">
        <f t="shared" si="118"/>
        <v>9.016062293390309E-2</v>
      </c>
      <c r="EO39" s="13">
        <f t="shared" si="119"/>
        <v>7.2608100720431612E-2</v>
      </c>
      <c r="EP39" s="13">
        <f t="shared" si="120"/>
        <v>7.1812568262558649E-2</v>
      </c>
      <c r="EQ39" s="13">
        <f t="shared" si="121"/>
        <v>6.8219800295842972E-2</v>
      </c>
      <c r="ER39" s="13">
        <f t="shared" si="122"/>
        <v>6.811632884042565E-2</v>
      </c>
      <c r="ES39" s="13">
        <f t="shared" si="123"/>
        <v>7.3614749627323797E-2</v>
      </c>
      <c r="ET39" s="13">
        <f t="shared" si="124"/>
        <v>9.0497843658662577E-2</v>
      </c>
      <c r="EU39" s="13">
        <f t="shared" si="125"/>
        <v>7.3627677430363359E-2</v>
      </c>
      <c r="EV39" s="13">
        <f t="shared" si="126"/>
        <v>0.11966730390349459</v>
      </c>
      <c r="EW39" s="13">
        <f t="shared" si="127"/>
        <v>0.1015520945465599</v>
      </c>
      <c r="EX39" s="13">
        <f t="shared" si="128"/>
        <v>8.1429405389506396E-2</v>
      </c>
      <c r="EY39" s="13">
        <f t="shared" si="129"/>
        <v>7.9695784104817535E-2</v>
      </c>
      <c r="EZ39" s="13">
        <f t="shared" si="130"/>
        <v>7.6758244532076247E-2</v>
      </c>
      <c r="FA39" s="13">
        <f t="shared" si="131"/>
        <v>7.5718151918106102E-2</v>
      </c>
      <c r="FB39" s="13">
        <f t="shared" si="132"/>
        <v>8.2134928866950105E-2</v>
      </c>
      <c r="FC39" s="13">
        <f t="shared" si="133"/>
        <v>8.140204970413345E-2</v>
      </c>
      <c r="FF39" s="7" t="s">
        <v>13</v>
      </c>
      <c r="FG39" s="5" t="s">
        <v>52</v>
      </c>
      <c r="FH39" s="13">
        <f t="shared" si="134"/>
        <v>0.10849230540607407</v>
      </c>
      <c r="FI39" s="13">
        <f t="shared" si="135"/>
        <v>0.1145375883513417</v>
      </c>
      <c r="FJ39" s="13">
        <f t="shared" si="136"/>
        <v>9.016062293390309E-2</v>
      </c>
      <c r="FK39" s="13">
        <f t="shared" si="137"/>
        <v>7.2608100720431612E-2</v>
      </c>
      <c r="FL39" s="13">
        <f t="shared" si="138"/>
        <v>7.1812568262558649E-2</v>
      </c>
      <c r="FM39" s="13">
        <f t="shared" si="139"/>
        <v>6.8219800295842972E-2</v>
      </c>
      <c r="FN39" s="13">
        <f t="shared" si="140"/>
        <v>6.811632884042565E-2</v>
      </c>
      <c r="FO39" s="13">
        <f t="shared" si="141"/>
        <v>7.3614749627323797E-2</v>
      </c>
      <c r="FP39" s="13">
        <f t="shared" si="142"/>
        <v>9.0497843658662577E-2</v>
      </c>
      <c r="FQ39" s="13">
        <f t="shared" si="143"/>
        <v>7.3627677430363359E-2</v>
      </c>
      <c r="FR39" s="13">
        <f t="shared" si="144"/>
        <v>0.11966730390349459</v>
      </c>
      <c r="FS39" s="13">
        <f t="shared" si="145"/>
        <v>0.1015520945465599</v>
      </c>
      <c r="FT39" s="13">
        <f t="shared" si="146"/>
        <v>8.1429405389506396E-2</v>
      </c>
      <c r="FU39" s="13">
        <f t="shared" si="147"/>
        <v>7.9695784104817535E-2</v>
      </c>
      <c r="FV39" s="13">
        <f t="shared" si="148"/>
        <v>7.6758244532076247E-2</v>
      </c>
      <c r="FW39" s="13">
        <f t="shared" si="149"/>
        <v>7.5718151918106102E-2</v>
      </c>
      <c r="FX39" s="13">
        <f t="shared" si="150"/>
        <v>8.2134928866950105E-2</v>
      </c>
      <c r="FY39" s="13">
        <f t="shared" si="151"/>
        <v>8.140204970413345E-2</v>
      </c>
      <c r="GA39" s="14"/>
      <c r="GB39" s="15"/>
    </row>
    <row r="40" spans="8:184" x14ac:dyDescent="0.25">
      <c r="H40" s="7" t="s">
        <v>13</v>
      </c>
      <c r="I40" s="5" t="s">
        <v>53</v>
      </c>
      <c r="J40" s="8">
        <v>207.90612113100002</v>
      </c>
      <c r="K40" s="8">
        <v>206.76585856147858</v>
      </c>
      <c r="L40" s="8">
        <v>206.74746980878746</v>
      </c>
      <c r="M40" s="8">
        <v>205.79081663764811</v>
      </c>
      <c r="N40" s="8">
        <v>201.23412841729368</v>
      </c>
      <c r="O40" s="8">
        <v>199.96320552404288</v>
      </c>
      <c r="P40" s="8">
        <v>197.99465865693125</v>
      </c>
      <c r="Q40" s="8">
        <v>207.9734773328814</v>
      </c>
      <c r="R40" s="8">
        <v>210.6679959742568</v>
      </c>
      <c r="S40" s="8">
        <v>186.42814374612408</v>
      </c>
      <c r="T40" s="8">
        <v>206.76587451105746</v>
      </c>
      <c r="U40" s="8">
        <v>206.74458066050596</v>
      </c>
      <c r="V40" s="8">
        <v>205.79465964584924</v>
      </c>
      <c r="W40" s="8">
        <v>201.21500986048923</v>
      </c>
      <c r="X40" s="8">
        <v>199.9422995466453</v>
      </c>
      <c r="Y40" s="8">
        <v>197.96672759836346</v>
      </c>
      <c r="Z40" s="8">
        <v>207.68456073038615</v>
      </c>
      <c r="AA40" s="9">
        <v>208.39183892292374</v>
      </c>
      <c r="AD40" s="7" t="s">
        <v>13</v>
      </c>
      <c r="AE40" s="5" t="s">
        <v>53</v>
      </c>
      <c r="AF40" s="42">
        <v>16276.227014452974</v>
      </c>
      <c r="AG40" s="42">
        <v>16071.601078717877</v>
      </c>
      <c r="AH40" s="42">
        <v>16069.015726034209</v>
      </c>
      <c r="AI40" s="42">
        <v>14284.328477881812</v>
      </c>
      <c r="AJ40" s="42">
        <v>12013.039070820383</v>
      </c>
      <c r="AK40" s="42">
        <v>11649.640021268182</v>
      </c>
      <c r="AL40" s="42">
        <v>11270.323014178688</v>
      </c>
      <c r="AM40" s="42">
        <v>14208.000003534258</v>
      </c>
      <c r="AN40" s="42">
        <v>16127.525515935573</v>
      </c>
      <c r="AO40" s="42">
        <v>11198.000005901826</v>
      </c>
      <c r="AP40" s="42">
        <v>16071.601305989301</v>
      </c>
      <c r="AQ40" s="42">
        <v>16068.95008942361</v>
      </c>
      <c r="AR40" s="42">
        <v>14285.85078820771</v>
      </c>
      <c r="AS40" s="42">
        <v>12004.768716868552</v>
      </c>
      <c r="AT40" s="42">
        <v>11642.799004403467</v>
      </c>
      <c r="AU40" s="42">
        <v>11251.213701916793</v>
      </c>
      <c r="AV40" s="42">
        <v>14059.000006604077</v>
      </c>
      <c r="AW40" s="43">
        <v>14313.527424169595</v>
      </c>
      <c r="AX40" s="11"/>
      <c r="AZ40" s="7" t="s">
        <v>13</v>
      </c>
      <c r="BA40" s="5" t="s">
        <v>53</v>
      </c>
      <c r="BB40" s="8">
        <v>2.01014402748056</v>
      </c>
      <c r="BC40" s="8">
        <v>2.01014402748056</v>
      </c>
      <c r="BD40" s="8">
        <v>2.01014402748056</v>
      </c>
      <c r="BE40" s="8">
        <v>2.01014402748056</v>
      </c>
      <c r="BF40" s="8">
        <v>2.01014402748056</v>
      </c>
      <c r="BG40" s="8">
        <v>2.01014402748056</v>
      </c>
      <c r="BH40" s="8">
        <v>2.01014402748056</v>
      </c>
      <c r="BI40" s="8">
        <v>2.01014402748056</v>
      </c>
      <c r="BJ40" s="8">
        <v>2.01014402748056</v>
      </c>
      <c r="BK40" s="8">
        <v>2.01014402748056</v>
      </c>
      <c r="BL40" s="8">
        <v>2.01014402748056</v>
      </c>
      <c r="BM40" s="8">
        <v>2.01014402748056</v>
      </c>
      <c r="BN40" s="8">
        <v>2.01014402748056</v>
      </c>
      <c r="BO40" s="8">
        <v>2.01014402748056</v>
      </c>
      <c r="BP40" s="8">
        <v>2.01014402748056</v>
      </c>
      <c r="BQ40" s="8">
        <v>2.01014402748056</v>
      </c>
      <c r="BR40" s="8">
        <v>2.01014402748056</v>
      </c>
      <c r="BS40" s="9">
        <v>2.01014402748056</v>
      </c>
      <c r="BT40" s="12"/>
      <c r="BV40" s="7" t="s">
        <v>13</v>
      </c>
      <c r="BW40" s="5" t="s">
        <v>53</v>
      </c>
      <c r="BX40" s="42">
        <v>441.97857714815535</v>
      </c>
      <c r="BY40" s="42">
        <v>433.94716963117031</v>
      </c>
      <c r="BZ40" s="42">
        <v>433.94716963117031</v>
      </c>
      <c r="CA40" s="42">
        <v>433.94716963117031</v>
      </c>
      <c r="CB40" s="42">
        <v>433.39067306495173</v>
      </c>
      <c r="CC40" s="42">
        <v>415.003847445958</v>
      </c>
      <c r="CD40" s="42">
        <v>415.003847445958</v>
      </c>
      <c r="CE40" s="42">
        <v>433.94716963117031</v>
      </c>
      <c r="CF40" s="42">
        <v>433.39067306495173</v>
      </c>
      <c r="CG40" s="42">
        <v>415.23926688556008</v>
      </c>
      <c r="CH40" s="42">
        <v>433.94716963117031</v>
      </c>
      <c r="CI40" s="42">
        <v>433.94716963117031</v>
      </c>
      <c r="CJ40" s="42">
        <v>433.94716963117031</v>
      </c>
      <c r="CK40" s="42">
        <v>433.39067306495173</v>
      </c>
      <c r="CL40" s="42">
        <v>415.003847445958</v>
      </c>
      <c r="CM40" s="42">
        <v>415.003847445958</v>
      </c>
      <c r="CN40" s="42">
        <v>433.94716963117031</v>
      </c>
      <c r="CO40" s="43">
        <v>433.94716963117031</v>
      </c>
      <c r="CR40" s="7" t="s">
        <v>13</v>
      </c>
      <c r="CS40" s="5" t="s">
        <v>53</v>
      </c>
      <c r="CT40" s="8">
        <f t="shared" si="80"/>
        <v>209.91626515848057</v>
      </c>
      <c r="CU40" s="8">
        <f t="shared" si="81"/>
        <v>208.77600258895913</v>
      </c>
      <c r="CV40" s="8">
        <f t="shared" si="82"/>
        <v>208.75761383626801</v>
      </c>
      <c r="CW40" s="8">
        <f t="shared" si="83"/>
        <v>207.80096066512866</v>
      </c>
      <c r="CX40" s="8">
        <f t="shared" si="84"/>
        <v>203.24427244477423</v>
      </c>
      <c r="CY40" s="8">
        <f t="shared" si="85"/>
        <v>201.97334955152343</v>
      </c>
      <c r="CZ40" s="8">
        <f t="shared" si="86"/>
        <v>200.0048026844118</v>
      </c>
      <c r="DA40" s="8">
        <f t="shared" si="87"/>
        <v>209.98362136036195</v>
      </c>
      <c r="DB40" s="8">
        <f t="shared" si="88"/>
        <v>212.67814000173735</v>
      </c>
      <c r="DC40" s="8">
        <f t="shared" si="89"/>
        <v>188.43828777360463</v>
      </c>
      <c r="DD40" s="8">
        <f t="shared" si="90"/>
        <v>208.77601853853801</v>
      </c>
      <c r="DE40" s="8">
        <f t="shared" si="91"/>
        <v>208.75472468798651</v>
      </c>
      <c r="DF40" s="8">
        <f t="shared" si="92"/>
        <v>207.80480367332979</v>
      </c>
      <c r="DG40" s="8">
        <f t="shared" si="93"/>
        <v>203.22515388796978</v>
      </c>
      <c r="DH40" s="8">
        <f t="shared" si="94"/>
        <v>201.95244357412585</v>
      </c>
      <c r="DI40" s="8">
        <f t="shared" si="95"/>
        <v>199.97687162584401</v>
      </c>
      <c r="DJ40" s="8">
        <f t="shared" si="96"/>
        <v>209.6947047578667</v>
      </c>
      <c r="DK40" s="8">
        <f t="shared" si="97"/>
        <v>210.40198295040429</v>
      </c>
      <c r="DN40" s="7" t="s">
        <v>13</v>
      </c>
      <c r="DO40" s="5" t="s">
        <v>53</v>
      </c>
      <c r="DP40" s="10">
        <f t="shared" si="98"/>
        <v>16718.20559160113</v>
      </c>
      <c r="DQ40" s="10">
        <f t="shared" si="99"/>
        <v>16505.548248349049</v>
      </c>
      <c r="DR40" s="10">
        <f t="shared" si="100"/>
        <v>16502.96289566538</v>
      </c>
      <c r="DS40" s="10">
        <f t="shared" si="101"/>
        <v>14718.275647512983</v>
      </c>
      <c r="DT40" s="10">
        <f t="shared" si="102"/>
        <v>12446.429743885335</v>
      </c>
      <c r="DU40" s="10">
        <f t="shared" si="103"/>
        <v>12064.64386871414</v>
      </c>
      <c r="DV40" s="10">
        <f t="shared" si="104"/>
        <v>11685.326861624646</v>
      </c>
      <c r="DW40" s="10">
        <f t="shared" si="105"/>
        <v>14641.947173165428</v>
      </c>
      <c r="DX40" s="10">
        <f t="shared" si="106"/>
        <v>16560.916189000523</v>
      </c>
      <c r="DY40" s="10">
        <f t="shared" si="107"/>
        <v>11613.239272787387</v>
      </c>
      <c r="DZ40" s="10">
        <f t="shared" si="108"/>
        <v>16505.548475620471</v>
      </c>
      <c r="EA40" s="10">
        <f t="shared" si="109"/>
        <v>16502.897259054782</v>
      </c>
      <c r="EB40" s="10">
        <f t="shared" si="110"/>
        <v>14719.79795783888</v>
      </c>
      <c r="EC40" s="10">
        <f t="shared" si="111"/>
        <v>12438.159389933504</v>
      </c>
      <c r="ED40" s="10">
        <f t="shared" si="112"/>
        <v>12057.802851849425</v>
      </c>
      <c r="EE40" s="10">
        <f t="shared" si="113"/>
        <v>11666.217549362751</v>
      </c>
      <c r="EF40" s="10">
        <f t="shared" si="114"/>
        <v>14492.947176235248</v>
      </c>
      <c r="EG40" s="10">
        <f t="shared" si="115"/>
        <v>14747.474593800765</v>
      </c>
      <c r="EJ40" s="7" t="s">
        <v>13</v>
      </c>
      <c r="EK40" s="5" t="s">
        <v>53</v>
      </c>
      <c r="EL40" s="13">
        <f t="shared" si="116"/>
        <v>0.15657285053379885</v>
      </c>
      <c r="EM40" s="13">
        <f t="shared" si="117"/>
        <v>0.15545701007440973</v>
      </c>
      <c r="EN40" s="13">
        <f t="shared" si="118"/>
        <v>0.15544582713293473</v>
      </c>
      <c r="EO40" s="13">
        <f t="shared" si="119"/>
        <v>0.13882376979953717</v>
      </c>
      <c r="EP40" s="13">
        <f t="shared" si="120"/>
        <v>0.11939365519460274</v>
      </c>
      <c r="EQ40" s="13">
        <f t="shared" si="121"/>
        <v>0.11651783627630904</v>
      </c>
      <c r="ER40" s="13">
        <f t="shared" si="122"/>
        <v>0.11384471773763322</v>
      </c>
      <c r="ES40" s="13">
        <f t="shared" si="123"/>
        <v>0.13663280708427064</v>
      </c>
      <c r="ET40" s="13">
        <f t="shared" si="124"/>
        <v>0.15310845334007284</v>
      </c>
      <c r="EU40" s="13">
        <f t="shared" si="125"/>
        <v>0.12013207642244346</v>
      </c>
      <c r="EV40" s="13">
        <f t="shared" si="126"/>
        <v>0.15545700028105769</v>
      </c>
      <c r="EW40" s="13">
        <f t="shared" si="127"/>
        <v>0.1554473644541168</v>
      </c>
      <c r="EX40" s="13">
        <f t="shared" si="128"/>
        <v>0.13883597186430535</v>
      </c>
      <c r="EY40" s="13">
        <f t="shared" si="129"/>
        <v>0.11932279530430617</v>
      </c>
      <c r="EZ40" s="13">
        <f t="shared" si="130"/>
        <v>0.1164615894765907</v>
      </c>
      <c r="FA40" s="13">
        <f t="shared" si="131"/>
        <v>0.11366772425256581</v>
      </c>
      <c r="FB40" s="13">
        <f t="shared" si="132"/>
        <v>0.13538801302476519</v>
      </c>
      <c r="FC40" s="13">
        <f t="shared" si="133"/>
        <v>0.13737128572931906</v>
      </c>
      <c r="FF40" s="7" t="s">
        <v>13</v>
      </c>
      <c r="FG40" s="5" t="s">
        <v>53</v>
      </c>
      <c r="FH40" s="13">
        <f t="shared" si="134"/>
        <v>0.15928451831952495</v>
      </c>
      <c r="FI40" s="13">
        <f t="shared" si="135"/>
        <v>0.15811729359379856</v>
      </c>
      <c r="FJ40" s="13">
        <f t="shared" si="136"/>
        <v>0.15810645266916035</v>
      </c>
      <c r="FK40" s="13">
        <f t="shared" si="137"/>
        <v>0.14165743604267059</v>
      </c>
      <c r="FL40" s="13">
        <f t="shared" si="138"/>
        <v>0.12247754482003712</v>
      </c>
      <c r="FM40" s="13">
        <f t="shared" si="139"/>
        <v>0.11946768121144072</v>
      </c>
      <c r="FN40" s="13">
        <f t="shared" si="140"/>
        <v>0.11685046263676936</v>
      </c>
      <c r="FO40" s="13">
        <f t="shared" si="141"/>
        <v>0.13945799275494683</v>
      </c>
      <c r="FP40" s="13">
        <f t="shared" si="142"/>
        <v>0.15573689133133511</v>
      </c>
      <c r="FQ40" s="13">
        <f t="shared" si="143"/>
        <v>0.12325774565241092</v>
      </c>
      <c r="FR40" s="13">
        <f t="shared" si="144"/>
        <v>0.1581172836915051</v>
      </c>
      <c r="FS40" s="13">
        <f t="shared" si="145"/>
        <v>0.15810801200998634</v>
      </c>
      <c r="FT40" s="13">
        <f t="shared" si="146"/>
        <v>0.14166946767003977</v>
      </c>
      <c r="FU40" s="13">
        <f t="shared" si="147"/>
        <v>0.12240767593946744</v>
      </c>
      <c r="FV40" s="13">
        <f t="shared" si="148"/>
        <v>0.11941229963304362</v>
      </c>
      <c r="FW40" s="13">
        <f t="shared" si="149"/>
        <v>0.11667566808615949</v>
      </c>
      <c r="FX40" s="13">
        <f t="shared" si="150"/>
        <v>0.13822902388470107</v>
      </c>
      <c r="FY40" s="13">
        <f t="shared" si="151"/>
        <v>0.14018379852700363</v>
      </c>
      <c r="GA40" s="14"/>
      <c r="GB40" s="15"/>
    </row>
    <row r="41" spans="8:184" x14ac:dyDescent="0.25">
      <c r="H41" s="7"/>
      <c r="I41" s="5" t="s">
        <v>54</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9">
        <v>0</v>
      </c>
      <c r="AD41" s="7"/>
      <c r="AE41" s="5" t="s">
        <v>54</v>
      </c>
      <c r="AF41" s="42">
        <v>0</v>
      </c>
      <c r="AG41" s="42">
        <v>0</v>
      </c>
      <c r="AH41" s="42">
        <v>0</v>
      </c>
      <c r="AI41" s="42">
        <v>0</v>
      </c>
      <c r="AJ41" s="42">
        <v>0</v>
      </c>
      <c r="AK41" s="42">
        <v>0</v>
      </c>
      <c r="AL41" s="42">
        <v>0</v>
      </c>
      <c r="AM41" s="42">
        <v>0</v>
      </c>
      <c r="AN41" s="42">
        <v>0</v>
      </c>
      <c r="AO41" s="42">
        <v>0</v>
      </c>
      <c r="AP41" s="42">
        <v>0</v>
      </c>
      <c r="AQ41" s="42">
        <v>0</v>
      </c>
      <c r="AR41" s="42">
        <v>0</v>
      </c>
      <c r="AS41" s="42">
        <v>0</v>
      </c>
      <c r="AT41" s="42">
        <v>0</v>
      </c>
      <c r="AU41" s="42">
        <v>0</v>
      </c>
      <c r="AV41" s="42">
        <v>0</v>
      </c>
      <c r="AW41" s="43">
        <v>0</v>
      </c>
      <c r="AX41" s="11"/>
      <c r="AZ41" s="7"/>
      <c r="BA41" s="5" t="s">
        <v>54</v>
      </c>
      <c r="BB41" s="8">
        <v>0</v>
      </c>
      <c r="BC41" s="8">
        <v>0</v>
      </c>
      <c r="BD41" s="8">
        <v>0</v>
      </c>
      <c r="BE41" s="8">
        <v>0</v>
      </c>
      <c r="BF41" s="8">
        <v>0</v>
      </c>
      <c r="BG41" s="8">
        <v>0</v>
      </c>
      <c r="BH41" s="8">
        <v>0</v>
      </c>
      <c r="BI41" s="8">
        <v>0</v>
      </c>
      <c r="BJ41" s="8">
        <v>0</v>
      </c>
      <c r="BK41" s="8">
        <v>0</v>
      </c>
      <c r="BL41" s="8">
        <v>0</v>
      </c>
      <c r="BM41" s="8">
        <v>0</v>
      </c>
      <c r="BN41" s="8">
        <v>0</v>
      </c>
      <c r="BO41" s="8">
        <v>0</v>
      </c>
      <c r="BP41" s="8">
        <v>0</v>
      </c>
      <c r="BQ41" s="8">
        <v>0</v>
      </c>
      <c r="BR41" s="8">
        <v>0</v>
      </c>
      <c r="BS41" s="9">
        <v>0</v>
      </c>
      <c r="BT41" s="12"/>
      <c r="BV41" s="7"/>
      <c r="BW41" s="5" t="s">
        <v>54</v>
      </c>
      <c r="BX41" s="42">
        <v>0</v>
      </c>
      <c r="BY41" s="42">
        <v>0</v>
      </c>
      <c r="BZ41" s="42">
        <v>0</v>
      </c>
      <c r="CA41" s="42">
        <v>0</v>
      </c>
      <c r="CB41" s="42">
        <v>0</v>
      </c>
      <c r="CC41" s="42">
        <v>0</v>
      </c>
      <c r="CD41" s="42">
        <v>0</v>
      </c>
      <c r="CE41" s="42">
        <v>0</v>
      </c>
      <c r="CF41" s="42">
        <v>0</v>
      </c>
      <c r="CG41" s="42">
        <v>0</v>
      </c>
      <c r="CH41" s="42">
        <v>0</v>
      </c>
      <c r="CI41" s="42">
        <v>0</v>
      </c>
      <c r="CJ41" s="42">
        <v>0</v>
      </c>
      <c r="CK41" s="42">
        <v>0</v>
      </c>
      <c r="CL41" s="42">
        <v>0</v>
      </c>
      <c r="CM41" s="42">
        <v>0</v>
      </c>
      <c r="CN41" s="42">
        <v>0</v>
      </c>
      <c r="CO41" s="43">
        <v>0</v>
      </c>
      <c r="CR41" s="7"/>
      <c r="CS41" s="5" t="s">
        <v>54</v>
      </c>
      <c r="CT41" s="8">
        <f t="shared" si="80"/>
        <v>0</v>
      </c>
      <c r="CU41" s="8">
        <f t="shared" si="81"/>
        <v>0</v>
      </c>
      <c r="CV41" s="8">
        <f t="shared" si="82"/>
        <v>0</v>
      </c>
      <c r="CW41" s="8">
        <f t="shared" si="83"/>
        <v>0</v>
      </c>
      <c r="CX41" s="8">
        <f t="shared" si="84"/>
        <v>0</v>
      </c>
      <c r="CY41" s="8">
        <f t="shared" si="85"/>
        <v>0</v>
      </c>
      <c r="CZ41" s="8">
        <f t="shared" si="86"/>
        <v>0</v>
      </c>
      <c r="DA41" s="8">
        <f t="shared" si="87"/>
        <v>0</v>
      </c>
      <c r="DB41" s="8">
        <f t="shared" si="88"/>
        <v>0</v>
      </c>
      <c r="DC41" s="8">
        <f t="shared" si="89"/>
        <v>0</v>
      </c>
      <c r="DD41" s="8">
        <f t="shared" si="90"/>
        <v>0</v>
      </c>
      <c r="DE41" s="8">
        <f t="shared" si="91"/>
        <v>0</v>
      </c>
      <c r="DF41" s="8">
        <f t="shared" si="92"/>
        <v>0</v>
      </c>
      <c r="DG41" s="8">
        <f t="shared" si="93"/>
        <v>0</v>
      </c>
      <c r="DH41" s="8">
        <f t="shared" si="94"/>
        <v>0</v>
      </c>
      <c r="DI41" s="8">
        <f t="shared" si="95"/>
        <v>0</v>
      </c>
      <c r="DJ41" s="8">
        <f t="shared" si="96"/>
        <v>0</v>
      </c>
      <c r="DK41" s="8">
        <f t="shared" si="97"/>
        <v>0</v>
      </c>
      <c r="DN41" s="7"/>
      <c r="DO41" s="5" t="s">
        <v>54</v>
      </c>
      <c r="DP41" s="10">
        <f t="shared" si="98"/>
        <v>0</v>
      </c>
      <c r="DQ41" s="10">
        <f t="shared" si="99"/>
        <v>0</v>
      </c>
      <c r="DR41" s="10">
        <f t="shared" si="100"/>
        <v>0</v>
      </c>
      <c r="DS41" s="10">
        <f t="shared" si="101"/>
        <v>0</v>
      </c>
      <c r="DT41" s="10">
        <f t="shared" si="102"/>
        <v>0</v>
      </c>
      <c r="DU41" s="10">
        <f t="shared" si="103"/>
        <v>0</v>
      </c>
      <c r="DV41" s="10">
        <f t="shared" si="104"/>
        <v>0</v>
      </c>
      <c r="DW41" s="10">
        <f t="shared" si="105"/>
        <v>0</v>
      </c>
      <c r="DX41" s="10">
        <f t="shared" si="106"/>
        <v>0</v>
      </c>
      <c r="DY41" s="10">
        <f t="shared" si="107"/>
        <v>0</v>
      </c>
      <c r="DZ41" s="10">
        <f t="shared" si="108"/>
        <v>0</v>
      </c>
      <c r="EA41" s="10">
        <f t="shared" si="109"/>
        <v>0</v>
      </c>
      <c r="EB41" s="10">
        <f t="shared" si="110"/>
        <v>0</v>
      </c>
      <c r="EC41" s="10">
        <f t="shared" si="111"/>
        <v>0</v>
      </c>
      <c r="ED41" s="10">
        <f t="shared" si="112"/>
        <v>0</v>
      </c>
      <c r="EE41" s="10">
        <f t="shared" si="113"/>
        <v>0</v>
      </c>
      <c r="EF41" s="10">
        <f t="shared" si="114"/>
        <v>0</v>
      </c>
      <c r="EG41" s="10">
        <f t="shared" si="115"/>
        <v>0</v>
      </c>
      <c r="EJ41" s="7"/>
      <c r="EK41" s="5" t="s">
        <v>54</v>
      </c>
      <c r="EL41" s="13">
        <f t="shared" si="116"/>
        <v>0</v>
      </c>
      <c r="EM41" s="13">
        <f t="shared" si="117"/>
        <v>0</v>
      </c>
      <c r="EN41" s="13">
        <f t="shared" si="118"/>
        <v>0</v>
      </c>
      <c r="EO41" s="13">
        <f t="shared" si="119"/>
        <v>0</v>
      </c>
      <c r="EP41" s="13">
        <f t="shared" si="120"/>
        <v>0</v>
      </c>
      <c r="EQ41" s="13">
        <f t="shared" si="121"/>
        <v>0</v>
      </c>
      <c r="ER41" s="13">
        <f t="shared" si="122"/>
        <v>0</v>
      </c>
      <c r="ES41" s="13">
        <f t="shared" si="123"/>
        <v>0</v>
      </c>
      <c r="ET41" s="13">
        <f t="shared" si="124"/>
        <v>0</v>
      </c>
      <c r="EU41" s="13">
        <f t="shared" si="125"/>
        <v>0</v>
      </c>
      <c r="EV41" s="13">
        <f t="shared" si="126"/>
        <v>0</v>
      </c>
      <c r="EW41" s="13">
        <f t="shared" si="127"/>
        <v>0</v>
      </c>
      <c r="EX41" s="13">
        <f t="shared" si="128"/>
        <v>0</v>
      </c>
      <c r="EY41" s="13">
        <f t="shared" si="129"/>
        <v>0</v>
      </c>
      <c r="EZ41" s="13">
        <f t="shared" si="130"/>
        <v>0</v>
      </c>
      <c r="FA41" s="13">
        <f t="shared" si="131"/>
        <v>0</v>
      </c>
      <c r="FB41" s="13">
        <f t="shared" si="132"/>
        <v>0</v>
      </c>
      <c r="FC41" s="13">
        <f t="shared" si="133"/>
        <v>0</v>
      </c>
      <c r="FF41" s="7"/>
      <c r="FG41" s="5" t="s">
        <v>54</v>
      </c>
      <c r="FH41" s="13">
        <f t="shared" si="134"/>
        <v>0</v>
      </c>
      <c r="FI41" s="13">
        <f t="shared" si="135"/>
        <v>0</v>
      </c>
      <c r="FJ41" s="13">
        <f t="shared" si="136"/>
        <v>0</v>
      </c>
      <c r="FK41" s="13">
        <f t="shared" si="137"/>
        <v>0</v>
      </c>
      <c r="FL41" s="13">
        <f t="shared" si="138"/>
        <v>0</v>
      </c>
      <c r="FM41" s="13">
        <f t="shared" si="139"/>
        <v>0</v>
      </c>
      <c r="FN41" s="13">
        <f t="shared" si="140"/>
        <v>0</v>
      </c>
      <c r="FO41" s="13">
        <f t="shared" si="141"/>
        <v>0</v>
      </c>
      <c r="FP41" s="13">
        <f t="shared" si="142"/>
        <v>0</v>
      </c>
      <c r="FQ41" s="13">
        <f t="shared" si="143"/>
        <v>0</v>
      </c>
      <c r="FR41" s="13">
        <f t="shared" si="144"/>
        <v>0</v>
      </c>
      <c r="FS41" s="13">
        <f t="shared" si="145"/>
        <v>0</v>
      </c>
      <c r="FT41" s="13">
        <f t="shared" si="146"/>
        <v>0</v>
      </c>
      <c r="FU41" s="13">
        <f t="shared" si="147"/>
        <v>0</v>
      </c>
      <c r="FV41" s="13">
        <f t="shared" si="148"/>
        <v>0</v>
      </c>
      <c r="FW41" s="13">
        <f t="shared" si="149"/>
        <v>0</v>
      </c>
      <c r="FX41" s="13">
        <f t="shared" si="150"/>
        <v>0</v>
      </c>
      <c r="FY41" s="13">
        <f t="shared" si="151"/>
        <v>0</v>
      </c>
      <c r="GA41" s="14"/>
      <c r="GB41" s="15"/>
    </row>
    <row r="42" spans="8:184" x14ac:dyDescent="0.25">
      <c r="H42" s="7" t="s">
        <v>13</v>
      </c>
      <c r="I42" s="5" t="s">
        <v>55</v>
      </c>
      <c r="J42" s="8">
        <v>519.81913523699995</v>
      </c>
      <c r="K42" s="8">
        <v>523.41566057917282</v>
      </c>
      <c r="L42" s="8">
        <v>523.57439915597797</v>
      </c>
      <c r="M42" s="8">
        <v>524.06532427831723</v>
      </c>
      <c r="N42" s="8">
        <v>523.37269837954079</v>
      </c>
      <c r="O42" s="8">
        <v>520.47961367271375</v>
      </c>
      <c r="P42" s="8">
        <v>518.50325331454781</v>
      </c>
      <c r="Q42" s="8">
        <v>521.18153980221962</v>
      </c>
      <c r="R42" s="8">
        <v>518.93305598356733</v>
      </c>
      <c r="S42" s="8">
        <v>525.05719386622093</v>
      </c>
      <c r="T42" s="8">
        <v>534.2767497799689</v>
      </c>
      <c r="U42" s="8">
        <v>534.18285731263506</v>
      </c>
      <c r="V42" s="8">
        <v>534.13145303760871</v>
      </c>
      <c r="W42" s="8">
        <v>534.1147044667631</v>
      </c>
      <c r="X42" s="8">
        <v>532.70407656727787</v>
      </c>
      <c r="Y42" s="8">
        <v>530.86751629832122</v>
      </c>
      <c r="Z42" s="8">
        <v>521.753491407816</v>
      </c>
      <c r="AA42" s="9">
        <v>530.45271625048827</v>
      </c>
      <c r="AD42" s="7" t="s">
        <v>13</v>
      </c>
      <c r="AE42" s="5" t="s">
        <v>55</v>
      </c>
      <c r="AF42" s="42">
        <v>39977.516455264704</v>
      </c>
      <c r="AG42" s="42">
        <v>31167.943608462789</v>
      </c>
      <c r="AH42" s="42">
        <v>25203.346584182975</v>
      </c>
      <c r="AI42" s="42">
        <v>14460.213878441447</v>
      </c>
      <c r="AJ42" s="42">
        <v>14362.422849538563</v>
      </c>
      <c r="AK42" s="42">
        <v>13871.430174043231</v>
      </c>
      <c r="AL42" s="42">
        <v>13603.525258596277</v>
      </c>
      <c r="AM42" s="42">
        <v>14451.439103164415</v>
      </c>
      <c r="AN42" s="42">
        <v>25527.611646074369</v>
      </c>
      <c r="AO42" s="42">
        <v>14464.39129645026</v>
      </c>
      <c r="AP42" s="42">
        <v>34929.097046564755</v>
      </c>
      <c r="AQ42" s="42">
        <v>29865.019647094265</v>
      </c>
      <c r="AR42" s="42">
        <v>16141.387573432283</v>
      </c>
      <c r="AS42" s="42">
        <v>16115.721310428022</v>
      </c>
      <c r="AT42" s="42">
        <v>15747.237599613025</v>
      </c>
      <c r="AU42" s="42">
        <v>15432.35821347222</v>
      </c>
      <c r="AV42" s="42">
        <v>16087.388079943221</v>
      </c>
      <c r="AW42" s="43">
        <v>16121.530694654897</v>
      </c>
      <c r="AX42" s="11"/>
      <c r="AZ42" s="7" t="s">
        <v>13</v>
      </c>
      <c r="BA42" s="5" t="s">
        <v>55</v>
      </c>
      <c r="BB42" s="8">
        <v>0.17664853397384431</v>
      </c>
      <c r="BC42" s="8">
        <v>0.17664853397384431</v>
      </c>
      <c r="BD42" s="8">
        <v>0.17664853397384431</v>
      </c>
      <c r="BE42" s="8">
        <v>0.17664853397384431</v>
      </c>
      <c r="BF42" s="8">
        <v>0.17664853397384431</v>
      </c>
      <c r="BG42" s="8">
        <v>0.17664853397384431</v>
      </c>
      <c r="BH42" s="8">
        <v>0.17664853397384431</v>
      </c>
      <c r="BI42" s="8">
        <v>0.17664853397384431</v>
      </c>
      <c r="BJ42" s="8">
        <v>0.17664853397384431</v>
      </c>
      <c r="BK42" s="8">
        <v>0.17664853397384431</v>
      </c>
      <c r="BL42" s="8">
        <v>0.17664853397384431</v>
      </c>
      <c r="BM42" s="8">
        <v>0.17664853397384431</v>
      </c>
      <c r="BN42" s="8">
        <v>0.17664853397384431</v>
      </c>
      <c r="BO42" s="8">
        <v>0.17664853397384431</v>
      </c>
      <c r="BP42" s="8">
        <v>0.17664853397384431</v>
      </c>
      <c r="BQ42" s="8">
        <v>0.17664853397384431</v>
      </c>
      <c r="BR42" s="8">
        <v>0.17664853397384431</v>
      </c>
      <c r="BS42" s="9">
        <v>0.17664853397384431</v>
      </c>
      <c r="BT42" s="12"/>
      <c r="BV42" s="7" t="s">
        <v>13</v>
      </c>
      <c r="BW42" s="5" t="s">
        <v>55</v>
      </c>
      <c r="BX42" s="42">
        <v>9.2298859001333646</v>
      </c>
      <c r="BY42" s="42">
        <v>9.2298859001333646</v>
      </c>
      <c r="BZ42" s="42">
        <v>9.2298859001333646</v>
      </c>
      <c r="CA42" s="42">
        <v>9.2298859001333646</v>
      </c>
      <c r="CB42" s="42">
        <v>9.2298859001333646</v>
      </c>
      <c r="CC42" s="42">
        <v>9.2298859001333646</v>
      </c>
      <c r="CD42" s="42">
        <v>9.2298859001333646</v>
      </c>
      <c r="CE42" s="42">
        <v>9.2298859001333646</v>
      </c>
      <c r="CF42" s="42">
        <v>9.2298859001333646</v>
      </c>
      <c r="CG42" s="42">
        <v>9.2298859001333646</v>
      </c>
      <c r="CH42" s="42">
        <v>9.2298859001333646</v>
      </c>
      <c r="CI42" s="42">
        <v>9.2298859001333646</v>
      </c>
      <c r="CJ42" s="42">
        <v>9.2298859001333646</v>
      </c>
      <c r="CK42" s="42">
        <v>9.2298859001333646</v>
      </c>
      <c r="CL42" s="42">
        <v>9.2298859001333646</v>
      </c>
      <c r="CM42" s="42">
        <v>9.2298859001333646</v>
      </c>
      <c r="CN42" s="42">
        <v>9.2298859001333646</v>
      </c>
      <c r="CO42" s="43">
        <v>9.2298859001333646</v>
      </c>
      <c r="CR42" s="7" t="s">
        <v>13</v>
      </c>
      <c r="CS42" s="5" t="s">
        <v>55</v>
      </c>
      <c r="CT42" s="8">
        <f t="shared" si="80"/>
        <v>519.99578377097384</v>
      </c>
      <c r="CU42" s="8">
        <f t="shared" si="81"/>
        <v>523.59230911314671</v>
      </c>
      <c r="CV42" s="8">
        <f t="shared" si="82"/>
        <v>523.75104768995186</v>
      </c>
      <c r="CW42" s="8">
        <f t="shared" si="83"/>
        <v>524.24197281229112</v>
      </c>
      <c r="CX42" s="8">
        <f t="shared" si="84"/>
        <v>523.54934691351468</v>
      </c>
      <c r="CY42" s="8">
        <f t="shared" si="85"/>
        <v>520.65626220668764</v>
      </c>
      <c r="CZ42" s="8">
        <f t="shared" si="86"/>
        <v>518.67990184852169</v>
      </c>
      <c r="DA42" s="8">
        <f t="shared" si="87"/>
        <v>521.35818833619351</v>
      </c>
      <c r="DB42" s="8">
        <f t="shared" si="88"/>
        <v>519.10970451754122</v>
      </c>
      <c r="DC42" s="8">
        <f t="shared" si="89"/>
        <v>525.23384240019482</v>
      </c>
      <c r="DD42" s="8">
        <f t="shared" si="90"/>
        <v>534.45339831394278</v>
      </c>
      <c r="DE42" s="8">
        <f t="shared" si="91"/>
        <v>534.35950584660895</v>
      </c>
      <c r="DF42" s="8">
        <f t="shared" si="92"/>
        <v>534.3081015715826</v>
      </c>
      <c r="DG42" s="8">
        <f t="shared" si="93"/>
        <v>534.29135300073699</v>
      </c>
      <c r="DH42" s="8">
        <f t="shared" si="94"/>
        <v>532.88072510125176</v>
      </c>
      <c r="DI42" s="8">
        <f t="shared" si="95"/>
        <v>531.04416483229511</v>
      </c>
      <c r="DJ42" s="8">
        <f t="shared" si="96"/>
        <v>521.93013994178989</v>
      </c>
      <c r="DK42" s="8">
        <f t="shared" si="97"/>
        <v>530.62936478446215</v>
      </c>
      <c r="DN42" s="7" t="s">
        <v>13</v>
      </c>
      <c r="DO42" s="5" t="s">
        <v>55</v>
      </c>
      <c r="DP42" s="10">
        <f t="shared" si="98"/>
        <v>39986.746341164835</v>
      </c>
      <c r="DQ42" s="10">
        <f t="shared" si="99"/>
        <v>31177.173494362924</v>
      </c>
      <c r="DR42" s="10">
        <f t="shared" si="100"/>
        <v>25212.57647008311</v>
      </c>
      <c r="DS42" s="10">
        <f t="shared" si="101"/>
        <v>14469.44376434158</v>
      </c>
      <c r="DT42" s="10">
        <f t="shared" si="102"/>
        <v>14371.652735438696</v>
      </c>
      <c r="DU42" s="10">
        <f t="shared" si="103"/>
        <v>13880.660059943364</v>
      </c>
      <c r="DV42" s="10">
        <f t="shared" si="104"/>
        <v>13612.75514449641</v>
      </c>
      <c r="DW42" s="10">
        <f t="shared" si="105"/>
        <v>14460.668989064548</v>
      </c>
      <c r="DX42" s="10">
        <f t="shared" si="106"/>
        <v>25536.841531974504</v>
      </c>
      <c r="DY42" s="10">
        <f t="shared" si="107"/>
        <v>14473.621182350393</v>
      </c>
      <c r="DZ42" s="10">
        <f t="shared" si="108"/>
        <v>34938.326932464886</v>
      </c>
      <c r="EA42" s="10">
        <f t="shared" si="109"/>
        <v>29874.249532994399</v>
      </c>
      <c r="EB42" s="10">
        <f t="shared" si="110"/>
        <v>16150.617459332416</v>
      </c>
      <c r="EC42" s="10">
        <f t="shared" si="111"/>
        <v>16124.951196328155</v>
      </c>
      <c r="ED42" s="10">
        <f t="shared" si="112"/>
        <v>15756.467485513158</v>
      </c>
      <c r="EE42" s="10">
        <f t="shared" si="113"/>
        <v>15441.588099372353</v>
      </c>
      <c r="EF42" s="10">
        <f t="shared" si="114"/>
        <v>16096.617965843354</v>
      </c>
      <c r="EG42" s="10">
        <f t="shared" si="115"/>
        <v>16130.76058055503</v>
      </c>
      <c r="EJ42" s="7" t="s">
        <v>13</v>
      </c>
      <c r="EK42" s="5" t="s">
        <v>55</v>
      </c>
      <c r="EL42" s="13">
        <f t="shared" si="116"/>
        <v>0.15381317748927364</v>
      </c>
      <c r="EM42" s="13">
        <f t="shared" si="117"/>
        <v>0.11909442516096924</v>
      </c>
      <c r="EN42" s="13">
        <f t="shared" si="118"/>
        <v>9.6274174691549988E-2</v>
      </c>
      <c r="EO42" s="13">
        <f t="shared" si="119"/>
        <v>5.5184776433565411E-2</v>
      </c>
      <c r="EP42" s="13">
        <f t="shared" si="120"/>
        <v>5.4884111815565829E-2</v>
      </c>
      <c r="EQ42" s="13">
        <f t="shared" si="121"/>
        <v>5.3302491815811315E-2</v>
      </c>
      <c r="ER42" s="13">
        <f t="shared" si="122"/>
        <v>5.2472285069130535E-2</v>
      </c>
      <c r="ES42" s="13">
        <f t="shared" si="123"/>
        <v>5.5456450390198066E-2</v>
      </c>
      <c r="ET42" s="13">
        <f t="shared" si="124"/>
        <v>9.8384989553961785E-2</v>
      </c>
      <c r="EU42" s="13">
        <f t="shared" si="125"/>
        <v>5.5096440789403352E-2</v>
      </c>
      <c r="EV42" s="13">
        <f t="shared" si="126"/>
        <v>0.13075282449011527</v>
      </c>
      <c r="EW42" s="13">
        <f t="shared" si="127"/>
        <v>0.11181571717721936</v>
      </c>
      <c r="EX42" s="13">
        <f t="shared" si="128"/>
        <v>6.0439756848753683E-2</v>
      </c>
      <c r="EY42" s="13">
        <f t="shared" si="129"/>
        <v>6.0345544414536413E-2</v>
      </c>
      <c r="EZ42" s="13">
        <f t="shared" si="130"/>
        <v>5.912189634848506E-2</v>
      </c>
      <c r="FA42" s="13">
        <f t="shared" si="131"/>
        <v>5.8140148868328939E-2</v>
      </c>
      <c r="FB42" s="13">
        <f t="shared" si="132"/>
        <v>6.1666623587072096E-2</v>
      </c>
      <c r="FC42" s="13">
        <f t="shared" si="133"/>
        <v>6.0784044273013212E-2</v>
      </c>
      <c r="FF42" s="7" t="s">
        <v>13</v>
      </c>
      <c r="FG42" s="5" t="s">
        <v>55</v>
      </c>
      <c r="FH42" s="13">
        <f t="shared" si="134"/>
        <v>0.15379642523708051</v>
      </c>
      <c r="FI42" s="13">
        <f t="shared" si="135"/>
        <v>0.11908950132277681</v>
      </c>
      <c r="FJ42" s="13">
        <f t="shared" si="136"/>
        <v>9.627694906305316E-2</v>
      </c>
      <c r="FK42" s="13">
        <f t="shared" si="137"/>
        <v>5.5201393687424091E-2</v>
      </c>
      <c r="FL42" s="13">
        <f t="shared" si="138"/>
        <v>5.4900852499058725E-2</v>
      </c>
      <c r="FM42" s="13">
        <f t="shared" si="139"/>
        <v>5.3319862133658871E-2</v>
      </c>
      <c r="FN42" s="13">
        <f t="shared" si="140"/>
        <v>5.2490004320514261E-2</v>
      </c>
      <c r="FO42" s="13">
        <f t="shared" si="141"/>
        <v>5.5473067509355795E-2</v>
      </c>
      <c r="FP42" s="13">
        <f t="shared" si="142"/>
        <v>9.838707043902542E-2</v>
      </c>
      <c r="FQ42" s="13">
        <f t="shared" si="143"/>
        <v>5.5113056372031767E-2</v>
      </c>
      <c r="FR42" s="13">
        <f t="shared" si="144"/>
        <v>0.1307441473576029</v>
      </c>
      <c r="FS42" s="13">
        <f t="shared" si="145"/>
        <v>0.11181329874786575</v>
      </c>
      <c r="FT42" s="13">
        <f t="shared" si="146"/>
        <v>6.045432368263904E-2</v>
      </c>
      <c r="FU42" s="13">
        <f t="shared" si="147"/>
        <v>6.0360142853765827E-2</v>
      </c>
      <c r="FV42" s="13">
        <f t="shared" si="148"/>
        <v>5.9136939068378941E-2</v>
      </c>
      <c r="FW42" s="13">
        <f t="shared" si="149"/>
        <v>5.8155570184068736E-2</v>
      </c>
      <c r="FX42" s="13">
        <f t="shared" si="150"/>
        <v>6.1681120648210068E-2</v>
      </c>
      <c r="FY42" s="13">
        <f t="shared" si="151"/>
        <v>6.0798597480963876E-2</v>
      </c>
      <c r="GA42" s="14"/>
      <c r="GB42" s="15"/>
    </row>
    <row r="43" spans="8:184" x14ac:dyDescent="0.25">
      <c r="H43" s="7"/>
      <c r="I43" s="5" t="s">
        <v>56</v>
      </c>
      <c r="J43" s="8">
        <v>25.989469412999995</v>
      </c>
      <c r="K43" s="8">
        <v>25.989469413766042</v>
      </c>
      <c r="L43" s="8">
        <v>25.989469818452946</v>
      </c>
      <c r="M43" s="8">
        <v>25.989469818452946</v>
      </c>
      <c r="N43" s="8">
        <v>25.989469818452946</v>
      </c>
      <c r="O43" s="8">
        <v>25.989469818452946</v>
      </c>
      <c r="P43" s="8">
        <v>25.989469818452946</v>
      </c>
      <c r="Q43" s="8">
        <v>25.989469413766042</v>
      </c>
      <c r="R43" s="8">
        <v>25.989469413766042</v>
      </c>
      <c r="S43" s="8">
        <v>25.989469413766042</v>
      </c>
      <c r="T43" s="8">
        <v>25.989469413766042</v>
      </c>
      <c r="U43" s="8">
        <v>25.989469818452946</v>
      </c>
      <c r="V43" s="8">
        <v>25.989469818452946</v>
      </c>
      <c r="W43" s="8">
        <v>25.989469818452946</v>
      </c>
      <c r="X43" s="8">
        <v>25.989469818452946</v>
      </c>
      <c r="Y43" s="8">
        <v>25.989469818452946</v>
      </c>
      <c r="Z43" s="8">
        <v>25.989469413766042</v>
      </c>
      <c r="AA43" s="9">
        <v>26.491287106559668</v>
      </c>
      <c r="AD43" s="7"/>
      <c r="AE43" s="5" t="s">
        <v>56</v>
      </c>
      <c r="AF43" s="42">
        <v>180.06227399999997</v>
      </c>
      <c r="AG43" s="42">
        <v>180.06227425299414</v>
      </c>
      <c r="AH43" s="42">
        <v>180.06228132556291</v>
      </c>
      <c r="AI43" s="42">
        <v>180.06228132556296</v>
      </c>
      <c r="AJ43" s="42">
        <v>180.06228132556296</v>
      </c>
      <c r="AK43" s="42">
        <v>180.06228132556296</v>
      </c>
      <c r="AL43" s="42">
        <v>180.06228132556296</v>
      </c>
      <c r="AM43" s="42">
        <v>180.06227425299414</v>
      </c>
      <c r="AN43" s="42">
        <v>180.06227425299414</v>
      </c>
      <c r="AO43" s="42">
        <v>180.06227425299414</v>
      </c>
      <c r="AP43" s="42">
        <v>180.06227425299414</v>
      </c>
      <c r="AQ43" s="42">
        <v>180.06228132556296</v>
      </c>
      <c r="AR43" s="42">
        <v>180.06228132556291</v>
      </c>
      <c r="AS43" s="42">
        <v>180.06228132556291</v>
      </c>
      <c r="AT43" s="42">
        <v>180.06228132556296</v>
      </c>
      <c r="AU43" s="42">
        <v>180.06228132556296</v>
      </c>
      <c r="AV43" s="42">
        <v>180.06227425299414</v>
      </c>
      <c r="AW43" s="43">
        <v>188.8323631719409</v>
      </c>
      <c r="AX43" s="11"/>
      <c r="AZ43" s="7"/>
      <c r="BA43" s="5" t="s">
        <v>56</v>
      </c>
      <c r="BB43" s="8">
        <v>0</v>
      </c>
      <c r="BC43" s="8">
        <v>0</v>
      </c>
      <c r="BD43" s="8">
        <v>0</v>
      </c>
      <c r="BE43" s="8">
        <v>0</v>
      </c>
      <c r="BF43" s="8">
        <v>0</v>
      </c>
      <c r="BG43" s="8">
        <v>0</v>
      </c>
      <c r="BH43" s="8">
        <v>0</v>
      </c>
      <c r="BI43" s="8">
        <v>0</v>
      </c>
      <c r="BJ43" s="8">
        <v>0</v>
      </c>
      <c r="BK43" s="8">
        <v>0</v>
      </c>
      <c r="BL43" s="8">
        <v>0</v>
      </c>
      <c r="BM43" s="8">
        <v>0</v>
      </c>
      <c r="BN43" s="8">
        <v>0</v>
      </c>
      <c r="BO43" s="8">
        <v>0</v>
      </c>
      <c r="BP43" s="8">
        <v>0</v>
      </c>
      <c r="BQ43" s="8">
        <v>0</v>
      </c>
      <c r="BR43" s="8">
        <v>0</v>
      </c>
      <c r="BS43" s="9">
        <v>0</v>
      </c>
      <c r="BT43" s="12"/>
      <c r="BV43" s="7"/>
      <c r="BW43" s="5" t="s">
        <v>56</v>
      </c>
      <c r="BX43" s="42">
        <v>0</v>
      </c>
      <c r="BY43" s="42">
        <v>0</v>
      </c>
      <c r="BZ43" s="42">
        <v>0</v>
      </c>
      <c r="CA43" s="42">
        <v>0</v>
      </c>
      <c r="CB43" s="42">
        <v>0</v>
      </c>
      <c r="CC43" s="42">
        <v>0</v>
      </c>
      <c r="CD43" s="42">
        <v>0</v>
      </c>
      <c r="CE43" s="42">
        <v>0</v>
      </c>
      <c r="CF43" s="42">
        <v>0</v>
      </c>
      <c r="CG43" s="42">
        <v>0</v>
      </c>
      <c r="CH43" s="42">
        <v>0</v>
      </c>
      <c r="CI43" s="42">
        <v>0</v>
      </c>
      <c r="CJ43" s="42">
        <v>0</v>
      </c>
      <c r="CK43" s="42">
        <v>0</v>
      </c>
      <c r="CL43" s="42">
        <v>0</v>
      </c>
      <c r="CM43" s="42">
        <v>0</v>
      </c>
      <c r="CN43" s="42">
        <v>0</v>
      </c>
      <c r="CO43" s="43">
        <v>0</v>
      </c>
      <c r="CR43" s="7"/>
      <c r="CS43" s="5" t="s">
        <v>56</v>
      </c>
      <c r="CT43" s="8">
        <f t="shared" si="80"/>
        <v>25.989469412999995</v>
      </c>
      <c r="CU43" s="8">
        <f t="shared" si="81"/>
        <v>25.989469413766042</v>
      </c>
      <c r="CV43" s="8">
        <f t="shared" si="82"/>
        <v>25.989469818452946</v>
      </c>
      <c r="CW43" s="8">
        <f t="shared" si="83"/>
        <v>25.989469818452946</v>
      </c>
      <c r="CX43" s="8">
        <f t="shared" si="84"/>
        <v>25.989469818452946</v>
      </c>
      <c r="CY43" s="8">
        <f t="shared" si="85"/>
        <v>25.989469818452946</v>
      </c>
      <c r="CZ43" s="8">
        <f t="shared" si="86"/>
        <v>25.989469818452946</v>
      </c>
      <c r="DA43" s="8">
        <f t="shared" si="87"/>
        <v>25.989469413766042</v>
      </c>
      <c r="DB43" s="8">
        <f t="shared" si="88"/>
        <v>25.989469413766042</v>
      </c>
      <c r="DC43" s="8">
        <f t="shared" si="89"/>
        <v>25.989469413766042</v>
      </c>
      <c r="DD43" s="8">
        <f t="shared" si="90"/>
        <v>25.989469413766042</v>
      </c>
      <c r="DE43" s="8">
        <f t="shared" si="91"/>
        <v>25.989469818452946</v>
      </c>
      <c r="DF43" s="8">
        <f t="shared" si="92"/>
        <v>25.989469818452946</v>
      </c>
      <c r="DG43" s="8">
        <f t="shared" si="93"/>
        <v>25.989469818452946</v>
      </c>
      <c r="DH43" s="8">
        <f t="shared" si="94"/>
        <v>25.989469818452946</v>
      </c>
      <c r="DI43" s="8">
        <f t="shared" si="95"/>
        <v>25.989469818452946</v>
      </c>
      <c r="DJ43" s="8">
        <f t="shared" si="96"/>
        <v>25.989469413766042</v>
      </c>
      <c r="DK43" s="8">
        <f t="shared" si="97"/>
        <v>26.491287106559668</v>
      </c>
      <c r="DN43" s="7"/>
      <c r="DO43" s="5" t="s">
        <v>56</v>
      </c>
      <c r="DP43" s="10">
        <f t="shared" si="98"/>
        <v>180.06227399999997</v>
      </c>
      <c r="DQ43" s="10">
        <f t="shared" si="99"/>
        <v>180.06227425299414</v>
      </c>
      <c r="DR43" s="10">
        <f t="shared" si="100"/>
        <v>180.06228132556291</v>
      </c>
      <c r="DS43" s="10">
        <f t="shared" si="101"/>
        <v>180.06228132556296</v>
      </c>
      <c r="DT43" s="10">
        <f t="shared" si="102"/>
        <v>180.06228132556296</v>
      </c>
      <c r="DU43" s="10">
        <f t="shared" si="103"/>
        <v>180.06228132556296</v>
      </c>
      <c r="DV43" s="10">
        <f t="shared" si="104"/>
        <v>180.06228132556296</v>
      </c>
      <c r="DW43" s="10">
        <f t="shared" si="105"/>
        <v>180.06227425299414</v>
      </c>
      <c r="DX43" s="10">
        <f t="shared" si="106"/>
        <v>180.06227425299414</v>
      </c>
      <c r="DY43" s="10">
        <f t="shared" si="107"/>
        <v>180.06227425299414</v>
      </c>
      <c r="DZ43" s="10">
        <f t="shared" si="108"/>
        <v>180.06227425299414</v>
      </c>
      <c r="EA43" s="10">
        <f t="shared" si="109"/>
        <v>180.06228132556296</v>
      </c>
      <c r="EB43" s="10">
        <f t="shared" si="110"/>
        <v>180.06228132556291</v>
      </c>
      <c r="EC43" s="10">
        <f t="shared" si="111"/>
        <v>180.06228132556291</v>
      </c>
      <c r="ED43" s="10">
        <f t="shared" si="112"/>
        <v>180.06228132556296</v>
      </c>
      <c r="EE43" s="10">
        <f t="shared" si="113"/>
        <v>180.06228132556296</v>
      </c>
      <c r="EF43" s="10">
        <f t="shared" si="114"/>
        <v>180.06227425299414</v>
      </c>
      <c r="EG43" s="10">
        <f t="shared" si="115"/>
        <v>188.8323631719409</v>
      </c>
      <c r="EJ43" s="7"/>
      <c r="EK43" s="5" t="s">
        <v>56</v>
      </c>
      <c r="EL43" s="13">
        <f t="shared" si="116"/>
        <v>1.3856556372015228E-2</v>
      </c>
      <c r="EM43" s="13">
        <f t="shared" si="117"/>
        <v>1.3856556391075777E-2</v>
      </c>
      <c r="EN43" s="13">
        <f t="shared" si="118"/>
        <v>1.3856556719576923E-2</v>
      </c>
      <c r="EO43" s="13">
        <f t="shared" si="119"/>
        <v>1.3856556719576928E-2</v>
      </c>
      <c r="EP43" s="13">
        <f t="shared" si="120"/>
        <v>1.3856556719576928E-2</v>
      </c>
      <c r="EQ43" s="13">
        <f t="shared" si="121"/>
        <v>1.3856556719576928E-2</v>
      </c>
      <c r="ER43" s="13">
        <f t="shared" si="122"/>
        <v>1.3856556719576928E-2</v>
      </c>
      <c r="ES43" s="13">
        <f t="shared" si="123"/>
        <v>1.3856556391075777E-2</v>
      </c>
      <c r="ET43" s="13">
        <f t="shared" si="124"/>
        <v>1.3856556391075777E-2</v>
      </c>
      <c r="EU43" s="13">
        <f t="shared" si="125"/>
        <v>1.3856556391075777E-2</v>
      </c>
      <c r="EV43" s="13">
        <f t="shared" si="126"/>
        <v>1.3856556391075777E-2</v>
      </c>
      <c r="EW43" s="13">
        <f t="shared" si="127"/>
        <v>1.3856556719576928E-2</v>
      </c>
      <c r="EX43" s="13">
        <f t="shared" si="128"/>
        <v>1.3856556719576923E-2</v>
      </c>
      <c r="EY43" s="13">
        <f t="shared" si="129"/>
        <v>1.3856556719576923E-2</v>
      </c>
      <c r="EZ43" s="13">
        <f t="shared" si="130"/>
        <v>1.3856556719576928E-2</v>
      </c>
      <c r="FA43" s="13">
        <f t="shared" si="131"/>
        <v>1.3856556719576928E-2</v>
      </c>
      <c r="FB43" s="13">
        <f t="shared" si="132"/>
        <v>1.3856556391075777E-2</v>
      </c>
      <c r="FC43" s="13">
        <f t="shared" si="133"/>
        <v>1.4256186376477192E-2</v>
      </c>
      <c r="FF43" s="7"/>
      <c r="FG43" s="5" t="s">
        <v>56</v>
      </c>
      <c r="FH43" s="13">
        <f t="shared" si="134"/>
        <v>1.3856556372015228E-2</v>
      </c>
      <c r="FI43" s="13">
        <f t="shared" si="135"/>
        <v>1.3856556391075777E-2</v>
      </c>
      <c r="FJ43" s="13">
        <f t="shared" si="136"/>
        <v>1.3856556719576923E-2</v>
      </c>
      <c r="FK43" s="13">
        <f t="shared" si="137"/>
        <v>1.3856556719576928E-2</v>
      </c>
      <c r="FL43" s="13">
        <f t="shared" si="138"/>
        <v>1.3856556719576928E-2</v>
      </c>
      <c r="FM43" s="13">
        <f t="shared" si="139"/>
        <v>1.3856556719576928E-2</v>
      </c>
      <c r="FN43" s="13">
        <f t="shared" si="140"/>
        <v>1.3856556719576928E-2</v>
      </c>
      <c r="FO43" s="13">
        <f t="shared" si="141"/>
        <v>1.3856556391075777E-2</v>
      </c>
      <c r="FP43" s="13">
        <f t="shared" si="142"/>
        <v>1.3856556391075777E-2</v>
      </c>
      <c r="FQ43" s="13">
        <f t="shared" si="143"/>
        <v>1.3856556391075777E-2</v>
      </c>
      <c r="FR43" s="13">
        <f t="shared" si="144"/>
        <v>1.3856556391075777E-2</v>
      </c>
      <c r="FS43" s="13">
        <f t="shared" si="145"/>
        <v>1.3856556719576928E-2</v>
      </c>
      <c r="FT43" s="13">
        <f t="shared" si="146"/>
        <v>1.3856556719576923E-2</v>
      </c>
      <c r="FU43" s="13">
        <f t="shared" si="147"/>
        <v>1.3856556719576923E-2</v>
      </c>
      <c r="FV43" s="13">
        <f t="shared" si="148"/>
        <v>1.3856556719576928E-2</v>
      </c>
      <c r="FW43" s="13">
        <f t="shared" si="149"/>
        <v>1.3856556719576928E-2</v>
      </c>
      <c r="FX43" s="13">
        <f t="shared" si="150"/>
        <v>1.3856556391075777E-2</v>
      </c>
      <c r="FY43" s="13">
        <f t="shared" si="151"/>
        <v>1.4256186376477192E-2</v>
      </c>
      <c r="GA43" s="14"/>
      <c r="GB43" s="15"/>
    </row>
    <row r="44" spans="8:184" x14ac:dyDescent="0.25">
      <c r="H44" s="7"/>
      <c r="I44" s="5" t="s">
        <v>57</v>
      </c>
      <c r="J44" s="8">
        <v>151.68791806200002</v>
      </c>
      <c r="K44" s="8">
        <v>154.78929324647376</v>
      </c>
      <c r="L44" s="8">
        <v>155.03320291306056</v>
      </c>
      <c r="M44" s="8">
        <v>155.05560355187905</v>
      </c>
      <c r="N44" s="8">
        <v>154.82318232104143</v>
      </c>
      <c r="O44" s="8">
        <v>153.80911852592692</v>
      </c>
      <c r="P44" s="8">
        <v>153.6422053339507</v>
      </c>
      <c r="Q44" s="8">
        <v>154.97384242567938</v>
      </c>
      <c r="R44" s="8">
        <v>155.03320246255294</v>
      </c>
      <c r="S44" s="8">
        <v>154.81472134499779</v>
      </c>
      <c r="T44" s="8">
        <v>155.17566868040183</v>
      </c>
      <c r="U44" s="8">
        <v>155.17566873413003</v>
      </c>
      <c r="V44" s="8">
        <v>155.19806751014937</v>
      </c>
      <c r="W44" s="8">
        <v>154.69289261173196</v>
      </c>
      <c r="X44" s="8">
        <v>154.30028010643261</v>
      </c>
      <c r="Y44" s="8">
        <v>153.81912885603856</v>
      </c>
      <c r="Z44" s="8">
        <v>155.11732284547304</v>
      </c>
      <c r="AA44" s="9">
        <v>155.47115333399802</v>
      </c>
      <c r="AD44" s="7"/>
      <c r="AE44" s="5" t="s">
        <v>57</v>
      </c>
      <c r="AF44" s="42">
        <v>5839.220488690793</v>
      </c>
      <c r="AG44" s="42">
        <v>5823.7886451193781</v>
      </c>
      <c r="AH44" s="42">
        <v>5065.3418567543995</v>
      </c>
      <c r="AI44" s="42">
        <v>5065.9285305975254</v>
      </c>
      <c r="AJ44" s="42">
        <v>5058.6109002409985</v>
      </c>
      <c r="AK44" s="42">
        <v>5043.0011257906326</v>
      </c>
      <c r="AL44" s="42">
        <v>5041.3192826026088</v>
      </c>
      <c r="AM44" s="42">
        <v>5823.7886471685561</v>
      </c>
      <c r="AN44" s="42">
        <v>5823.7886450201231</v>
      </c>
      <c r="AO44" s="42">
        <v>5823.7886470945023</v>
      </c>
      <c r="AP44" s="42">
        <v>5750.6863808480002</v>
      </c>
      <c r="AQ44" s="42">
        <v>5578.7744801725012</v>
      </c>
      <c r="AR44" s="42">
        <v>5579.3700660642808</v>
      </c>
      <c r="AS44" s="42">
        <v>5565.4132397096328</v>
      </c>
      <c r="AT44" s="42">
        <v>5557.0291965495735</v>
      </c>
      <c r="AU44" s="42">
        <v>5555.4893000869952</v>
      </c>
      <c r="AV44" s="42">
        <v>5750.6863830472166</v>
      </c>
      <c r="AW44" s="43">
        <v>5582.0542507219807</v>
      </c>
      <c r="AX44" s="11"/>
      <c r="AZ44" s="7"/>
      <c r="BA44" s="5" t="s">
        <v>57</v>
      </c>
      <c r="BB44" s="8">
        <v>0</v>
      </c>
      <c r="BC44" s="8">
        <v>0</v>
      </c>
      <c r="BD44" s="8">
        <v>0</v>
      </c>
      <c r="BE44" s="8">
        <v>0</v>
      </c>
      <c r="BF44" s="8">
        <v>0</v>
      </c>
      <c r="BG44" s="8">
        <v>0</v>
      </c>
      <c r="BH44" s="8">
        <v>0</v>
      </c>
      <c r="BI44" s="8">
        <v>0</v>
      </c>
      <c r="BJ44" s="8">
        <v>0</v>
      </c>
      <c r="BK44" s="8">
        <v>0</v>
      </c>
      <c r="BL44" s="8">
        <v>0</v>
      </c>
      <c r="BM44" s="8">
        <v>0</v>
      </c>
      <c r="BN44" s="8">
        <v>0</v>
      </c>
      <c r="BO44" s="8">
        <v>0</v>
      </c>
      <c r="BP44" s="8">
        <v>0</v>
      </c>
      <c r="BQ44" s="8">
        <v>0</v>
      </c>
      <c r="BR44" s="8">
        <v>0</v>
      </c>
      <c r="BS44" s="9">
        <v>0</v>
      </c>
      <c r="BT44" s="12"/>
      <c r="BV44" s="7"/>
      <c r="BW44" s="5" t="s">
        <v>57</v>
      </c>
      <c r="BX44" s="42">
        <v>0</v>
      </c>
      <c r="BY44" s="42">
        <v>0</v>
      </c>
      <c r="BZ44" s="42">
        <v>0</v>
      </c>
      <c r="CA44" s="42">
        <v>0</v>
      </c>
      <c r="CB44" s="42">
        <v>0</v>
      </c>
      <c r="CC44" s="42">
        <v>0</v>
      </c>
      <c r="CD44" s="42">
        <v>0</v>
      </c>
      <c r="CE44" s="42">
        <v>0</v>
      </c>
      <c r="CF44" s="42">
        <v>0</v>
      </c>
      <c r="CG44" s="42">
        <v>0</v>
      </c>
      <c r="CH44" s="42">
        <v>0</v>
      </c>
      <c r="CI44" s="42">
        <v>0</v>
      </c>
      <c r="CJ44" s="42">
        <v>0</v>
      </c>
      <c r="CK44" s="42">
        <v>0</v>
      </c>
      <c r="CL44" s="42">
        <v>0</v>
      </c>
      <c r="CM44" s="42">
        <v>0</v>
      </c>
      <c r="CN44" s="42">
        <v>0</v>
      </c>
      <c r="CO44" s="43">
        <v>0</v>
      </c>
      <c r="CR44" s="7"/>
      <c r="CS44" s="5" t="s">
        <v>57</v>
      </c>
      <c r="CT44" s="8">
        <f t="shared" si="80"/>
        <v>151.68791806200002</v>
      </c>
      <c r="CU44" s="8">
        <f t="shared" si="81"/>
        <v>154.78929324647376</v>
      </c>
      <c r="CV44" s="8">
        <f t="shared" si="82"/>
        <v>155.03320291306056</v>
      </c>
      <c r="CW44" s="8">
        <f t="shared" si="83"/>
        <v>155.05560355187905</v>
      </c>
      <c r="CX44" s="8">
        <f t="shared" si="84"/>
        <v>154.82318232104143</v>
      </c>
      <c r="CY44" s="8">
        <f t="shared" si="85"/>
        <v>153.80911852592692</v>
      </c>
      <c r="CZ44" s="8">
        <f t="shared" si="86"/>
        <v>153.6422053339507</v>
      </c>
      <c r="DA44" s="8">
        <f t="shared" si="87"/>
        <v>154.97384242567938</v>
      </c>
      <c r="DB44" s="8">
        <f t="shared" si="88"/>
        <v>155.03320246255294</v>
      </c>
      <c r="DC44" s="8">
        <f t="shared" si="89"/>
        <v>154.81472134499779</v>
      </c>
      <c r="DD44" s="8">
        <f t="shared" si="90"/>
        <v>155.17566868040183</v>
      </c>
      <c r="DE44" s="8">
        <f t="shared" si="91"/>
        <v>155.17566873413003</v>
      </c>
      <c r="DF44" s="8">
        <f t="shared" si="92"/>
        <v>155.19806751014937</v>
      </c>
      <c r="DG44" s="8">
        <f t="shared" si="93"/>
        <v>154.69289261173196</v>
      </c>
      <c r="DH44" s="8">
        <f t="shared" si="94"/>
        <v>154.30028010643261</v>
      </c>
      <c r="DI44" s="8">
        <f t="shared" si="95"/>
        <v>153.81912885603856</v>
      </c>
      <c r="DJ44" s="8">
        <f t="shared" si="96"/>
        <v>155.11732284547304</v>
      </c>
      <c r="DK44" s="8">
        <f t="shared" si="97"/>
        <v>155.47115333399802</v>
      </c>
      <c r="DN44" s="7"/>
      <c r="DO44" s="5" t="s">
        <v>57</v>
      </c>
      <c r="DP44" s="10">
        <f t="shared" si="98"/>
        <v>5839.220488690793</v>
      </c>
      <c r="DQ44" s="10">
        <f t="shared" si="99"/>
        <v>5823.7886451193781</v>
      </c>
      <c r="DR44" s="10">
        <f t="shared" si="100"/>
        <v>5065.3418567543995</v>
      </c>
      <c r="DS44" s="10">
        <f t="shared" si="101"/>
        <v>5065.9285305975254</v>
      </c>
      <c r="DT44" s="10">
        <f t="shared" si="102"/>
        <v>5058.6109002409985</v>
      </c>
      <c r="DU44" s="10">
        <f t="shared" si="103"/>
        <v>5043.0011257906326</v>
      </c>
      <c r="DV44" s="10">
        <f t="shared" si="104"/>
        <v>5041.3192826026088</v>
      </c>
      <c r="DW44" s="10">
        <f t="shared" si="105"/>
        <v>5823.7886471685561</v>
      </c>
      <c r="DX44" s="10">
        <f t="shared" si="106"/>
        <v>5823.7886450201231</v>
      </c>
      <c r="DY44" s="10">
        <f t="shared" si="107"/>
        <v>5823.7886470945023</v>
      </c>
      <c r="DZ44" s="10">
        <f t="shared" si="108"/>
        <v>5750.6863808480002</v>
      </c>
      <c r="EA44" s="10">
        <f t="shared" si="109"/>
        <v>5578.7744801725012</v>
      </c>
      <c r="EB44" s="10">
        <f t="shared" si="110"/>
        <v>5579.3700660642808</v>
      </c>
      <c r="EC44" s="10">
        <f t="shared" si="111"/>
        <v>5565.4132397096328</v>
      </c>
      <c r="ED44" s="10">
        <f t="shared" si="112"/>
        <v>5557.0291965495735</v>
      </c>
      <c r="EE44" s="10">
        <f t="shared" si="113"/>
        <v>5555.4893000869952</v>
      </c>
      <c r="EF44" s="10">
        <f t="shared" si="114"/>
        <v>5750.6863830472166</v>
      </c>
      <c r="EG44" s="10">
        <f t="shared" si="115"/>
        <v>5582.0542507219807</v>
      </c>
      <c r="EJ44" s="7"/>
      <c r="EK44" s="5" t="s">
        <v>57</v>
      </c>
      <c r="EL44" s="13">
        <f t="shared" si="116"/>
        <v>7.6989921983161555E-2</v>
      </c>
      <c r="EM44" s="13">
        <f t="shared" si="117"/>
        <v>7.5247951883158429E-2</v>
      </c>
      <c r="EN44" s="13">
        <f t="shared" si="118"/>
        <v>6.5345252005080998E-2</v>
      </c>
      <c r="EO44" s="13">
        <f t="shared" si="119"/>
        <v>6.5343378949894573E-2</v>
      </c>
      <c r="EP44" s="13">
        <f t="shared" si="120"/>
        <v>6.534694384141336E-2</v>
      </c>
      <c r="EQ44" s="13">
        <f t="shared" si="121"/>
        <v>6.5574800429540933E-2</v>
      </c>
      <c r="ER44" s="13">
        <f t="shared" si="122"/>
        <v>6.5624146329389038E-2</v>
      </c>
      <c r="ES44" s="13">
        <f t="shared" si="123"/>
        <v>7.5158343576096895E-2</v>
      </c>
      <c r="ET44" s="13">
        <f t="shared" si="124"/>
        <v>7.5129566473695397E-2</v>
      </c>
      <c r="EU44" s="13">
        <f t="shared" si="125"/>
        <v>7.5235592539244958E-2</v>
      </c>
      <c r="EV44" s="13">
        <f t="shared" si="126"/>
        <v>7.4118403094393007E-2</v>
      </c>
      <c r="EW44" s="13">
        <f t="shared" si="127"/>
        <v>7.1902696159549154E-2</v>
      </c>
      <c r="EX44" s="13">
        <f t="shared" si="128"/>
        <v>7.18999940601633E-2</v>
      </c>
      <c r="EY44" s="13">
        <f t="shared" si="129"/>
        <v>7.1954349624561209E-2</v>
      </c>
      <c r="EZ44" s="13">
        <f t="shared" si="130"/>
        <v>7.2028763560461062E-2</v>
      </c>
      <c r="FA44" s="13">
        <f t="shared" si="131"/>
        <v>7.2234049710247078E-2</v>
      </c>
      <c r="FB44" s="13">
        <f t="shared" si="132"/>
        <v>7.4146282021331889E-2</v>
      </c>
      <c r="FC44" s="13">
        <f t="shared" si="133"/>
        <v>7.1808231057887334E-2</v>
      </c>
      <c r="FF44" s="7"/>
      <c r="FG44" s="5" t="s">
        <v>57</v>
      </c>
      <c r="FH44" s="13">
        <f t="shared" si="134"/>
        <v>7.6989921983161555E-2</v>
      </c>
      <c r="FI44" s="13">
        <f t="shared" si="135"/>
        <v>7.5247951883158429E-2</v>
      </c>
      <c r="FJ44" s="13">
        <f t="shared" si="136"/>
        <v>6.5345252005080998E-2</v>
      </c>
      <c r="FK44" s="13">
        <f t="shared" si="137"/>
        <v>6.5343378949894573E-2</v>
      </c>
      <c r="FL44" s="13">
        <f t="shared" si="138"/>
        <v>6.534694384141336E-2</v>
      </c>
      <c r="FM44" s="13">
        <f t="shared" si="139"/>
        <v>6.5574800429540933E-2</v>
      </c>
      <c r="FN44" s="13">
        <f t="shared" si="140"/>
        <v>6.5624146329389038E-2</v>
      </c>
      <c r="FO44" s="13">
        <f t="shared" si="141"/>
        <v>7.5158343576096895E-2</v>
      </c>
      <c r="FP44" s="13">
        <f t="shared" si="142"/>
        <v>7.5129566473695397E-2</v>
      </c>
      <c r="FQ44" s="13">
        <f t="shared" si="143"/>
        <v>7.5235592539244958E-2</v>
      </c>
      <c r="FR44" s="13">
        <f t="shared" si="144"/>
        <v>7.4118403094393007E-2</v>
      </c>
      <c r="FS44" s="13">
        <f t="shared" si="145"/>
        <v>7.1902696159549154E-2</v>
      </c>
      <c r="FT44" s="13">
        <f t="shared" si="146"/>
        <v>7.18999940601633E-2</v>
      </c>
      <c r="FU44" s="13">
        <f t="shared" si="147"/>
        <v>7.1954349624561209E-2</v>
      </c>
      <c r="FV44" s="13">
        <f t="shared" si="148"/>
        <v>7.2028763560461062E-2</v>
      </c>
      <c r="FW44" s="13">
        <f t="shared" si="149"/>
        <v>7.2234049710247078E-2</v>
      </c>
      <c r="FX44" s="13">
        <f t="shared" si="150"/>
        <v>7.4146282021331889E-2</v>
      </c>
      <c r="FY44" s="13">
        <f t="shared" si="151"/>
        <v>7.1808231057887334E-2</v>
      </c>
      <c r="GA44" s="14"/>
      <c r="GB44" s="15"/>
    </row>
    <row r="45" spans="8:184" x14ac:dyDescent="0.25">
      <c r="H45" s="7"/>
      <c r="I45" s="5" t="s">
        <v>58</v>
      </c>
      <c r="J45" s="8">
        <v>20.880873457000003</v>
      </c>
      <c r="K45" s="8">
        <v>20.8648649402319</v>
      </c>
      <c r="L45" s="8">
        <v>20.866832138780481</v>
      </c>
      <c r="M45" s="8">
        <v>20.866832138042639</v>
      </c>
      <c r="N45" s="8">
        <v>20.866870232167898</v>
      </c>
      <c r="O45" s="8">
        <v>20.866870232167898</v>
      </c>
      <c r="P45" s="8">
        <v>20.866870232167898</v>
      </c>
      <c r="Q45" s="8">
        <v>20.8648649402319</v>
      </c>
      <c r="R45" s="8">
        <v>20.8648649402319</v>
      </c>
      <c r="S45" s="8">
        <v>20.880873455759939</v>
      </c>
      <c r="T45" s="8">
        <v>20.8648649402319</v>
      </c>
      <c r="U45" s="8">
        <v>20.866832138042639</v>
      </c>
      <c r="V45" s="8">
        <v>20.866832138042639</v>
      </c>
      <c r="W45" s="8">
        <v>20.866870232167898</v>
      </c>
      <c r="X45" s="8">
        <v>20.868981608608301</v>
      </c>
      <c r="Y45" s="8">
        <v>20.868981608608301</v>
      </c>
      <c r="Z45" s="8">
        <v>20.8648649402319</v>
      </c>
      <c r="AA45" s="9">
        <v>22.885969018220599</v>
      </c>
      <c r="AD45" s="7"/>
      <c r="AE45" s="5" t="s">
        <v>58</v>
      </c>
      <c r="AF45" s="42">
        <v>537.41957600000001</v>
      </c>
      <c r="AG45" s="42">
        <v>536.60622553513167</v>
      </c>
      <c r="AH45" s="42">
        <v>536.92180678339196</v>
      </c>
      <c r="AI45" s="42">
        <v>536.92181273710844</v>
      </c>
      <c r="AJ45" s="42">
        <v>536.47274890162225</v>
      </c>
      <c r="AK45" s="42">
        <v>536.47274890162225</v>
      </c>
      <c r="AL45" s="42">
        <v>536.47274890162225</v>
      </c>
      <c r="AM45" s="42">
        <v>536.60622553513167</v>
      </c>
      <c r="AN45" s="42">
        <v>536.60622553513167</v>
      </c>
      <c r="AO45" s="42">
        <v>537.41957745018442</v>
      </c>
      <c r="AP45" s="42">
        <v>536.74184357833474</v>
      </c>
      <c r="AQ45" s="42">
        <v>536.92181273710844</v>
      </c>
      <c r="AR45" s="42">
        <v>536.92181273710844</v>
      </c>
      <c r="AS45" s="42">
        <v>536.47274890162225</v>
      </c>
      <c r="AT45" s="42">
        <v>536.54759719643619</v>
      </c>
      <c r="AU45" s="42">
        <v>536.54759719643619</v>
      </c>
      <c r="AV45" s="42">
        <v>536.60622553513167</v>
      </c>
      <c r="AW45" s="43">
        <v>608.04980086719218</v>
      </c>
      <c r="AX45" s="11"/>
      <c r="AZ45" s="7"/>
      <c r="BA45" s="5" t="s">
        <v>58</v>
      </c>
      <c r="BB45" s="8">
        <v>0</v>
      </c>
      <c r="BC45" s="8">
        <v>0</v>
      </c>
      <c r="BD45" s="8">
        <v>0</v>
      </c>
      <c r="BE45" s="8">
        <v>0</v>
      </c>
      <c r="BF45" s="8">
        <v>0</v>
      </c>
      <c r="BG45" s="8">
        <v>0</v>
      </c>
      <c r="BH45" s="8">
        <v>0</v>
      </c>
      <c r="BI45" s="8">
        <v>0</v>
      </c>
      <c r="BJ45" s="8">
        <v>0</v>
      </c>
      <c r="BK45" s="8">
        <v>0</v>
      </c>
      <c r="BL45" s="8">
        <v>0</v>
      </c>
      <c r="BM45" s="8">
        <v>0</v>
      </c>
      <c r="BN45" s="8">
        <v>0</v>
      </c>
      <c r="BO45" s="8">
        <v>0</v>
      </c>
      <c r="BP45" s="8">
        <v>0</v>
      </c>
      <c r="BQ45" s="8">
        <v>0</v>
      </c>
      <c r="BR45" s="8">
        <v>0</v>
      </c>
      <c r="BS45" s="9">
        <v>0</v>
      </c>
      <c r="BT45" s="12"/>
      <c r="BV45" s="7"/>
      <c r="BW45" s="5" t="s">
        <v>58</v>
      </c>
      <c r="BX45" s="42">
        <v>0</v>
      </c>
      <c r="BY45" s="42">
        <v>0</v>
      </c>
      <c r="BZ45" s="42">
        <v>0</v>
      </c>
      <c r="CA45" s="42">
        <v>0</v>
      </c>
      <c r="CB45" s="42">
        <v>0</v>
      </c>
      <c r="CC45" s="42">
        <v>0</v>
      </c>
      <c r="CD45" s="42">
        <v>0</v>
      </c>
      <c r="CE45" s="42">
        <v>0</v>
      </c>
      <c r="CF45" s="42">
        <v>0</v>
      </c>
      <c r="CG45" s="42">
        <v>0</v>
      </c>
      <c r="CH45" s="42">
        <v>0</v>
      </c>
      <c r="CI45" s="42">
        <v>0</v>
      </c>
      <c r="CJ45" s="42">
        <v>0</v>
      </c>
      <c r="CK45" s="42">
        <v>0</v>
      </c>
      <c r="CL45" s="42">
        <v>0</v>
      </c>
      <c r="CM45" s="42">
        <v>0</v>
      </c>
      <c r="CN45" s="42">
        <v>0</v>
      </c>
      <c r="CO45" s="43">
        <v>0</v>
      </c>
      <c r="CR45" s="7"/>
      <c r="CS45" s="5" t="s">
        <v>58</v>
      </c>
      <c r="CT45" s="8">
        <f t="shared" si="80"/>
        <v>20.880873457000003</v>
      </c>
      <c r="CU45" s="8">
        <f t="shared" si="81"/>
        <v>20.8648649402319</v>
      </c>
      <c r="CV45" s="8">
        <f t="shared" si="82"/>
        <v>20.866832138780481</v>
      </c>
      <c r="CW45" s="8">
        <f t="shared" si="83"/>
        <v>20.866832138042639</v>
      </c>
      <c r="CX45" s="8">
        <f t="shared" si="84"/>
        <v>20.866870232167898</v>
      </c>
      <c r="CY45" s="8">
        <f t="shared" si="85"/>
        <v>20.866870232167898</v>
      </c>
      <c r="CZ45" s="8">
        <f t="shared" si="86"/>
        <v>20.866870232167898</v>
      </c>
      <c r="DA45" s="8">
        <f t="shared" si="87"/>
        <v>20.8648649402319</v>
      </c>
      <c r="DB45" s="8">
        <f t="shared" si="88"/>
        <v>20.8648649402319</v>
      </c>
      <c r="DC45" s="8">
        <f t="shared" si="89"/>
        <v>20.880873455759939</v>
      </c>
      <c r="DD45" s="8">
        <f t="shared" si="90"/>
        <v>20.8648649402319</v>
      </c>
      <c r="DE45" s="8">
        <f t="shared" si="91"/>
        <v>20.866832138042639</v>
      </c>
      <c r="DF45" s="8">
        <f t="shared" si="92"/>
        <v>20.866832138042639</v>
      </c>
      <c r="DG45" s="8">
        <f t="shared" si="93"/>
        <v>20.866870232167898</v>
      </c>
      <c r="DH45" s="8">
        <f t="shared" si="94"/>
        <v>20.868981608608301</v>
      </c>
      <c r="DI45" s="8">
        <f t="shared" si="95"/>
        <v>20.868981608608301</v>
      </c>
      <c r="DJ45" s="8">
        <f t="shared" si="96"/>
        <v>20.8648649402319</v>
      </c>
      <c r="DK45" s="8">
        <f t="shared" si="97"/>
        <v>22.885969018220599</v>
      </c>
      <c r="DN45" s="7"/>
      <c r="DO45" s="5" t="s">
        <v>58</v>
      </c>
      <c r="DP45" s="10">
        <f t="shared" si="98"/>
        <v>537.41957600000001</v>
      </c>
      <c r="DQ45" s="10">
        <f t="shared" si="99"/>
        <v>536.60622553513167</v>
      </c>
      <c r="DR45" s="10">
        <f t="shared" si="100"/>
        <v>536.92180678339196</v>
      </c>
      <c r="DS45" s="10">
        <f t="shared" si="101"/>
        <v>536.92181273710844</v>
      </c>
      <c r="DT45" s="10">
        <f t="shared" si="102"/>
        <v>536.47274890162225</v>
      </c>
      <c r="DU45" s="10">
        <f t="shared" si="103"/>
        <v>536.47274890162225</v>
      </c>
      <c r="DV45" s="10">
        <f t="shared" si="104"/>
        <v>536.47274890162225</v>
      </c>
      <c r="DW45" s="10">
        <f t="shared" si="105"/>
        <v>536.60622553513167</v>
      </c>
      <c r="DX45" s="10">
        <f t="shared" si="106"/>
        <v>536.60622553513167</v>
      </c>
      <c r="DY45" s="10">
        <f t="shared" si="107"/>
        <v>537.41957745018442</v>
      </c>
      <c r="DZ45" s="10">
        <f t="shared" si="108"/>
        <v>536.74184357833474</v>
      </c>
      <c r="EA45" s="10">
        <f t="shared" si="109"/>
        <v>536.92181273710844</v>
      </c>
      <c r="EB45" s="10">
        <f t="shared" si="110"/>
        <v>536.92181273710844</v>
      </c>
      <c r="EC45" s="10">
        <f t="shared" si="111"/>
        <v>536.47274890162225</v>
      </c>
      <c r="ED45" s="10">
        <f t="shared" si="112"/>
        <v>536.54759719643619</v>
      </c>
      <c r="EE45" s="10">
        <f t="shared" si="113"/>
        <v>536.54759719643619</v>
      </c>
      <c r="EF45" s="10">
        <f t="shared" si="114"/>
        <v>536.60622553513167</v>
      </c>
      <c r="EG45" s="10">
        <f t="shared" si="115"/>
        <v>608.04980086719218</v>
      </c>
      <c r="EJ45" s="7"/>
      <c r="EK45" s="5" t="s">
        <v>58</v>
      </c>
      <c r="EL45" s="13">
        <f t="shared" si="116"/>
        <v>5.1474817574725357E-2</v>
      </c>
      <c r="EM45" s="13">
        <f t="shared" si="117"/>
        <v>5.143634785772714E-2</v>
      </c>
      <c r="EN45" s="13">
        <f t="shared" si="118"/>
        <v>5.1461745914516299E-2</v>
      </c>
      <c r="EO45" s="13">
        <f t="shared" si="119"/>
        <v>5.1461746486975192E-2</v>
      </c>
      <c r="EP45" s="13">
        <f t="shared" si="120"/>
        <v>5.1418611697178034E-2</v>
      </c>
      <c r="EQ45" s="13">
        <f t="shared" si="121"/>
        <v>5.1418611697178034E-2</v>
      </c>
      <c r="ER45" s="13">
        <f t="shared" si="122"/>
        <v>5.1418611697178034E-2</v>
      </c>
      <c r="ES45" s="13">
        <f t="shared" si="123"/>
        <v>5.143634785772714E-2</v>
      </c>
      <c r="ET45" s="13">
        <f t="shared" si="124"/>
        <v>5.143634785772714E-2</v>
      </c>
      <c r="EU45" s="13">
        <f t="shared" si="125"/>
        <v>5.1474817716683059E-2</v>
      </c>
      <c r="EV45" s="13">
        <f t="shared" si="126"/>
        <v>5.1449347514671159E-2</v>
      </c>
      <c r="EW45" s="13">
        <f t="shared" si="127"/>
        <v>5.1461746486975192E-2</v>
      </c>
      <c r="EX45" s="13">
        <f t="shared" si="128"/>
        <v>5.1461746486975192E-2</v>
      </c>
      <c r="EY45" s="13">
        <f t="shared" si="129"/>
        <v>5.1418611697178034E-2</v>
      </c>
      <c r="EZ45" s="13">
        <f t="shared" si="130"/>
        <v>5.1420582686709945E-2</v>
      </c>
      <c r="FA45" s="13">
        <f t="shared" si="131"/>
        <v>5.1420582686709945E-2</v>
      </c>
      <c r="FB45" s="13">
        <f t="shared" si="132"/>
        <v>5.143634785772714E-2</v>
      </c>
      <c r="FC45" s="13">
        <f t="shared" si="133"/>
        <v>5.313734370461614E-2</v>
      </c>
      <c r="FF45" s="7"/>
      <c r="FG45" s="5" t="s">
        <v>58</v>
      </c>
      <c r="FH45" s="13">
        <f t="shared" si="134"/>
        <v>5.1474817574725357E-2</v>
      </c>
      <c r="FI45" s="13">
        <f t="shared" si="135"/>
        <v>5.143634785772714E-2</v>
      </c>
      <c r="FJ45" s="13">
        <f t="shared" si="136"/>
        <v>5.1461745914516299E-2</v>
      </c>
      <c r="FK45" s="13">
        <f t="shared" si="137"/>
        <v>5.1461746486975192E-2</v>
      </c>
      <c r="FL45" s="13">
        <f t="shared" si="138"/>
        <v>5.1418611697178034E-2</v>
      </c>
      <c r="FM45" s="13">
        <f t="shared" si="139"/>
        <v>5.1418611697178034E-2</v>
      </c>
      <c r="FN45" s="13">
        <f t="shared" si="140"/>
        <v>5.1418611697178034E-2</v>
      </c>
      <c r="FO45" s="13">
        <f t="shared" si="141"/>
        <v>5.143634785772714E-2</v>
      </c>
      <c r="FP45" s="13">
        <f t="shared" si="142"/>
        <v>5.143634785772714E-2</v>
      </c>
      <c r="FQ45" s="13">
        <f t="shared" si="143"/>
        <v>5.1474817716683059E-2</v>
      </c>
      <c r="FR45" s="13">
        <f t="shared" si="144"/>
        <v>5.1449347514671159E-2</v>
      </c>
      <c r="FS45" s="13">
        <f t="shared" si="145"/>
        <v>5.1461746486975192E-2</v>
      </c>
      <c r="FT45" s="13">
        <f t="shared" si="146"/>
        <v>5.1461746486975192E-2</v>
      </c>
      <c r="FU45" s="13">
        <f t="shared" si="147"/>
        <v>5.1418611697178034E-2</v>
      </c>
      <c r="FV45" s="13">
        <f t="shared" si="148"/>
        <v>5.1420582686709945E-2</v>
      </c>
      <c r="FW45" s="13">
        <f t="shared" si="149"/>
        <v>5.1420582686709945E-2</v>
      </c>
      <c r="FX45" s="13">
        <f t="shared" si="150"/>
        <v>5.143634785772714E-2</v>
      </c>
      <c r="FY45" s="13">
        <f t="shared" si="151"/>
        <v>5.313734370461614E-2</v>
      </c>
      <c r="GA45" s="14"/>
      <c r="GB45" s="15"/>
    </row>
    <row r="46" spans="8:184" x14ac:dyDescent="0.25">
      <c r="H46" s="7" t="s">
        <v>13</v>
      </c>
      <c r="I46" s="5" t="s">
        <v>59</v>
      </c>
      <c r="J46" s="8">
        <v>197.22458302699999</v>
      </c>
      <c r="K46" s="8">
        <v>202.91557568081166</v>
      </c>
      <c r="L46" s="8">
        <v>203.36638360424189</v>
      </c>
      <c r="M46" s="8">
        <v>203.37439934188171</v>
      </c>
      <c r="N46" s="8">
        <v>203.32935286944809</v>
      </c>
      <c r="O46" s="8">
        <v>203.39087527410678</v>
      </c>
      <c r="P46" s="8">
        <v>203.39205574649523</v>
      </c>
      <c r="Q46" s="8">
        <v>202.91557568081166</v>
      </c>
      <c r="R46" s="8">
        <v>202.91557568081166</v>
      </c>
      <c r="S46" s="8">
        <v>202.91557568081166</v>
      </c>
      <c r="T46" s="8">
        <v>202.91557568081166</v>
      </c>
      <c r="U46" s="8">
        <v>203.33410588870214</v>
      </c>
      <c r="V46" s="8">
        <v>203.37439934188171</v>
      </c>
      <c r="W46" s="8">
        <v>203.33187792127632</v>
      </c>
      <c r="X46" s="8">
        <v>203.39088925691411</v>
      </c>
      <c r="Y46" s="8">
        <v>203.4926109388698</v>
      </c>
      <c r="Z46" s="8">
        <v>202.91557568081166</v>
      </c>
      <c r="AA46" s="9">
        <v>203.36469678730256</v>
      </c>
      <c r="AD46" s="7" t="s">
        <v>13</v>
      </c>
      <c r="AE46" s="5" t="s">
        <v>59</v>
      </c>
      <c r="AF46" s="42">
        <v>6074.3472730320518</v>
      </c>
      <c r="AG46" s="42">
        <v>6246.315623511714</v>
      </c>
      <c r="AH46" s="42">
        <v>6171.5555144603404</v>
      </c>
      <c r="AI46" s="42">
        <v>6171.8100611714653</v>
      </c>
      <c r="AJ46" s="42">
        <v>6170.5064475083691</v>
      </c>
      <c r="AK46" s="42">
        <v>6169.0078978953134</v>
      </c>
      <c r="AL46" s="42">
        <v>6168.8977328489291</v>
      </c>
      <c r="AM46" s="42">
        <v>6246.315623511714</v>
      </c>
      <c r="AN46" s="42">
        <v>6246.315623511714</v>
      </c>
      <c r="AO46" s="42">
        <v>6246.315623511714</v>
      </c>
      <c r="AP46" s="42">
        <v>6499.2203809420344</v>
      </c>
      <c r="AQ46" s="42">
        <v>6424.0426555305121</v>
      </c>
      <c r="AR46" s="42">
        <v>6424.7148186017857</v>
      </c>
      <c r="AS46" s="42">
        <v>6423.1755560637766</v>
      </c>
      <c r="AT46" s="42">
        <v>6422.0606019995012</v>
      </c>
      <c r="AU46" s="42">
        <v>6426.6832378703675</v>
      </c>
      <c r="AV46" s="42">
        <v>6499.2203809420344</v>
      </c>
      <c r="AW46" s="43">
        <v>6424.4409494757356</v>
      </c>
      <c r="AX46" s="11"/>
      <c r="AZ46" s="7" t="s">
        <v>13</v>
      </c>
      <c r="BA46" s="5" t="s">
        <v>59</v>
      </c>
      <c r="BB46" s="8">
        <v>0</v>
      </c>
      <c r="BC46" s="8">
        <v>0</v>
      </c>
      <c r="BD46" s="8">
        <v>0</v>
      </c>
      <c r="BE46" s="8">
        <v>0</v>
      </c>
      <c r="BF46" s="8">
        <v>0</v>
      </c>
      <c r="BG46" s="8">
        <v>0</v>
      </c>
      <c r="BH46" s="8">
        <v>0</v>
      </c>
      <c r="BI46" s="8">
        <v>0</v>
      </c>
      <c r="BJ46" s="8">
        <v>0</v>
      </c>
      <c r="BK46" s="8">
        <v>0</v>
      </c>
      <c r="BL46" s="8">
        <v>0</v>
      </c>
      <c r="BM46" s="8">
        <v>0</v>
      </c>
      <c r="BN46" s="8">
        <v>0</v>
      </c>
      <c r="BO46" s="8">
        <v>0</v>
      </c>
      <c r="BP46" s="8">
        <v>0</v>
      </c>
      <c r="BQ46" s="8">
        <v>0</v>
      </c>
      <c r="BR46" s="8">
        <v>0</v>
      </c>
      <c r="BS46" s="9">
        <v>0</v>
      </c>
      <c r="BT46" s="12"/>
      <c r="BV46" s="7" t="s">
        <v>13</v>
      </c>
      <c r="BW46" s="5" t="s">
        <v>59</v>
      </c>
      <c r="BX46" s="42">
        <v>869.52160092321844</v>
      </c>
      <c r="BY46" s="42">
        <v>883.32549708434294</v>
      </c>
      <c r="BZ46" s="42">
        <v>928.54591507992779</v>
      </c>
      <c r="CA46" s="42">
        <v>928.54591507992779</v>
      </c>
      <c r="CB46" s="42">
        <v>928.02703857875838</v>
      </c>
      <c r="CC46" s="42">
        <v>919.20308139739018</v>
      </c>
      <c r="CD46" s="42">
        <v>919.02762920649423</v>
      </c>
      <c r="CE46" s="42">
        <v>882.41953174784715</v>
      </c>
      <c r="CF46" s="42">
        <v>882.41953174784715</v>
      </c>
      <c r="CG46" s="42">
        <v>883.32549708434294</v>
      </c>
      <c r="CH46" s="42">
        <v>882.4195317478476</v>
      </c>
      <c r="CI46" s="42">
        <v>928.54591507992825</v>
      </c>
      <c r="CJ46" s="42">
        <v>928.54591507992825</v>
      </c>
      <c r="CK46" s="42">
        <v>927.65173965647136</v>
      </c>
      <c r="CL46" s="42">
        <v>919.40960337366494</v>
      </c>
      <c r="CM46" s="42">
        <v>924.01930553963689</v>
      </c>
      <c r="CN46" s="42">
        <v>882.4195317478476</v>
      </c>
      <c r="CO46" s="43">
        <v>928.54591507992825</v>
      </c>
      <c r="CR46" s="7" t="s">
        <v>13</v>
      </c>
      <c r="CS46" s="5" t="s">
        <v>59</v>
      </c>
      <c r="CT46" s="8">
        <f t="shared" si="80"/>
        <v>197.22458302699999</v>
      </c>
      <c r="CU46" s="8">
        <f t="shared" si="81"/>
        <v>202.91557568081166</v>
      </c>
      <c r="CV46" s="8">
        <f t="shared" si="82"/>
        <v>203.36638360424189</v>
      </c>
      <c r="CW46" s="8">
        <f t="shared" si="83"/>
        <v>203.37439934188171</v>
      </c>
      <c r="CX46" s="8">
        <f t="shared" si="84"/>
        <v>203.32935286944809</v>
      </c>
      <c r="CY46" s="8">
        <f t="shared" si="85"/>
        <v>203.39087527410678</v>
      </c>
      <c r="CZ46" s="8">
        <f t="shared" si="86"/>
        <v>203.39205574649523</v>
      </c>
      <c r="DA46" s="8">
        <f t="shared" si="87"/>
        <v>202.91557568081166</v>
      </c>
      <c r="DB46" s="8">
        <f t="shared" si="88"/>
        <v>202.91557568081166</v>
      </c>
      <c r="DC46" s="8">
        <f t="shared" si="89"/>
        <v>202.91557568081166</v>
      </c>
      <c r="DD46" s="8">
        <f t="shared" si="90"/>
        <v>202.91557568081166</v>
      </c>
      <c r="DE46" s="8">
        <f t="shared" si="91"/>
        <v>203.33410588870214</v>
      </c>
      <c r="DF46" s="8">
        <f t="shared" si="92"/>
        <v>203.37439934188171</v>
      </c>
      <c r="DG46" s="8">
        <f t="shared" si="93"/>
        <v>203.33187792127632</v>
      </c>
      <c r="DH46" s="8">
        <f t="shared" si="94"/>
        <v>203.39088925691411</v>
      </c>
      <c r="DI46" s="8">
        <f t="shared" si="95"/>
        <v>203.4926109388698</v>
      </c>
      <c r="DJ46" s="8">
        <f t="shared" si="96"/>
        <v>202.91557568081166</v>
      </c>
      <c r="DK46" s="8">
        <f t="shared" si="97"/>
        <v>203.36469678730256</v>
      </c>
      <c r="DN46" s="7" t="s">
        <v>13</v>
      </c>
      <c r="DO46" s="5" t="s">
        <v>59</v>
      </c>
      <c r="DP46" s="10">
        <f t="shared" si="98"/>
        <v>6943.8688739552699</v>
      </c>
      <c r="DQ46" s="10">
        <f t="shared" si="99"/>
        <v>7129.6411205960567</v>
      </c>
      <c r="DR46" s="10">
        <f t="shared" si="100"/>
        <v>7100.1014295402683</v>
      </c>
      <c r="DS46" s="10">
        <f t="shared" si="101"/>
        <v>7100.3559762513933</v>
      </c>
      <c r="DT46" s="10">
        <f t="shared" si="102"/>
        <v>7098.5334860871271</v>
      </c>
      <c r="DU46" s="10">
        <f t="shared" si="103"/>
        <v>7088.210979292704</v>
      </c>
      <c r="DV46" s="10">
        <f t="shared" si="104"/>
        <v>7087.9253620554236</v>
      </c>
      <c r="DW46" s="10">
        <f t="shared" si="105"/>
        <v>7128.735155259561</v>
      </c>
      <c r="DX46" s="10">
        <f t="shared" si="106"/>
        <v>7128.735155259561</v>
      </c>
      <c r="DY46" s="10">
        <f t="shared" si="107"/>
        <v>7129.6411205960567</v>
      </c>
      <c r="DZ46" s="10">
        <f t="shared" si="108"/>
        <v>7381.6399126898823</v>
      </c>
      <c r="EA46" s="10">
        <f t="shared" si="109"/>
        <v>7352.58857061044</v>
      </c>
      <c r="EB46" s="10">
        <f t="shared" si="110"/>
        <v>7353.2607336817136</v>
      </c>
      <c r="EC46" s="10">
        <f t="shared" si="111"/>
        <v>7350.827295720248</v>
      </c>
      <c r="ED46" s="10">
        <f t="shared" si="112"/>
        <v>7341.4702053731662</v>
      </c>
      <c r="EE46" s="10">
        <f t="shared" si="113"/>
        <v>7350.7025434100042</v>
      </c>
      <c r="EF46" s="10">
        <f t="shared" si="114"/>
        <v>7381.6399126898823</v>
      </c>
      <c r="EG46" s="10">
        <f t="shared" si="115"/>
        <v>7352.9868645556635</v>
      </c>
      <c r="EJ46" s="7" t="s">
        <v>13</v>
      </c>
      <c r="EK46" s="5" t="s">
        <v>59</v>
      </c>
      <c r="EL46" s="13">
        <f t="shared" si="116"/>
        <v>6.1598277251274251E-2</v>
      </c>
      <c r="EM46" s="13">
        <f t="shared" si="117"/>
        <v>6.156565953652799E-2</v>
      </c>
      <c r="EN46" s="13">
        <f t="shared" si="118"/>
        <v>6.0693959395672827E-2</v>
      </c>
      <c r="EO46" s="13">
        <f t="shared" si="119"/>
        <v>6.0694070454721971E-2</v>
      </c>
      <c r="EP46" s="13">
        <f t="shared" si="120"/>
        <v>6.0694694203549379E-2</v>
      </c>
      <c r="EQ46" s="13">
        <f t="shared" si="121"/>
        <v>6.0661599391628913E-2</v>
      </c>
      <c r="ER46" s="13">
        <f t="shared" si="122"/>
        <v>6.0660164038439636E-2</v>
      </c>
      <c r="ES46" s="13">
        <f t="shared" si="123"/>
        <v>6.156565953652799E-2</v>
      </c>
      <c r="ET46" s="13">
        <f t="shared" si="124"/>
        <v>6.156565953652799E-2</v>
      </c>
      <c r="EU46" s="13">
        <f t="shared" si="125"/>
        <v>6.156565953652799E-2</v>
      </c>
      <c r="EV46" s="13">
        <f t="shared" si="126"/>
        <v>6.4058368699753024E-2</v>
      </c>
      <c r="EW46" s="13">
        <f t="shared" si="127"/>
        <v>6.3187064732237341E-2</v>
      </c>
      <c r="EX46" s="13">
        <f t="shared" si="128"/>
        <v>6.3181155931052516E-2</v>
      </c>
      <c r="EY46" s="13">
        <f t="shared" si="129"/>
        <v>6.3179228183301656E-2</v>
      </c>
      <c r="EZ46" s="13">
        <f t="shared" si="130"/>
        <v>6.314993385851661E-2</v>
      </c>
      <c r="FA46" s="13">
        <f t="shared" si="131"/>
        <v>6.3163799493446721E-2</v>
      </c>
      <c r="FB46" s="13">
        <f t="shared" si="132"/>
        <v>6.4058368699753024E-2</v>
      </c>
      <c r="FC46" s="13">
        <f t="shared" si="133"/>
        <v>6.3181476932498315E-2</v>
      </c>
      <c r="FF46" s="7" t="s">
        <v>13</v>
      </c>
      <c r="FG46" s="5" t="s">
        <v>59</v>
      </c>
      <c r="FH46" s="13">
        <f t="shared" si="134"/>
        <v>7.0415855542761183E-2</v>
      </c>
      <c r="FI46" s="13">
        <f t="shared" si="135"/>
        <v>7.0271994613277572E-2</v>
      </c>
      <c r="FJ46" s="13">
        <f t="shared" si="136"/>
        <v>6.9825713608177395E-2</v>
      </c>
      <c r="FK46" s="13">
        <f t="shared" si="137"/>
        <v>6.9825464751002098E-2</v>
      </c>
      <c r="FL46" s="13">
        <f t="shared" si="138"/>
        <v>6.982300770558092E-2</v>
      </c>
      <c r="FM46" s="13">
        <f t="shared" si="139"/>
        <v>6.9700383261933757E-2</v>
      </c>
      <c r="FN46" s="13">
        <f t="shared" si="140"/>
        <v>6.9697170187312599E-2</v>
      </c>
      <c r="FO46" s="13">
        <f t="shared" si="141"/>
        <v>7.0263065132793318E-2</v>
      </c>
      <c r="FP46" s="13">
        <f t="shared" si="142"/>
        <v>7.0263065132793318E-2</v>
      </c>
      <c r="FQ46" s="13">
        <f t="shared" si="143"/>
        <v>7.0271994613277572E-2</v>
      </c>
      <c r="FR46" s="13">
        <f t="shared" si="144"/>
        <v>7.2755774296018358E-2</v>
      </c>
      <c r="FS46" s="13">
        <f t="shared" si="145"/>
        <v>7.2320268540044974E-2</v>
      </c>
      <c r="FT46" s="13">
        <f t="shared" si="146"/>
        <v>7.2312550227332628E-2</v>
      </c>
      <c r="FU46" s="13">
        <f t="shared" si="147"/>
        <v>7.2303736835266488E-2</v>
      </c>
      <c r="FV46" s="13">
        <f t="shared" si="148"/>
        <v>7.2190747896281188E-2</v>
      </c>
      <c r="FW46" s="13">
        <f t="shared" si="149"/>
        <v>7.2245400061412474E-2</v>
      </c>
      <c r="FX46" s="13">
        <f t="shared" si="150"/>
        <v>7.2755774296018358E-2</v>
      </c>
      <c r="FY46" s="13">
        <f t="shared" si="151"/>
        <v>7.2313306888718162E-2</v>
      </c>
      <c r="GA46" s="14"/>
      <c r="GB46" s="15"/>
    </row>
    <row r="47" spans="8:184" x14ac:dyDescent="0.25">
      <c r="H47" s="7" t="s">
        <v>13</v>
      </c>
      <c r="I47" s="5" t="s">
        <v>60</v>
      </c>
      <c r="J47" s="8">
        <v>1352.6015672000003</v>
      </c>
      <c r="K47" s="8">
        <v>1353.5448780652448</v>
      </c>
      <c r="L47" s="8">
        <v>1353.3181175112463</v>
      </c>
      <c r="M47" s="8">
        <v>1352.1922396075831</v>
      </c>
      <c r="N47" s="8">
        <v>1343.8111962729838</v>
      </c>
      <c r="O47" s="8">
        <v>1337.991479515269</v>
      </c>
      <c r="P47" s="8">
        <v>1334.3909172841884</v>
      </c>
      <c r="Q47" s="8">
        <v>1360.3851789438861</v>
      </c>
      <c r="R47" s="8">
        <v>1356.5793946850704</v>
      </c>
      <c r="S47" s="8">
        <v>1370.6255300525129</v>
      </c>
      <c r="T47" s="8">
        <v>1353.7103803317432</v>
      </c>
      <c r="U47" s="8">
        <v>1353.288396002841</v>
      </c>
      <c r="V47" s="8">
        <v>1353.1299727772323</v>
      </c>
      <c r="W47" s="8">
        <v>1343.7551808000383</v>
      </c>
      <c r="X47" s="8">
        <v>1338.3471644756628</v>
      </c>
      <c r="Y47" s="8">
        <v>1334.2691218782788</v>
      </c>
      <c r="Z47" s="8">
        <v>1359.4474741455747</v>
      </c>
      <c r="AA47" s="9">
        <v>1355.3576822259893</v>
      </c>
      <c r="AD47" s="7" t="s">
        <v>13</v>
      </c>
      <c r="AE47" s="5" t="s">
        <v>60</v>
      </c>
      <c r="AF47" s="42">
        <v>55692.800142107662</v>
      </c>
      <c r="AG47" s="42">
        <v>55845.025660881089</v>
      </c>
      <c r="AH47" s="42">
        <v>55558.1955459495</v>
      </c>
      <c r="AI47" s="42">
        <v>53179.576298392858</v>
      </c>
      <c r="AJ47" s="42">
        <v>51155.487779254887</v>
      </c>
      <c r="AK47" s="42">
        <v>49813.105872333799</v>
      </c>
      <c r="AL47" s="42">
        <v>49047.138230008793</v>
      </c>
      <c r="AM47" s="42">
        <v>54333.41681134516</v>
      </c>
      <c r="AN47" s="42">
        <v>56090.956379344592</v>
      </c>
      <c r="AO47" s="42">
        <v>55385.530619396872</v>
      </c>
      <c r="AP47" s="42">
        <v>55926.496747512843</v>
      </c>
      <c r="AQ47" s="42">
        <v>55625.067015618515</v>
      </c>
      <c r="AR47" s="42">
        <v>53634.10285297138</v>
      </c>
      <c r="AS47" s="42">
        <v>51230.489326355317</v>
      </c>
      <c r="AT47" s="42">
        <v>49949.711900531409</v>
      </c>
      <c r="AU47" s="42">
        <v>49092.354380658726</v>
      </c>
      <c r="AV47" s="42">
        <v>54302.488334276917</v>
      </c>
      <c r="AW47" s="43">
        <v>53541.270641827708</v>
      </c>
      <c r="AX47" s="11"/>
      <c r="AZ47" s="7" t="s">
        <v>13</v>
      </c>
      <c r="BA47" s="5" t="s">
        <v>60</v>
      </c>
      <c r="BB47" s="8">
        <v>15.965243465730758</v>
      </c>
      <c r="BC47" s="8">
        <v>0.12404994541989001</v>
      </c>
      <c r="BD47" s="8">
        <v>0.12434073882068999</v>
      </c>
      <c r="BE47" s="8">
        <v>0.12404994541989001</v>
      </c>
      <c r="BF47" s="8">
        <v>0.12404994541989001</v>
      </c>
      <c r="BG47" s="8">
        <v>0.12404994541989001</v>
      </c>
      <c r="BH47" s="8">
        <v>0.12404994541989001</v>
      </c>
      <c r="BI47" s="8">
        <v>0.12404994541989001</v>
      </c>
      <c r="BJ47" s="8">
        <v>0.12404994541989001</v>
      </c>
      <c r="BK47" s="8">
        <v>0.12404994541989001</v>
      </c>
      <c r="BL47" s="8">
        <v>0.12404994541989001</v>
      </c>
      <c r="BM47" s="8">
        <v>0.1243037210352</v>
      </c>
      <c r="BN47" s="8">
        <v>0.12404994541989001</v>
      </c>
      <c r="BO47" s="8">
        <v>0.12404994541989001</v>
      </c>
      <c r="BP47" s="8">
        <v>0.12404994541989001</v>
      </c>
      <c r="BQ47" s="8">
        <v>0.12404994541989001</v>
      </c>
      <c r="BR47" s="8">
        <v>0.12404994541989001</v>
      </c>
      <c r="BS47" s="9">
        <v>0.12404994541989001</v>
      </c>
      <c r="BT47" s="12"/>
      <c r="BV47" s="7" t="s">
        <v>13</v>
      </c>
      <c r="BW47" s="5" t="s">
        <v>60</v>
      </c>
      <c r="BX47" s="42">
        <v>638.3591537273428</v>
      </c>
      <c r="BY47" s="42">
        <v>11.1548773094468</v>
      </c>
      <c r="BZ47" s="42">
        <v>11.181026169870199</v>
      </c>
      <c r="CA47" s="42">
        <v>11.1548773094468</v>
      </c>
      <c r="CB47" s="42">
        <v>11.1548773094468</v>
      </c>
      <c r="CC47" s="42">
        <v>11.1548773094468</v>
      </c>
      <c r="CD47" s="42">
        <v>11.1548773094468</v>
      </c>
      <c r="CE47" s="42">
        <v>11.1548773094468</v>
      </c>
      <c r="CF47" s="42">
        <v>11.1548773094468</v>
      </c>
      <c r="CG47" s="42">
        <v>11.1548773094468</v>
      </c>
      <c r="CH47" s="42">
        <v>11.1548773094468</v>
      </c>
      <c r="CI47" s="42">
        <v>11.1776974392206</v>
      </c>
      <c r="CJ47" s="42">
        <v>11.1548773094468</v>
      </c>
      <c r="CK47" s="42">
        <v>11.1548773094468</v>
      </c>
      <c r="CL47" s="42">
        <v>11.1548773094468</v>
      </c>
      <c r="CM47" s="42">
        <v>11.1548773094468</v>
      </c>
      <c r="CN47" s="42">
        <v>11.1548773094468</v>
      </c>
      <c r="CO47" s="43">
        <v>11.1548773094468</v>
      </c>
      <c r="CR47" s="7" t="s">
        <v>13</v>
      </c>
      <c r="CS47" s="5" t="s">
        <v>60</v>
      </c>
      <c r="CT47" s="8">
        <f t="shared" si="80"/>
        <v>1368.5668106657311</v>
      </c>
      <c r="CU47" s="8">
        <f t="shared" si="81"/>
        <v>1353.6689280106648</v>
      </c>
      <c r="CV47" s="8">
        <f t="shared" si="82"/>
        <v>1353.4424582500669</v>
      </c>
      <c r="CW47" s="8">
        <f t="shared" si="83"/>
        <v>1352.3162895530031</v>
      </c>
      <c r="CX47" s="8">
        <f t="shared" si="84"/>
        <v>1343.9352462184038</v>
      </c>
      <c r="CY47" s="8">
        <f t="shared" si="85"/>
        <v>1338.115529460689</v>
      </c>
      <c r="CZ47" s="8">
        <f t="shared" si="86"/>
        <v>1334.5149672296084</v>
      </c>
      <c r="DA47" s="8">
        <f t="shared" si="87"/>
        <v>1360.5092288893061</v>
      </c>
      <c r="DB47" s="8">
        <f t="shared" si="88"/>
        <v>1356.7034446304904</v>
      </c>
      <c r="DC47" s="8">
        <f t="shared" si="89"/>
        <v>1370.7495799979329</v>
      </c>
      <c r="DD47" s="8">
        <f t="shared" si="90"/>
        <v>1353.8344302771632</v>
      </c>
      <c r="DE47" s="8">
        <f t="shared" si="91"/>
        <v>1353.4126997238761</v>
      </c>
      <c r="DF47" s="8">
        <f t="shared" si="92"/>
        <v>1353.2540227226523</v>
      </c>
      <c r="DG47" s="8">
        <f t="shared" si="93"/>
        <v>1343.8792307454582</v>
      </c>
      <c r="DH47" s="8">
        <f t="shared" si="94"/>
        <v>1338.4712144210828</v>
      </c>
      <c r="DI47" s="8">
        <f t="shared" si="95"/>
        <v>1334.3931718236988</v>
      </c>
      <c r="DJ47" s="8">
        <f t="shared" si="96"/>
        <v>1359.5715240909947</v>
      </c>
      <c r="DK47" s="8">
        <f t="shared" si="97"/>
        <v>1355.4817321714092</v>
      </c>
      <c r="DN47" s="7" t="s">
        <v>13</v>
      </c>
      <c r="DO47" s="5" t="s">
        <v>60</v>
      </c>
      <c r="DP47" s="10">
        <f t="shared" si="98"/>
        <v>56331.159295835008</v>
      </c>
      <c r="DQ47" s="10">
        <f t="shared" si="99"/>
        <v>55856.180538190536</v>
      </c>
      <c r="DR47" s="10">
        <f t="shared" si="100"/>
        <v>55569.37657211937</v>
      </c>
      <c r="DS47" s="10">
        <f t="shared" si="101"/>
        <v>53190.731175702305</v>
      </c>
      <c r="DT47" s="10">
        <f t="shared" si="102"/>
        <v>51166.642656564334</v>
      </c>
      <c r="DU47" s="10">
        <f t="shared" si="103"/>
        <v>49824.260749643247</v>
      </c>
      <c r="DV47" s="10">
        <f t="shared" si="104"/>
        <v>49058.293107318241</v>
      </c>
      <c r="DW47" s="10">
        <f t="shared" si="105"/>
        <v>54344.571688654607</v>
      </c>
      <c r="DX47" s="10">
        <f t="shared" si="106"/>
        <v>56102.11125665404</v>
      </c>
      <c r="DY47" s="10">
        <f t="shared" si="107"/>
        <v>55396.685496706319</v>
      </c>
      <c r="DZ47" s="10">
        <f t="shared" si="108"/>
        <v>55937.651624822291</v>
      </c>
      <c r="EA47" s="10">
        <f t="shared" si="109"/>
        <v>55636.244713057735</v>
      </c>
      <c r="EB47" s="10">
        <f t="shared" si="110"/>
        <v>53645.257730280828</v>
      </c>
      <c r="EC47" s="10">
        <f t="shared" si="111"/>
        <v>51241.644203664764</v>
      </c>
      <c r="ED47" s="10">
        <f t="shared" si="112"/>
        <v>49960.866777840856</v>
      </c>
      <c r="EE47" s="10">
        <f t="shared" si="113"/>
        <v>49103.509257968173</v>
      </c>
      <c r="EF47" s="10">
        <f t="shared" si="114"/>
        <v>54313.643211586364</v>
      </c>
      <c r="EG47" s="10">
        <f t="shared" si="115"/>
        <v>53552.425519137156</v>
      </c>
      <c r="EJ47" s="7" t="s">
        <v>13</v>
      </c>
      <c r="EK47" s="5" t="s">
        <v>60</v>
      </c>
      <c r="EL47" s="13">
        <f t="shared" si="116"/>
        <v>8.2349158085623805E-2</v>
      </c>
      <c r="EM47" s="13">
        <f t="shared" si="117"/>
        <v>8.251669607099528E-2</v>
      </c>
      <c r="EN47" s="13">
        <f t="shared" si="118"/>
        <v>8.2106630846147374E-2</v>
      </c>
      <c r="EO47" s="13">
        <f t="shared" si="119"/>
        <v>7.8656828135363344E-2</v>
      </c>
      <c r="EP47" s="13">
        <f t="shared" si="120"/>
        <v>7.6134933123243723E-2</v>
      </c>
      <c r="EQ47" s="13">
        <f t="shared" si="121"/>
        <v>7.4459526289928579E-2</v>
      </c>
      <c r="ER47" s="13">
        <f t="shared" si="122"/>
        <v>7.3512398195622775E-2</v>
      </c>
      <c r="ES47" s="13">
        <f t="shared" si="123"/>
        <v>7.9879460100448996E-2</v>
      </c>
      <c r="ET47" s="13">
        <f t="shared" si="124"/>
        <v>8.2694690187839828E-2</v>
      </c>
      <c r="EU47" s="13">
        <f t="shared" si="125"/>
        <v>8.0817888482311986E-2</v>
      </c>
      <c r="EV47" s="13">
        <f t="shared" si="126"/>
        <v>8.26269748094971E-2</v>
      </c>
      <c r="EW47" s="13">
        <f t="shared" si="127"/>
        <v>8.2207262221291877E-2</v>
      </c>
      <c r="EX47" s="13">
        <f t="shared" si="128"/>
        <v>7.9274133205238281E-2</v>
      </c>
      <c r="EY47" s="13">
        <f t="shared" si="129"/>
        <v>7.6249736646007135E-2</v>
      </c>
      <c r="EZ47" s="13">
        <f t="shared" si="130"/>
        <v>7.4643878996972654E-2</v>
      </c>
      <c r="FA47" s="13">
        <f t="shared" si="131"/>
        <v>7.3586885247783271E-2</v>
      </c>
      <c r="FB47" s="13">
        <f t="shared" si="132"/>
        <v>7.9889056939704911E-2</v>
      </c>
      <c r="FC47" s="13">
        <f t="shared" si="133"/>
        <v>7.9006850138471946E-2</v>
      </c>
      <c r="FF47" s="7" t="s">
        <v>13</v>
      </c>
      <c r="FG47" s="5" t="s">
        <v>60</v>
      </c>
      <c r="FH47" s="13">
        <f t="shared" si="134"/>
        <v>8.2321387391285722E-2</v>
      </c>
      <c r="FI47" s="13">
        <f t="shared" si="135"/>
        <v>8.2525615211211351E-2</v>
      </c>
      <c r="FJ47" s="13">
        <f t="shared" si="136"/>
        <v>8.2115610062902536E-2</v>
      </c>
      <c r="FK47" s="13">
        <f t="shared" si="137"/>
        <v>7.8666110268159326E-2</v>
      </c>
      <c r="FL47" s="13">
        <f t="shared" si="138"/>
        <v>7.6144505921008049E-2</v>
      </c>
      <c r="FM47" s="13">
        <f t="shared" si="139"/>
        <v>7.44692960401174E-2</v>
      </c>
      <c r="FN47" s="13">
        <f t="shared" si="140"/>
        <v>7.3522282345264353E-2</v>
      </c>
      <c r="FO47" s="13">
        <f t="shared" si="141"/>
        <v>7.9888574858136732E-2</v>
      </c>
      <c r="FP47" s="13">
        <f t="shared" si="142"/>
        <v>8.2703573103898073E-2</v>
      </c>
      <c r="FQ47" s="13">
        <f t="shared" si="143"/>
        <v>8.0826850221307173E-2</v>
      </c>
      <c r="FR47" s="13">
        <f t="shared" si="144"/>
        <v>8.2635882754688805E-2</v>
      </c>
      <c r="FS47" s="13">
        <f t="shared" si="145"/>
        <v>8.2216229719742781E-2</v>
      </c>
      <c r="FT47" s="13">
        <f t="shared" si="146"/>
        <v>7.9283352318953879E-2</v>
      </c>
      <c r="FU47" s="13">
        <f t="shared" si="147"/>
        <v>7.6259299245573883E-2</v>
      </c>
      <c r="FV47" s="13">
        <f t="shared" si="148"/>
        <v>7.4653629065082272E-2</v>
      </c>
      <c r="FW47" s="13">
        <f t="shared" si="149"/>
        <v>7.3596763375008895E-2</v>
      </c>
      <c r="FX47" s="13">
        <f t="shared" si="150"/>
        <v>7.9898177108262552E-2</v>
      </c>
      <c r="FY47" s="13">
        <f t="shared" si="151"/>
        <v>7.9016078561750941E-2</v>
      </c>
      <c r="GA47" s="14"/>
      <c r="GB47" s="15"/>
    </row>
    <row r="48" spans="8:184" x14ac:dyDescent="0.25">
      <c r="H48" s="7"/>
      <c r="I48" s="5" t="s">
        <v>61</v>
      </c>
      <c r="J48" s="8">
        <f>J67-J72</f>
        <v>156.77014268673352</v>
      </c>
      <c r="K48" s="8">
        <f t="shared" ref="K48:AA48" si="152">K67-K72</f>
        <v>157.1205868330137</v>
      </c>
      <c r="L48" s="8">
        <f t="shared" si="152"/>
        <v>157.12058719475365</v>
      </c>
      <c r="M48" s="8">
        <f t="shared" si="152"/>
        <v>157.12058719350955</v>
      </c>
      <c r="N48" s="8">
        <f t="shared" si="152"/>
        <v>154.67410694664127</v>
      </c>
      <c r="O48" s="8">
        <f t="shared" si="152"/>
        <v>148.74072574304859</v>
      </c>
      <c r="P48" s="8">
        <f t="shared" si="152"/>
        <v>148.72890244067645</v>
      </c>
      <c r="Q48" s="8">
        <f t="shared" si="152"/>
        <v>156.19111999000901</v>
      </c>
      <c r="R48" s="8">
        <f t="shared" si="152"/>
        <v>156.19274457519265</v>
      </c>
      <c r="S48" s="8">
        <f t="shared" si="152"/>
        <v>156.6197209630092</v>
      </c>
      <c r="T48" s="8">
        <f t="shared" si="152"/>
        <v>157.1205868330137</v>
      </c>
      <c r="U48" s="8">
        <f t="shared" si="152"/>
        <v>157.12058719257291</v>
      </c>
      <c r="V48" s="8">
        <f t="shared" si="152"/>
        <v>157.12058719350955</v>
      </c>
      <c r="W48" s="8">
        <f t="shared" si="152"/>
        <v>154.93630677701455</v>
      </c>
      <c r="X48" s="8">
        <f t="shared" si="152"/>
        <v>148.74072634025458</v>
      </c>
      <c r="Y48" s="8">
        <f t="shared" si="152"/>
        <v>148.73569069572545</v>
      </c>
      <c r="Z48" s="8">
        <f t="shared" si="152"/>
        <v>156.19274489719291</v>
      </c>
      <c r="AA48" s="8">
        <f t="shared" si="152"/>
        <v>157.7535134205784</v>
      </c>
      <c r="AD48" s="7"/>
      <c r="AE48" s="5" t="s">
        <v>61</v>
      </c>
      <c r="AF48" s="42">
        <f>AF67-AF72</f>
        <v>21618.358272951391</v>
      </c>
      <c r="AG48" s="42">
        <f t="shared" ref="AG48:AW48" si="153">AG67-AG72</f>
        <v>21619.575706329113</v>
      </c>
      <c r="AH48" s="42">
        <f t="shared" si="153"/>
        <v>21619.57570787039</v>
      </c>
      <c r="AI48" s="42">
        <f t="shared" si="153"/>
        <v>18665.612061227203</v>
      </c>
      <c r="AJ48" s="42">
        <f t="shared" si="153"/>
        <v>17725.381867822431</v>
      </c>
      <c r="AK48" s="42">
        <f t="shared" si="153"/>
        <v>14880.504112537077</v>
      </c>
      <c r="AL48" s="42">
        <f t="shared" si="153"/>
        <v>14853.472844527721</v>
      </c>
      <c r="AM48" s="42">
        <f t="shared" si="153"/>
        <v>21615.615498602387</v>
      </c>
      <c r="AN48" s="42">
        <f t="shared" si="153"/>
        <v>21615.622420522028</v>
      </c>
      <c r="AO48" s="42">
        <f t="shared" si="153"/>
        <v>21617.441651840378</v>
      </c>
      <c r="AP48" s="42">
        <f t="shared" si="153"/>
        <v>21619.575706329113</v>
      </c>
      <c r="AQ48" s="42">
        <f t="shared" si="153"/>
        <v>21619.575707861099</v>
      </c>
      <c r="AR48" s="42">
        <f t="shared" si="153"/>
        <v>18665.612061227203</v>
      </c>
      <c r="AS48" s="42">
        <f t="shared" si="153"/>
        <v>17826.150229949741</v>
      </c>
      <c r="AT48" s="42">
        <f t="shared" si="153"/>
        <v>14880.504208090046</v>
      </c>
      <c r="AU48" s="42">
        <f t="shared" si="153"/>
        <v>14847.97742068283</v>
      </c>
      <c r="AV48" s="42">
        <f t="shared" si="153"/>
        <v>21615.622421893986</v>
      </c>
      <c r="AW48" s="42">
        <f t="shared" si="153"/>
        <v>18668.308789307124</v>
      </c>
      <c r="AX48" s="11"/>
      <c r="AZ48" s="7"/>
      <c r="BA48" s="5" t="s">
        <v>61</v>
      </c>
      <c r="BB48" s="8">
        <f>BB67-BB72</f>
        <v>0</v>
      </c>
      <c r="BC48" s="8">
        <f t="shared" ref="BC48:BS48" si="154">BC67-BC72</f>
        <v>0</v>
      </c>
      <c r="BD48" s="8">
        <f t="shared" si="154"/>
        <v>0</v>
      </c>
      <c r="BE48" s="8">
        <f t="shared" si="154"/>
        <v>0</v>
      </c>
      <c r="BF48" s="8">
        <f t="shared" si="154"/>
        <v>0</v>
      </c>
      <c r="BG48" s="8">
        <f t="shared" si="154"/>
        <v>0</v>
      </c>
      <c r="BH48" s="8">
        <f t="shared" si="154"/>
        <v>0</v>
      </c>
      <c r="BI48" s="8">
        <f t="shared" si="154"/>
        <v>0</v>
      </c>
      <c r="BJ48" s="8">
        <f t="shared" si="154"/>
        <v>0</v>
      </c>
      <c r="BK48" s="8">
        <f t="shared" si="154"/>
        <v>0</v>
      </c>
      <c r="BL48" s="8">
        <f t="shared" si="154"/>
        <v>0</v>
      </c>
      <c r="BM48" s="8">
        <f t="shared" si="154"/>
        <v>0</v>
      </c>
      <c r="BN48" s="8">
        <f t="shared" si="154"/>
        <v>0</v>
      </c>
      <c r="BO48" s="8">
        <f t="shared" si="154"/>
        <v>0</v>
      </c>
      <c r="BP48" s="8">
        <f t="shared" si="154"/>
        <v>0</v>
      </c>
      <c r="BQ48" s="8">
        <f t="shared" si="154"/>
        <v>0</v>
      </c>
      <c r="BR48" s="8">
        <f t="shared" si="154"/>
        <v>0</v>
      </c>
      <c r="BS48" s="8">
        <f t="shared" si="154"/>
        <v>0</v>
      </c>
      <c r="BT48" s="12"/>
      <c r="BV48" s="7"/>
      <c r="BW48" s="5" t="s">
        <v>61</v>
      </c>
      <c r="BX48" s="42">
        <f>BX67-BX72</f>
        <v>0</v>
      </c>
      <c r="BY48" s="42">
        <f t="shared" ref="BY48:CO48" si="155">BY67-BY72</f>
        <v>0</v>
      </c>
      <c r="BZ48" s="42">
        <f t="shared" si="155"/>
        <v>0</v>
      </c>
      <c r="CA48" s="42">
        <f t="shared" si="155"/>
        <v>0</v>
      </c>
      <c r="CB48" s="42">
        <f t="shared" si="155"/>
        <v>0</v>
      </c>
      <c r="CC48" s="42">
        <f t="shared" si="155"/>
        <v>0</v>
      </c>
      <c r="CD48" s="42">
        <f t="shared" si="155"/>
        <v>0</v>
      </c>
      <c r="CE48" s="42">
        <f t="shared" si="155"/>
        <v>0</v>
      </c>
      <c r="CF48" s="42">
        <f t="shared" si="155"/>
        <v>0</v>
      </c>
      <c r="CG48" s="42">
        <f t="shared" si="155"/>
        <v>0</v>
      </c>
      <c r="CH48" s="42">
        <f t="shared" si="155"/>
        <v>0</v>
      </c>
      <c r="CI48" s="42">
        <f t="shared" si="155"/>
        <v>0</v>
      </c>
      <c r="CJ48" s="42">
        <f t="shared" si="155"/>
        <v>0</v>
      </c>
      <c r="CK48" s="42">
        <f t="shared" si="155"/>
        <v>0</v>
      </c>
      <c r="CL48" s="42">
        <f t="shared" si="155"/>
        <v>0</v>
      </c>
      <c r="CM48" s="42">
        <f t="shared" si="155"/>
        <v>0</v>
      </c>
      <c r="CN48" s="42">
        <f t="shared" si="155"/>
        <v>0</v>
      </c>
      <c r="CO48" s="42">
        <f t="shared" si="155"/>
        <v>0</v>
      </c>
      <c r="CR48" s="7"/>
      <c r="CS48" s="5" t="s">
        <v>61</v>
      </c>
      <c r="CT48" s="8">
        <f t="shared" si="80"/>
        <v>156.77014268673352</v>
      </c>
      <c r="CU48" s="8">
        <f t="shared" si="81"/>
        <v>157.1205868330137</v>
      </c>
      <c r="CV48" s="8">
        <f t="shared" si="82"/>
        <v>157.12058719475365</v>
      </c>
      <c r="CW48" s="8">
        <f t="shared" si="83"/>
        <v>157.12058719350955</v>
      </c>
      <c r="CX48" s="8">
        <f t="shared" si="84"/>
        <v>154.67410694664127</v>
      </c>
      <c r="CY48" s="8">
        <f t="shared" si="85"/>
        <v>148.74072574304859</v>
      </c>
      <c r="CZ48" s="8">
        <f t="shared" si="86"/>
        <v>148.72890244067645</v>
      </c>
      <c r="DA48" s="8">
        <f t="shared" si="87"/>
        <v>156.19111999000901</v>
      </c>
      <c r="DB48" s="8">
        <f t="shared" si="88"/>
        <v>156.19274457519265</v>
      </c>
      <c r="DC48" s="8">
        <f t="shared" si="89"/>
        <v>156.6197209630092</v>
      </c>
      <c r="DD48" s="8">
        <f t="shared" si="90"/>
        <v>157.1205868330137</v>
      </c>
      <c r="DE48" s="8">
        <f t="shared" si="91"/>
        <v>157.12058719257291</v>
      </c>
      <c r="DF48" s="8">
        <f t="shared" si="92"/>
        <v>157.12058719350955</v>
      </c>
      <c r="DG48" s="8">
        <f t="shared" si="93"/>
        <v>154.93630677701455</v>
      </c>
      <c r="DH48" s="8">
        <f t="shared" si="94"/>
        <v>148.74072634025458</v>
      </c>
      <c r="DI48" s="8">
        <f t="shared" si="95"/>
        <v>148.73569069572545</v>
      </c>
      <c r="DJ48" s="8">
        <f t="shared" si="96"/>
        <v>156.19274489719291</v>
      </c>
      <c r="DK48" s="8">
        <f t="shared" si="97"/>
        <v>157.7535134205784</v>
      </c>
      <c r="DN48" s="7"/>
      <c r="DO48" s="5" t="s">
        <v>61</v>
      </c>
      <c r="DP48" s="10">
        <f t="shared" si="98"/>
        <v>21618.358272951391</v>
      </c>
      <c r="DQ48" s="10">
        <f t="shared" si="99"/>
        <v>21619.575706329113</v>
      </c>
      <c r="DR48" s="10">
        <f t="shared" si="100"/>
        <v>21619.57570787039</v>
      </c>
      <c r="DS48" s="10">
        <f t="shared" si="101"/>
        <v>18665.612061227203</v>
      </c>
      <c r="DT48" s="10">
        <f t="shared" si="102"/>
        <v>17725.381867822431</v>
      </c>
      <c r="DU48" s="10">
        <f t="shared" si="103"/>
        <v>14880.504112537077</v>
      </c>
      <c r="DV48" s="10">
        <f t="shared" si="104"/>
        <v>14853.472844527721</v>
      </c>
      <c r="DW48" s="10">
        <f t="shared" si="105"/>
        <v>21615.615498602387</v>
      </c>
      <c r="DX48" s="10">
        <f t="shared" si="106"/>
        <v>21615.622420522028</v>
      </c>
      <c r="DY48" s="10">
        <f t="shared" si="107"/>
        <v>21617.441651840378</v>
      </c>
      <c r="DZ48" s="10">
        <f t="shared" si="108"/>
        <v>21619.575706329113</v>
      </c>
      <c r="EA48" s="10">
        <f t="shared" si="109"/>
        <v>21619.575707861099</v>
      </c>
      <c r="EB48" s="10">
        <f t="shared" si="110"/>
        <v>18665.612061227203</v>
      </c>
      <c r="EC48" s="10">
        <f t="shared" si="111"/>
        <v>17826.150229949741</v>
      </c>
      <c r="ED48" s="10">
        <f t="shared" si="112"/>
        <v>14880.504208090046</v>
      </c>
      <c r="EE48" s="10">
        <f t="shared" si="113"/>
        <v>14847.97742068283</v>
      </c>
      <c r="EF48" s="10">
        <f t="shared" si="114"/>
        <v>21615.622421893986</v>
      </c>
      <c r="EG48" s="10">
        <f t="shared" si="115"/>
        <v>18668.308789307124</v>
      </c>
      <c r="EJ48" s="7"/>
      <c r="EK48" s="5" t="s">
        <v>61</v>
      </c>
      <c r="EL48" s="13">
        <f t="shared" si="116"/>
        <v>0.27579688201407521</v>
      </c>
      <c r="EM48" s="13">
        <f t="shared" si="117"/>
        <v>0.27519723725709089</v>
      </c>
      <c r="EN48" s="13">
        <f t="shared" si="118"/>
        <v>0.27519723664312123</v>
      </c>
      <c r="EO48" s="13">
        <f t="shared" si="119"/>
        <v>0.23759600692223298</v>
      </c>
      <c r="EP48" s="13">
        <f t="shared" si="120"/>
        <v>0.22919649859607399</v>
      </c>
      <c r="EQ48" s="13">
        <f t="shared" si="121"/>
        <v>0.20008647985546782</v>
      </c>
      <c r="ER48" s="13">
        <f t="shared" si="122"/>
        <v>0.19973888868644521</v>
      </c>
      <c r="ES48" s="13">
        <f t="shared" si="123"/>
        <v>0.27678417953575157</v>
      </c>
      <c r="ET48" s="13">
        <f t="shared" si="124"/>
        <v>0.27678138929322754</v>
      </c>
      <c r="EU48" s="13">
        <f t="shared" si="125"/>
        <v>0.27605005958280354</v>
      </c>
      <c r="EV48" s="13">
        <f t="shared" si="126"/>
        <v>0.27519723725709089</v>
      </c>
      <c r="EW48" s="13">
        <f t="shared" si="127"/>
        <v>0.2751972366468225</v>
      </c>
      <c r="EX48" s="13">
        <f t="shared" si="128"/>
        <v>0.23759600692223298</v>
      </c>
      <c r="EY48" s="13">
        <f t="shared" si="129"/>
        <v>0.2301093991559417</v>
      </c>
      <c r="EZ48" s="13">
        <f t="shared" si="130"/>
        <v>0.20008648033693041</v>
      </c>
      <c r="FA48" s="13">
        <f t="shared" si="131"/>
        <v>0.19965587749961011</v>
      </c>
      <c r="FB48" s="13">
        <f t="shared" si="132"/>
        <v>0.27678138874019448</v>
      </c>
      <c r="FC48" s="13">
        <f t="shared" si="133"/>
        <v>0.23667693206345933</v>
      </c>
      <c r="FF48" s="7"/>
      <c r="FG48" s="5" t="s">
        <v>61</v>
      </c>
      <c r="FH48" s="13">
        <f t="shared" si="134"/>
        <v>0.27579688201407521</v>
      </c>
      <c r="FI48" s="13">
        <f t="shared" si="135"/>
        <v>0.27519723725709089</v>
      </c>
      <c r="FJ48" s="13">
        <f t="shared" si="136"/>
        <v>0.27519723664312123</v>
      </c>
      <c r="FK48" s="13">
        <f t="shared" si="137"/>
        <v>0.23759600692223298</v>
      </c>
      <c r="FL48" s="13">
        <f t="shared" si="138"/>
        <v>0.22919649859607399</v>
      </c>
      <c r="FM48" s="13">
        <f t="shared" si="139"/>
        <v>0.20008647985546782</v>
      </c>
      <c r="FN48" s="13">
        <f t="shared" si="140"/>
        <v>0.19973888868644521</v>
      </c>
      <c r="FO48" s="13">
        <f t="shared" si="141"/>
        <v>0.27678417953575157</v>
      </c>
      <c r="FP48" s="13">
        <f t="shared" si="142"/>
        <v>0.27678138929322754</v>
      </c>
      <c r="FQ48" s="13">
        <f t="shared" si="143"/>
        <v>0.27605005958280354</v>
      </c>
      <c r="FR48" s="13">
        <f t="shared" si="144"/>
        <v>0.27519723725709089</v>
      </c>
      <c r="FS48" s="13">
        <f t="shared" si="145"/>
        <v>0.2751972366468225</v>
      </c>
      <c r="FT48" s="13">
        <f t="shared" si="146"/>
        <v>0.23759600692223298</v>
      </c>
      <c r="FU48" s="13">
        <f t="shared" si="147"/>
        <v>0.2301093991559417</v>
      </c>
      <c r="FV48" s="13">
        <f t="shared" si="148"/>
        <v>0.20008648033693041</v>
      </c>
      <c r="FW48" s="13">
        <f t="shared" si="149"/>
        <v>0.19965587749961011</v>
      </c>
      <c r="FX48" s="13">
        <f t="shared" si="150"/>
        <v>0.27678138874019448</v>
      </c>
      <c r="FY48" s="13">
        <f t="shared" si="151"/>
        <v>0.23667693206345933</v>
      </c>
      <c r="GA48" s="14"/>
      <c r="GB48" s="15"/>
    </row>
    <row r="49" spans="8:184" x14ac:dyDescent="0.25">
      <c r="H49" s="7"/>
      <c r="I49" s="5" t="s">
        <v>62</v>
      </c>
      <c r="J49" s="8">
        <v>1.2631398E-2</v>
      </c>
      <c r="K49" s="8">
        <v>1.2631397688E-2</v>
      </c>
      <c r="L49" s="8">
        <v>1.26318605166293E-2</v>
      </c>
      <c r="M49" s="8">
        <v>1.26318605166293E-2</v>
      </c>
      <c r="N49" s="8">
        <v>1.26318605166293E-2</v>
      </c>
      <c r="O49" s="8">
        <v>1.26318605166293E-2</v>
      </c>
      <c r="P49" s="8">
        <v>1.26318605166293E-2</v>
      </c>
      <c r="Q49" s="8">
        <v>1.2631397688E-2</v>
      </c>
      <c r="R49" s="8">
        <v>1.2631397688E-2</v>
      </c>
      <c r="S49" s="8">
        <v>1.2631397688E-2</v>
      </c>
      <c r="T49" s="8">
        <v>1.2631397688E-2</v>
      </c>
      <c r="U49" s="8">
        <v>1.26318605166293E-2</v>
      </c>
      <c r="V49" s="8">
        <v>1.26318605166293E-2</v>
      </c>
      <c r="W49" s="8">
        <v>1.26318605166293E-2</v>
      </c>
      <c r="X49" s="8">
        <v>1.26318605166293E-2</v>
      </c>
      <c r="Y49" s="8">
        <v>1.26318605166293E-2</v>
      </c>
      <c r="Z49" s="8">
        <v>1.2631397688E-2</v>
      </c>
      <c r="AA49" s="9">
        <v>1.2631397688E-2</v>
      </c>
      <c r="AD49" s="7"/>
      <c r="AE49" s="5" t="s">
        <v>62</v>
      </c>
      <c r="AF49" s="42">
        <v>6.9472699999999998E-2</v>
      </c>
      <c r="AG49" s="42">
        <v>6.9472687284000093E-2</v>
      </c>
      <c r="AH49" s="42">
        <v>6.9475232841460899E-2</v>
      </c>
      <c r="AI49" s="42">
        <v>6.9475232841460899E-2</v>
      </c>
      <c r="AJ49" s="42">
        <v>6.9475232841460899E-2</v>
      </c>
      <c r="AK49" s="42">
        <v>6.9475232841460899E-2</v>
      </c>
      <c r="AL49" s="42">
        <v>6.9475232841460899E-2</v>
      </c>
      <c r="AM49" s="42">
        <v>6.9472687284000093E-2</v>
      </c>
      <c r="AN49" s="42">
        <v>6.9472687284000093E-2</v>
      </c>
      <c r="AO49" s="42">
        <v>6.9472687284000093E-2</v>
      </c>
      <c r="AP49" s="42">
        <v>6.9472687284000093E-2</v>
      </c>
      <c r="AQ49" s="42">
        <v>6.9475232841460899E-2</v>
      </c>
      <c r="AR49" s="42">
        <v>6.9475232841460899E-2</v>
      </c>
      <c r="AS49" s="42">
        <v>6.9475232841460899E-2</v>
      </c>
      <c r="AT49" s="42">
        <v>6.9475232841460899E-2</v>
      </c>
      <c r="AU49" s="42">
        <v>6.9475232841460899E-2</v>
      </c>
      <c r="AV49" s="42">
        <v>6.9472687284000093E-2</v>
      </c>
      <c r="AW49" s="43">
        <v>6.9472687284000093E-2</v>
      </c>
      <c r="AX49" s="11"/>
      <c r="AZ49" s="7"/>
      <c r="BA49" s="5" t="s">
        <v>62</v>
      </c>
      <c r="BB49" s="8">
        <v>0</v>
      </c>
      <c r="BC49" s="8">
        <v>0</v>
      </c>
      <c r="BD49" s="8">
        <v>0</v>
      </c>
      <c r="BE49" s="8">
        <v>0</v>
      </c>
      <c r="BF49" s="8">
        <v>0</v>
      </c>
      <c r="BG49" s="8">
        <v>0</v>
      </c>
      <c r="BH49" s="8">
        <v>0</v>
      </c>
      <c r="BI49" s="8">
        <v>0</v>
      </c>
      <c r="BJ49" s="8">
        <v>0</v>
      </c>
      <c r="BK49" s="8">
        <v>0</v>
      </c>
      <c r="BL49" s="8">
        <v>0</v>
      </c>
      <c r="BM49" s="8">
        <v>0</v>
      </c>
      <c r="BN49" s="8">
        <v>0</v>
      </c>
      <c r="BO49" s="8">
        <v>0</v>
      </c>
      <c r="BP49" s="8">
        <v>0</v>
      </c>
      <c r="BQ49" s="8">
        <v>0</v>
      </c>
      <c r="BR49" s="8">
        <v>0</v>
      </c>
      <c r="BS49" s="9">
        <v>0</v>
      </c>
      <c r="BT49" s="12"/>
      <c r="BV49" s="7"/>
      <c r="BW49" s="5" t="s">
        <v>62</v>
      </c>
      <c r="BX49" s="42">
        <v>0</v>
      </c>
      <c r="BY49" s="42">
        <v>0</v>
      </c>
      <c r="BZ49" s="42">
        <v>0</v>
      </c>
      <c r="CA49" s="42">
        <v>0</v>
      </c>
      <c r="CB49" s="42">
        <v>0</v>
      </c>
      <c r="CC49" s="42">
        <v>0</v>
      </c>
      <c r="CD49" s="42">
        <v>0</v>
      </c>
      <c r="CE49" s="42">
        <v>0</v>
      </c>
      <c r="CF49" s="42">
        <v>0</v>
      </c>
      <c r="CG49" s="42">
        <v>0</v>
      </c>
      <c r="CH49" s="42">
        <v>0</v>
      </c>
      <c r="CI49" s="42">
        <v>0</v>
      </c>
      <c r="CJ49" s="42">
        <v>0</v>
      </c>
      <c r="CK49" s="42">
        <v>0</v>
      </c>
      <c r="CL49" s="42">
        <v>0</v>
      </c>
      <c r="CM49" s="42">
        <v>0</v>
      </c>
      <c r="CN49" s="42">
        <v>0</v>
      </c>
      <c r="CO49" s="43">
        <v>0</v>
      </c>
      <c r="CR49" s="7"/>
      <c r="CS49" s="5" t="s">
        <v>62</v>
      </c>
      <c r="CT49" s="8">
        <f t="shared" si="80"/>
        <v>1.2631398E-2</v>
      </c>
      <c r="CU49" s="8">
        <f t="shared" si="81"/>
        <v>1.2631397688E-2</v>
      </c>
      <c r="CV49" s="8">
        <f t="shared" si="82"/>
        <v>1.26318605166293E-2</v>
      </c>
      <c r="CW49" s="8">
        <f t="shared" si="83"/>
        <v>1.26318605166293E-2</v>
      </c>
      <c r="CX49" s="8">
        <f t="shared" si="84"/>
        <v>1.26318605166293E-2</v>
      </c>
      <c r="CY49" s="8">
        <f t="shared" si="85"/>
        <v>1.26318605166293E-2</v>
      </c>
      <c r="CZ49" s="8">
        <f t="shared" si="86"/>
        <v>1.26318605166293E-2</v>
      </c>
      <c r="DA49" s="8">
        <f t="shared" si="87"/>
        <v>1.2631397688E-2</v>
      </c>
      <c r="DB49" s="8">
        <f t="shared" si="88"/>
        <v>1.2631397688E-2</v>
      </c>
      <c r="DC49" s="8">
        <f t="shared" si="89"/>
        <v>1.2631397688E-2</v>
      </c>
      <c r="DD49" s="8">
        <f t="shared" si="90"/>
        <v>1.2631397688E-2</v>
      </c>
      <c r="DE49" s="8">
        <f t="shared" si="91"/>
        <v>1.26318605166293E-2</v>
      </c>
      <c r="DF49" s="8">
        <f t="shared" si="92"/>
        <v>1.26318605166293E-2</v>
      </c>
      <c r="DG49" s="8">
        <f t="shared" si="93"/>
        <v>1.26318605166293E-2</v>
      </c>
      <c r="DH49" s="8">
        <f t="shared" si="94"/>
        <v>1.26318605166293E-2</v>
      </c>
      <c r="DI49" s="8">
        <f t="shared" si="95"/>
        <v>1.26318605166293E-2</v>
      </c>
      <c r="DJ49" s="8">
        <f t="shared" si="96"/>
        <v>1.2631397688E-2</v>
      </c>
      <c r="DK49" s="8">
        <f t="shared" si="97"/>
        <v>1.2631397688E-2</v>
      </c>
      <c r="DN49" s="7"/>
      <c r="DO49" s="5" t="s">
        <v>62</v>
      </c>
      <c r="DP49" s="10">
        <f t="shared" si="98"/>
        <v>6.9472699999999998E-2</v>
      </c>
      <c r="DQ49" s="10">
        <f t="shared" si="99"/>
        <v>6.9472687284000093E-2</v>
      </c>
      <c r="DR49" s="10">
        <f t="shared" si="100"/>
        <v>6.9475232841460899E-2</v>
      </c>
      <c r="DS49" s="10">
        <f t="shared" si="101"/>
        <v>6.9475232841460899E-2</v>
      </c>
      <c r="DT49" s="10">
        <f t="shared" si="102"/>
        <v>6.9475232841460899E-2</v>
      </c>
      <c r="DU49" s="10">
        <f t="shared" si="103"/>
        <v>6.9475232841460899E-2</v>
      </c>
      <c r="DV49" s="10">
        <f t="shared" si="104"/>
        <v>6.9475232841460899E-2</v>
      </c>
      <c r="DW49" s="10">
        <f t="shared" si="105"/>
        <v>6.9472687284000093E-2</v>
      </c>
      <c r="DX49" s="10">
        <f t="shared" si="106"/>
        <v>6.9472687284000093E-2</v>
      </c>
      <c r="DY49" s="10">
        <f t="shared" si="107"/>
        <v>6.9472687284000093E-2</v>
      </c>
      <c r="DZ49" s="10">
        <f t="shared" si="108"/>
        <v>6.9472687284000093E-2</v>
      </c>
      <c r="EA49" s="10">
        <f t="shared" si="109"/>
        <v>6.9475232841460899E-2</v>
      </c>
      <c r="EB49" s="10">
        <f t="shared" si="110"/>
        <v>6.9475232841460899E-2</v>
      </c>
      <c r="EC49" s="10">
        <f t="shared" si="111"/>
        <v>6.9475232841460899E-2</v>
      </c>
      <c r="ED49" s="10">
        <f t="shared" si="112"/>
        <v>6.9475232841460899E-2</v>
      </c>
      <c r="EE49" s="10">
        <f t="shared" si="113"/>
        <v>6.9475232841460899E-2</v>
      </c>
      <c r="EF49" s="10">
        <f t="shared" si="114"/>
        <v>6.9472687284000093E-2</v>
      </c>
      <c r="EG49" s="10">
        <f t="shared" si="115"/>
        <v>6.9472687284000093E-2</v>
      </c>
      <c r="EJ49" s="7"/>
      <c r="EK49" s="5" t="s">
        <v>62</v>
      </c>
      <c r="EL49" s="13">
        <f t="shared" si="116"/>
        <v>1.1000001741691617E-2</v>
      </c>
      <c r="EM49" s="13">
        <f t="shared" si="117"/>
        <v>1.1000000000000015E-2</v>
      </c>
      <c r="EN49" s="13">
        <f t="shared" si="118"/>
        <v>1.0999999999999959E-2</v>
      </c>
      <c r="EO49" s="13">
        <f t="shared" si="119"/>
        <v>1.0999999999999959E-2</v>
      </c>
      <c r="EP49" s="13">
        <f t="shared" si="120"/>
        <v>1.0999999999999959E-2</v>
      </c>
      <c r="EQ49" s="13">
        <f t="shared" si="121"/>
        <v>1.0999999999999959E-2</v>
      </c>
      <c r="ER49" s="13">
        <f t="shared" si="122"/>
        <v>1.0999999999999959E-2</v>
      </c>
      <c r="ES49" s="13">
        <f t="shared" si="123"/>
        <v>1.1000000000000015E-2</v>
      </c>
      <c r="ET49" s="13">
        <f t="shared" si="124"/>
        <v>1.1000000000000015E-2</v>
      </c>
      <c r="EU49" s="13">
        <f t="shared" si="125"/>
        <v>1.1000000000000015E-2</v>
      </c>
      <c r="EV49" s="13">
        <f t="shared" si="126"/>
        <v>1.1000000000000015E-2</v>
      </c>
      <c r="EW49" s="13">
        <f t="shared" si="127"/>
        <v>1.0999999999999959E-2</v>
      </c>
      <c r="EX49" s="13">
        <f t="shared" si="128"/>
        <v>1.0999999999999959E-2</v>
      </c>
      <c r="EY49" s="13">
        <f t="shared" si="129"/>
        <v>1.0999999999999959E-2</v>
      </c>
      <c r="EZ49" s="13">
        <f t="shared" si="130"/>
        <v>1.0999999999999959E-2</v>
      </c>
      <c r="FA49" s="13">
        <f t="shared" si="131"/>
        <v>1.0999999999999959E-2</v>
      </c>
      <c r="FB49" s="13">
        <f t="shared" si="132"/>
        <v>1.1000000000000015E-2</v>
      </c>
      <c r="FC49" s="13">
        <f t="shared" si="133"/>
        <v>1.1000000000000015E-2</v>
      </c>
      <c r="FF49" s="7"/>
      <c r="FG49" s="5" t="s">
        <v>62</v>
      </c>
      <c r="FH49" s="13">
        <f t="shared" si="134"/>
        <v>1.1000001741691617E-2</v>
      </c>
      <c r="FI49" s="13">
        <f t="shared" si="135"/>
        <v>1.1000000000000015E-2</v>
      </c>
      <c r="FJ49" s="13">
        <f t="shared" si="136"/>
        <v>1.0999999999999959E-2</v>
      </c>
      <c r="FK49" s="13">
        <f t="shared" si="137"/>
        <v>1.0999999999999959E-2</v>
      </c>
      <c r="FL49" s="13">
        <f t="shared" si="138"/>
        <v>1.0999999999999959E-2</v>
      </c>
      <c r="FM49" s="13">
        <f t="shared" si="139"/>
        <v>1.0999999999999959E-2</v>
      </c>
      <c r="FN49" s="13">
        <f t="shared" si="140"/>
        <v>1.0999999999999959E-2</v>
      </c>
      <c r="FO49" s="13">
        <f t="shared" si="141"/>
        <v>1.1000000000000015E-2</v>
      </c>
      <c r="FP49" s="13">
        <f t="shared" si="142"/>
        <v>1.1000000000000015E-2</v>
      </c>
      <c r="FQ49" s="13">
        <f t="shared" si="143"/>
        <v>1.1000000000000015E-2</v>
      </c>
      <c r="FR49" s="13">
        <f t="shared" si="144"/>
        <v>1.1000000000000015E-2</v>
      </c>
      <c r="FS49" s="13">
        <f t="shared" si="145"/>
        <v>1.0999999999999959E-2</v>
      </c>
      <c r="FT49" s="13">
        <f t="shared" si="146"/>
        <v>1.0999999999999959E-2</v>
      </c>
      <c r="FU49" s="13">
        <f t="shared" si="147"/>
        <v>1.0999999999999959E-2</v>
      </c>
      <c r="FV49" s="13">
        <f t="shared" si="148"/>
        <v>1.0999999999999959E-2</v>
      </c>
      <c r="FW49" s="13">
        <f t="shared" si="149"/>
        <v>1.0999999999999959E-2</v>
      </c>
      <c r="FX49" s="13">
        <f t="shared" si="150"/>
        <v>1.1000000000000015E-2</v>
      </c>
      <c r="FY49" s="13">
        <f t="shared" si="151"/>
        <v>1.1000000000000015E-2</v>
      </c>
      <c r="GA49" s="14"/>
      <c r="GB49" s="15"/>
    </row>
    <row r="50" spans="8:184" x14ac:dyDescent="0.25">
      <c r="H50" s="7" t="s">
        <v>13</v>
      </c>
      <c r="I50" s="5" t="s">
        <v>63</v>
      </c>
      <c r="J50" s="8">
        <v>150.72437415100006</v>
      </c>
      <c r="K50" s="8">
        <v>157.94654331134686</v>
      </c>
      <c r="L50" s="8">
        <v>157.9597945107283</v>
      </c>
      <c r="M50" s="8">
        <v>158.37865863400253</v>
      </c>
      <c r="N50" s="8">
        <v>158.06386534881258</v>
      </c>
      <c r="O50" s="8">
        <v>159.3887146598594</v>
      </c>
      <c r="P50" s="8">
        <v>158.21262023022322</v>
      </c>
      <c r="Q50" s="8">
        <v>158.15517016817105</v>
      </c>
      <c r="R50" s="8">
        <v>158.15517016817105</v>
      </c>
      <c r="S50" s="8">
        <v>161.21242499920365</v>
      </c>
      <c r="T50" s="8">
        <v>158.29049077150344</v>
      </c>
      <c r="U50" s="8">
        <v>157.98131391785617</v>
      </c>
      <c r="V50" s="8">
        <v>158.49186755590091</v>
      </c>
      <c r="W50" s="8">
        <v>157.82527640535679</v>
      </c>
      <c r="X50" s="8">
        <v>158.10141823798128</v>
      </c>
      <c r="Y50" s="8">
        <v>157.02425052526641</v>
      </c>
      <c r="Z50" s="8">
        <v>158.15517016817105</v>
      </c>
      <c r="AA50" s="9">
        <v>161.03374854639205</v>
      </c>
      <c r="AD50" s="7" t="s">
        <v>13</v>
      </c>
      <c r="AE50" s="5" t="s">
        <v>63</v>
      </c>
      <c r="AF50" s="42">
        <v>2586.1583165389102</v>
      </c>
      <c r="AG50" s="42">
        <v>2789.1872727534833</v>
      </c>
      <c r="AH50" s="42">
        <v>2786.6765811064902</v>
      </c>
      <c r="AI50" s="42">
        <v>2766.2440776211142</v>
      </c>
      <c r="AJ50" s="42">
        <v>2370.1434315851666</v>
      </c>
      <c r="AK50" s="42">
        <v>2254.8902783879516</v>
      </c>
      <c r="AL50" s="42">
        <v>2178.7070033228433</v>
      </c>
      <c r="AM50" s="42">
        <v>2857.8215334508195</v>
      </c>
      <c r="AN50" s="42">
        <v>2792.5931477078834</v>
      </c>
      <c r="AO50" s="42">
        <v>2807.0412798533407</v>
      </c>
      <c r="AP50" s="42">
        <v>2796.1238247324945</v>
      </c>
      <c r="AQ50" s="42">
        <v>2789.1233397147162</v>
      </c>
      <c r="AR50" s="42">
        <v>2764.1951262198331</v>
      </c>
      <c r="AS50" s="42">
        <v>2360.1436037846388</v>
      </c>
      <c r="AT50" s="42">
        <v>2269.8833602215145</v>
      </c>
      <c r="AU50" s="42">
        <v>2113.3958528795397</v>
      </c>
      <c r="AV50" s="42">
        <v>2857.8215334508195</v>
      </c>
      <c r="AW50" s="43">
        <v>2834.1006560117612</v>
      </c>
      <c r="AX50" s="11"/>
      <c r="AZ50" s="7" t="s">
        <v>13</v>
      </c>
      <c r="BA50" s="5" t="s">
        <v>63</v>
      </c>
      <c r="BB50" s="8">
        <v>0</v>
      </c>
      <c r="BC50" s="8">
        <v>0</v>
      </c>
      <c r="BD50" s="8">
        <v>0</v>
      </c>
      <c r="BE50" s="8">
        <v>0</v>
      </c>
      <c r="BF50" s="8">
        <v>0</v>
      </c>
      <c r="BG50" s="8">
        <v>0</v>
      </c>
      <c r="BH50" s="8">
        <v>0</v>
      </c>
      <c r="BI50" s="8">
        <v>0</v>
      </c>
      <c r="BJ50" s="8">
        <v>0</v>
      </c>
      <c r="BK50" s="8">
        <v>0</v>
      </c>
      <c r="BL50" s="8">
        <v>0</v>
      </c>
      <c r="BM50" s="8">
        <v>0</v>
      </c>
      <c r="BN50" s="8">
        <v>0</v>
      </c>
      <c r="BO50" s="8">
        <v>0</v>
      </c>
      <c r="BP50" s="8">
        <v>0</v>
      </c>
      <c r="BQ50" s="8">
        <v>0</v>
      </c>
      <c r="BR50" s="8">
        <v>0</v>
      </c>
      <c r="BS50" s="9">
        <v>0</v>
      </c>
      <c r="BT50" s="12"/>
      <c r="BV50" s="7" t="s">
        <v>13</v>
      </c>
      <c r="BW50" s="5" t="s">
        <v>63</v>
      </c>
      <c r="BX50" s="42">
        <v>0</v>
      </c>
      <c r="BY50" s="42">
        <v>0</v>
      </c>
      <c r="BZ50" s="42">
        <v>0</v>
      </c>
      <c r="CA50" s="42">
        <v>0</v>
      </c>
      <c r="CB50" s="42">
        <v>0</v>
      </c>
      <c r="CC50" s="42">
        <v>0</v>
      </c>
      <c r="CD50" s="42">
        <v>0</v>
      </c>
      <c r="CE50" s="42">
        <v>0</v>
      </c>
      <c r="CF50" s="42">
        <v>0</v>
      </c>
      <c r="CG50" s="42">
        <v>0</v>
      </c>
      <c r="CH50" s="42">
        <v>0</v>
      </c>
      <c r="CI50" s="42">
        <v>0</v>
      </c>
      <c r="CJ50" s="42">
        <v>0</v>
      </c>
      <c r="CK50" s="42">
        <v>0</v>
      </c>
      <c r="CL50" s="42">
        <v>0</v>
      </c>
      <c r="CM50" s="42">
        <v>0</v>
      </c>
      <c r="CN50" s="42">
        <v>0</v>
      </c>
      <c r="CO50" s="43">
        <v>0</v>
      </c>
      <c r="CR50" s="7" t="s">
        <v>13</v>
      </c>
      <c r="CS50" s="5" t="s">
        <v>63</v>
      </c>
      <c r="CT50" s="8">
        <f t="shared" si="80"/>
        <v>150.72437415100006</v>
      </c>
      <c r="CU50" s="8">
        <f t="shared" si="81"/>
        <v>157.94654331134686</v>
      </c>
      <c r="CV50" s="8">
        <f t="shared" si="82"/>
        <v>157.9597945107283</v>
      </c>
      <c r="CW50" s="8">
        <f t="shared" si="83"/>
        <v>158.37865863400253</v>
      </c>
      <c r="CX50" s="8">
        <f t="shared" si="84"/>
        <v>158.06386534881258</v>
      </c>
      <c r="CY50" s="8">
        <f t="shared" si="85"/>
        <v>159.3887146598594</v>
      </c>
      <c r="CZ50" s="8">
        <f t="shared" si="86"/>
        <v>158.21262023022322</v>
      </c>
      <c r="DA50" s="8">
        <f t="shared" si="87"/>
        <v>158.15517016817105</v>
      </c>
      <c r="DB50" s="8">
        <f t="shared" si="88"/>
        <v>158.15517016817105</v>
      </c>
      <c r="DC50" s="8">
        <f t="shared" si="89"/>
        <v>161.21242499920365</v>
      </c>
      <c r="DD50" s="8">
        <f t="shared" si="90"/>
        <v>158.29049077150344</v>
      </c>
      <c r="DE50" s="8">
        <f t="shared" si="91"/>
        <v>157.98131391785617</v>
      </c>
      <c r="DF50" s="8">
        <f t="shared" si="92"/>
        <v>158.49186755590091</v>
      </c>
      <c r="DG50" s="8">
        <f t="shared" si="93"/>
        <v>157.82527640535679</v>
      </c>
      <c r="DH50" s="8">
        <f t="shared" si="94"/>
        <v>158.10141823798128</v>
      </c>
      <c r="DI50" s="8">
        <f t="shared" si="95"/>
        <v>157.02425052526641</v>
      </c>
      <c r="DJ50" s="8">
        <f t="shared" si="96"/>
        <v>158.15517016817105</v>
      </c>
      <c r="DK50" s="8">
        <f t="shared" si="97"/>
        <v>161.03374854639205</v>
      </c>
      <c r="DN50" s="7" t="s">
        <v>13</v>
      </c>
      <c r="DO50" s="5" t="s">
        <v>63</v>
      </c>
      <c r="DP50" s="10">
        <f t="shared" si="98"/>
        <v>2586.1583165389102</v>
      </c>
      <c r="DQ50" s="10">
        <f t="shared" si="99"/>
        <v>2789.1872727534833</v>
      </c>
      <c r="DR50" s="10">
        <f t="shared" si="100"/>
        <v>2786.6765811064902</v>
      </c>
      <c r="DS50" s="10">
        <f t="shared" si="101"/>
        <v>2766.2440776211142</v>
      </c>
      <c r="DT50" s="10">
        <f t="shared" si="102"/>
        <v>2370.1434315851666</v>
      </c>
      <c r="DU50" s="10">
        <f t="shared" si="103"/>
        <v>2254.8902783879516</v>
      </c>
      <c r="DV50" s="10">
        <f t="shared" si="104"/>
        <v>2178.7070033228433</v>
      </c>
      <c r="DW50" s="10">
        <f t="shared" si="105"/>
        <v>2857.8215334508195</v>
      </c>
      <c r="DX50" s="10">
        <f t="shared" si="106"/>
        <v>2792.5931477078834</v>
      </c>
      <c r="DY50" s="10">
        <f t="shared" si="107"/>
        <v>2807.0412798533407</v>
      </c>
      <c r="DZ50" s="10">
        <f t="shared" si="108"/>
        <v>2796.1238247324945</v>
      </c>
      <c r="EA50" s="10">
        <f t="shared" si="109"/>
        <v>2789.1233397147162</v>
      </c>
      <c r="EB50" s="10">
        <f t="shared" si="110"/>
        <v>2764.1951262198331</v>
      </c>
      <c r="EC50" s="10">
        <f t="shared" si="111"/>
        <v>2360.1436037846388</v>
      </c>
      <c r="ED50" s="10">
        <f t="shared" si="112"/>
        <v>2269.8833602215145</v>
      </c>
      <c r="EE50" s="10">
        <f t="shared" si="113"/>
        <v>2113.3958528795397</v>
      </c>
      <c r="EF50" s="10">
        <f t="shared" si="114"/>
        <v>2857.8215334508195</v>
      </c>
      <c r="EG50" s="10">
        <f t="shared" si="115"/>
        <v>2834.1006560117612</v>
      </c>
      <c r="EJ50" s="7" t="s">
        <v>13</v>
      </c>
      <c r="EK50" s="5" t="s">
        <v>63</v>
      </c>
      <c r="EL50" s="13">
        <f t="shared" si="116"/>
        <v>3.4316391507428282E-2</v>
      </c>
      <c r="EM50" s="13">
        <f t="shared" si="117"/>
        <v>3.5318117310809277E-2</v>
      </c>
      <c r="EN50" s="13">
        <f t="shared" si="118"/>
        <v>3.528336548851644E-2</v>
      </c>
      <c r="EO50" s="13">
        <f t="shared" si="119"/>
        <v>3.4932030634425709E-2</v>
      </c>
      <c r="EP50" s="13">
        <f t="shared" si="120"/>
        <v>2.9989693423664865E-2</v>
      </c>
      <c r="EQ50" s="13">
        <f t="shared" si="121"/>
        <v>2.8294227520435929E-2</v>
      </c>
      <c r="ER50" s="13">
        <f t="shared" si="122"/>
        <v>2.7541507120639255E-2</v>
      </c>
      <c r="ES50" s="13">
        <f t="shared" si="123"/>
        <v>3.613946392535905E-2</v>
      </c>
      <c r="ET50" s="13">
        <f t="shared" si="124"/>
        <v>3.5314598248523101E-2</v>
      </c>
      <c r="EU50" s="13">
        <f t="shared" si="125"/>
        <v>3.4824130706640095E-2</v>
      </c>
      <c r="EV50" s="13">
        <f t="shared" si="126"/>
        <v>3.5329018327055088E-2</v>
      </c>
      <c r="EW50" s="13">
        <f t="shared" si="127"/>
        <v>3.5309534660092103E-2</v>
      </c>
      <c r="EX50" s="13">
        <f t="shared" si="128"/>
        <v>3.4881223482900625E-2</v>
      </c>
      <c r="EY50" s="13">
        <f t="shared" si="129"/>
        <v>2.9908309461443561E-2</v>
      </c>
      <c r="EZ50" s="13">
        <f t="shared" si="130"/>
        <v>2.8714269429320174E-2</v>
      </c>
      <c r="FA50" s="13">
        <f t="shared" si="131"/>
        <v>2.6918082344732835E-2</v>
      </c>
      <c r="FB50" s="13">
        <f t="shared" si="132"/>
        <v>3.613946392535905E-2</v>
      </c>
      <c r="FC50" s="13">
        <f t="shared" si="133"/>
        <v>3.5198841008104435E-2</v>
      </c>
      <c r="FF50" s="7" t="s">
        <v>13</v>
      </c>
      <c r="FG50" s="5" t="s">
        <v>63</v>
      </c>
      <c r="FH50" s="13">
        <f t="shared" si="134"/>
        <v>3.4316391507428282E-2</v>
      </c>
      <c r="FI50" s="13">
        <f t="shared" si="135"/>
        <v>3.5318117310809277E-2</v>
      </c>
      <c r="FJ50" s="13">
        <f t="shared" si="136"/>
        <v>3.528336548851644E-2</v>
      </c>
      <c r="FK50" s="13">
        <f t="shared" si="137"/>
        <v>3.4932030634425709E-2</v>
      </c>
      <c r="FL50" s="13">
        <f t="shared" si="138"/>
        <v>2.9989693423664865E-2</v>
      </c>
      <c r="FM50" s="13">
        <f t="shared" si="139"/>
        <v>2.8294227520435929E-2</v>
      </c>
      <c r="FN50" s="13">
        <f t="shared" si="140"/>
        <v>2.7541507120639255E-2</v>
      </c>
      <c r="FO50" s="13">
        <f t="shared" si="141"/>
        <v>3.613946392535905E-2</v>
      </c>
      <c r="FP50" s="13">
        <f t="shared" si="142"/>
        <v>3.5314598248523101E-2</v>
      </c>
      <c r="FQ50" s="13">
        <f t="shared" si="143"/>
        <v>3.4824130706640095E-2</v>
      </c>
      <c r="FR50" s="13">
        <f t="shared" si="144"/>
        <v>3.5329018327055088E-2</v>
      </c>
      <c r="FS50" s="13">
        <f t="shared" si="145"/>
        <v>3.5309534660092103E-2</v>
      </c>
      <c r="FT50" s="13">
        <f t="shared" si="146"/>
        <v>3.4881223482900625E-2</v>
      </c>
      <c r="FU50" s="13">
        <f t="shared" si="147"/>
        <v>2.9908309461443561E-2</v>
      </c>
      <c r="FV50" s="13">
        <f t="shared" si="148"/>
        <v>2.8714269429320174E-2</v>
      </c>
      <c r="FW50" s="13">
        <f t="shared" si="149"/>
        <v>2.6918082344732835E-2</v>
      </c>
      <c r="FX50" s="13">
        <f t="shared" si="150"/>
        <v>3.613946392535905E-2</v>
      </c>
      <c r="FY50" s="13">
        <f t="shared" si="151"/>
        <v>3.5198841008104435E-2</v>
      </c>
      <c r="GA50" s="14"/>
      <c r="GB50" s="15"/>
    </row>
    <row r="51" spans="8:184" x14ac:dyDescent="0.25">
      <c r="H51" s="7"/>
      <c r="I51" s="5" t="s">
        <v>64</v>
      </c>
      <c r="J51" s="8">
        <v>2.7815535900000001</v>
      </c>
      <c r="K51" s="8">
        <v>2.7815535893376002</v>
      </c>
      <c r="L51" s="8">
        <v>2.7815534774517601</v>
      </c>
      <c r="M51" s="8">
        <v>2.7815534774517601</v>
      </c>
      <c r="N51" s="8">
        <v>2.7815534774517601</v>
      </c>
      <c r="O51" s="8">
        <v>2.2986541920117598</v>
      </c>
      <c r="P51" s="8">
        <v>2.2986541920117598</v>
      </c>
      <c r="Q51" s="8">
        <v>2.7815535893376002</v>
      </c>
      <c r="R51" s="8">
        <v>2.7815535893376002</v>
      </c>
      <c r="S51" s="8">
        <v>2.7815535893376002</v>
      </c>
      <c r="T51" s="8">
        <v>2.7815535893376002</v>
      </c>
      <c r="U51" s="8">
        <v>2.7815534774517601</v>
      </c>
      <c r="V51" s="8">
        <v>2.7815534774517601</v>
      </c>
      <c r="W51" s="8">
        <v>2.7815534774517601</v>
      </c>
      <c r="X51" s="8">
        <v>2.29957503485213</v>
      </c>
      <c r="Y51" s="8">
        <v>2.3006672196678699</v>
      </c>
      <c r="Z51" s="8">
        <v>2.7815535893376002</v>
      </c>
      <c r="AA51" s="9">
        <v>2.7815535893376002</v>
      </c>
      <c r="AD51" s="7"/>
      <c r="AE51" s="5" t="s">
        <v>64</v>
      </c>
      <c r="AF51" s="42">
        <v>135.65194399999999</v>
      </c>
      <c r="AG51" s="42">
        <v>135.65194487031351</v>
      </c>
      <c r="AH51" s="42">
        <v>135.65193941381952</v>
      </c>
      <c r="AI51" s="42">
        <v>135.65193941381952</v>
      </c>
      <c r="AJ51" s="42">
        <v>135.65193941381901</v>
      </c>
      <c r="AK51" s="42">
        <v>112.10170924837409</v>
      </c>
      <c r="AL51" s="42">
        <v>112.10170924837409</v>
      </c>
      <c r="AM51" s="42">
        <v>135.65194487031351</v>
      </c>
      <c r="AN51" s="42">
        <v>135.65194487031351</v>
      </c>
      <c r="AO51" s="42">
        <v>135.65194487031351</v>
      </c>
      <c r="AP51" s="42">
        <v>135.65194487031351</v>
      </c>
      <c r="AQ51" s="42">
        <v>135.65193941381952</v>
      </c>
      <c r="AR51" s="42">
        <v>135.65193941381952</v>
      </c>
      <c r="AS51" s="42">
        <v>135.65193941381952</v>
      </c>
      <c r="AT51" s="42">
        <v>112.1466172892239</v>
      </c>
      <c r="AU51" s="42">
        <v>112.1998814057167</v>
      </c>
      <c r="AV51" s="42">
        <v>135.65194487031351</v>
      </c>
      <c r="AW51" s="43">
        <v>135.65194487031351</v>
      </c>
      <c r="AX51" s="11"/>
      <c r="AZ51" s="7"/>
      <c r="BA51" s="5" t="s">
        <v>64</v>
      </c>
      <c r="BB51" s="8">
        <v>0</v>
      </c>
      <c r="BC51" s="8">
        <v>0</v>
      </c>
      <c r="BD51" s="8">
        <v>0</v>
      </c>
      <c r="BE51" s="8">
        <v>0</v>
      </c>
      <c r="BF51" s="8">
        <v>0</v>
      </c>
      <c r="BG51" s="8">
        <v>0</v>
      </c>
      <c r="BH51" s="8">
        <v>0</v>
      </c>
      <c r="BI51" s="8">
        <v>0</v>
      </c>
      <c r="BJ51" s="8">
        <v>0</v>
      </c>
      <c r="BK51" s="8">
        <v>0</v>
      </c>
      <c r="BL51" s="8">
        <v>0</v>
      </c>
      <c r="BM51" s="8">
        <v>0</v>
      </c>
      <c r="BN51" s="8">
        <v>0</v>
      </c>
      <c r="BO51" s="8">
        <v>0</v>
      </c>
      <c r="BP51" s="8">
        <v>0</v>
      </c>
      <c r="BQ51" s="8">
        <v>0</v>
      </c>
      <c r="BR51" s="8">
        <v>0</v>
      </c>
      <c r="BS51" s="9">
        <v>0</v>
      </c>
      <c r="BT51" s="12"/>
      <c r="BV51" s="7"/>
      <c r="BW51" s="5" t="s">
        <v>64</v>
      </c>
      <c r="BX51" s="42">
        <v>0</v>
      </c>
      <c r="BY51" s="42">
        <v>0</v>
      </c>
      <c r="BZ51" s="42">
        <v>0</v>
      </c>
      <c r="CA51" s="42">
        <v>0</v>
      </c>
      <c r="CB51" s="42">
        <v>0</v>
      </c>
      <c r="CC51" s="42">
        <v>0</v>
      </c>
      <c r="CD51" s="42">
        <v>0</v>
      </c>
      <c r="CE51" s="42">
        <v>0</v>
      </c>
      <c r="CF51" s="42">
        <v>0</v>
      </c>
      <c r="CG51" s="42">
        <v>0</v>
      </c>
      <c r="CH51" s="42">
        <v>0</v>
      </c>
      <c r="CI51" s="42">
        <v>0</v>
      </c>
      <c r="CJ51" s="42">
        <v>0</v>
      </c>
      <c r="CK51" s="42">
        <v>0</v>
      </c>
      <c r="CL51" s="42">
        <v>0</v>
      </c>
      <c r="CM51" s="42">
        <v>0</v>
      </c>
      <c r="CN51" s="42">
        <v>0</v>
      </c>
      <c r="CO51" s="43">
        <v>0</v>
      </c>
      <c r="CR51" s="7"/>
      <c r="CS51" s="5" t="s">
        <v>64</v>
      </c>
      <c r="CT51" s="8">
        <f t="shared" si="80"/>
        <v>2.7815535900000001</v>
      </c>
      <c r="CU51" s="8">
        <f t="shared" si="81"/>
        <v>2.7815535893376002</v>
      </c>
      <c r="CV51" s="8">
        <f t="shared" si="82"/>
        <v>2.7815534774517601</v>
      </c>
      <c r="CW51" s="8">
        <f t="shared" si="83"/>
        <v>2.7815534774517601</v>
      </c>
      <c r="CX51" s="8">
        <f t="shared" si="84"/>
        <v>2.7815534774517601</v>
      </c>
      <c r="CY51" s="8">
        <f t="shared" si="85"/>
        <v>2.2986541920117598</v>
      </c>
      <c r="CZ51" s="8">
        <f t="shared" si="86"/>
        <v>2.2986541920117598</v>
      </c>
      <c r="DA51" s="8">
        <f t="shared" si="87"/>
        <v>2.7815535893376002</v>
      </c>
      <c r="DB51" s="8">
        <f t="shared" si="88"/>
        <v>2.7815535893376002</v>
      </c>
      <c r="DC51" s="8">
        <f t="shared" si="89"/>
        <v>2.7815535893376002</v>
      </c>
      <c r="DD51" s="8">
        <f t="shared" si="90"/>
        <v>2.7815535893376002</v>
      </c>
      <c r="DE51" s="8">
        <f t="shared" si="91"/>
        <v>2.7815534774517601</v>
      </c>
      <c r="DF51" s="8">
        <f t="shared" si="92"/>
        <v>2.7815534774517601</v>
      </c>
      <c r="DG51" s="8">
        <f t="shared" si="93"/>
        <v>2.7815534774517601</v>
      </c>
      <c r="DH51" s="8">
        <f t="shared" si="94"/>
        <v>2.29957503485213</v>
      </c>
      <c r="DI51" s="8">
        <f t="shared" si="95"/>
        <v>2.3006672196678699</v>
      </c>
      <c r="DJ51" s="8">
        <f t="shared" si="96"/>
        <v>2.7815535893376002</v>
      </c>
      <c r="DK51" s="8">
        <f t="shared" si="97"/>
        <v>2.7815535893376002</v>
      </c>
      <c r="DN51" s="7"/>
      <c r="DO51" s="5" t="s">
        <v>64</v>
      </c>
      <c r="DP51" s="10">
        <f t="shared" si="98"/>
        <v>135.65194399999999</v>
      </c>
      <c r="DQ51" s="10">
        <f t="shared" si="99"/>
        <v>135.65194487031351</v>
      </c>
      <c r="DR51" s="10">
        <f t="shared" si="100"/>
        <v>135.65193941381952</v>
      </c>
      <c r="DS51" s="10">
        <f t="shared" si="101"/>
        <v>135.65193941381952</v>
      </c>
      <c r="DT51" s="10">
        <f t="shared" si="102"/>
        <v>135.65193941381901</v>
      </c>
      <c r="DU51" s="10">
        <f t="shared" si="103"/>
        <v>112.10170924837409</v>
      </c>
      <c r="DV51" s="10">
        <f t="shared" si="104"/>
        <v>112.10170924837409</v>
      </c>
      <c r="DW51" s="10">
        <f t="shared" si="105"/>
        <v>135.65194487031351</v>
      </c>
      <c r="DX51" s="10">
        <f t="shared" si="106"/>
        <v>135.65194487031351</v>
      </c>
      <c r="DY51" s="10">
        <f t="shared" si="107"/>
        <v>135.65194487031351</v>
      </c>
      <c r="DZ51" s="10">
        <f t="shared" si="108"/>
        <v>135.65194487031351</v>
      </c>
      <c r="EA51" s="10">
        <f t="shared" si="109"/>
        <v>135.65193941381952</v>
      </c>
      <c r="EB51" s="10">
        <f t="shared" si="110"/>
        <v>135.65193941381952</v>
      </c>
      <c r="EC51" s="10">
        <f t="shared" si="111"/>
        <v>135.65193941381952</v>
      </c>
      <c r="ED51" s="10">
        <f t="shared" si="112"/>
        <v>112.1466172892239</v>
      </c>
      <c r="EE51" s="10">
        <f t="shared" si="113"/>
        <v>112.1998814057167</v>
      </c>
      <c r="EF51" s="10">
        <f t="shared" si="114"/>
        <v>135.65194487031351</v>
      </c>
      <c r="EG51" s="10">
        <f t="shared" si="115"/>
        <v>135.65194487031351</v>
      </c>
      <c r="EJ51" s="7"/>
      <c r="EK51" s="5" t="s">
        <v>64</v>
      </c>
      <c r="EL51" s="13">
        <f t="shared" si="116"/>
        <v>9.7536818623724569E-2</v>
      </c>
      <c r="EM51" s="13">
        <f t="shared" si="117"/>
        <v>9.7536819272727143E-2</v>
      </c>
      <c r="EN51" s="13">
        <f t="shared" si="118"/>
        <v>9.7536819272727518E-2</v>
      </c>
      <c r="EO51" s="13">
        <f t="shared" si="119"/>
        <v>9.7536819272727518E-2</v>
      </c>
      <c r="EP51" s="13">
        <f t="shared" si="120"/>
        <v>9.7536819272727129E-2</v>
      </c>
      <c r="EQ51" s="13">
        <f t="shared" si="121"/>
        <v>9.7536819272727379E-2</v>
      </c>
      <c r="ER51" s="13">
        <f t="shared" si="122"/>
        <v>9.7536819272727379E-2</v>
      </c>
      <c r="ES51" s="13">
        <f t="shared" si="123"/>
        <v>9.7536819272727143E-2</v>
      </c>
      <c r="ET51" s="13">
        <f t="shared" si="124"/>
        <v>9.7536819272727143E-2</v>
      </c>
      <c r="EU51" s="13">
        <f t="shared" si="125"/>
        <v>9.7536819272727143E-2</v>
      </c>
      <c r="EV51" s="13">
        <f t="shared" si="126"/>
        <v>9.7536819272727143E-2</v>
      </c>
      <c r="EW51" s="13">
        <f t="shared" si="127"/>
        <v>9.7536819272727518E-2</v>
      </c>
      <c r="EX51" s="13">
        <f t="shared" si="128"/>
        <v>9.7536819272727518E-2</v>
      </c>
      <c r="EY51" s="13">
        <f t="shared" si="129"/>
        <v>9.7536819272727518E-2</v>
      </c>
      <c r="EZ51" s="13">
        <f t="shared" si="130"/>
        <v>9.753681927272731E-2</v>
      </c>
      <c r="FA51" s="13">
        <f t="shared" si="131"/>
        <v>9.7536819272727449E-2</v>
      </c>
      <c r="FB51" s="13">
        <f t="shared" si="132"/>
        <v>9.7536819272727143E-2</v>
      </c>
      <c r="FC51" s="13">
        <f t="shared" si="133"/>
        <v>9.7536819272727143E-2</v>
      </c>
      <c r="FF51" s="7"/>
      <c r="FG51" s="5" t="s">
        <v>64</v>
      </c>
      <c r="FH51" s="13">
        <f t="shared" si="134"/>
        <v>9.7536818623724569E-2</v>
      </c>
      <c r="FI51" s="13">
        <f t="shared" si="135"/>
        <v>9.7536819272727143E-2</v>
      </c>
      <c r="FJ51" s="13">
        <f t="shared" si="136"/>
        <v>9.7536819272727518E-2</v>
      </c>
      <c r="FK51" s="13">
        <f t="shared" si="137"/>
        <v>9.7536819272727518E-2</v>
      </c>
      <c r="FL51" s="13">
        <f t="shared" si="138"/>
        <v>9.7536819272727129E-2</v>
      </c>
      <c r="FM51" s="13">
        <f t="shared" si="139"/>
        <v>9.7536819272727379E-2</v>
      </c>
      <c r="FN51" s="13">
        <f t="shared" si="140"/>
        <v>9.7536819272727379E-2</v>
      </c>
      <c r="FO51" s="13">
        <f t="shared" si="141"/>
        <v>9.7536819272727143E-2</v>
      </c>
      <c r="FP51" s="13">
        <f t="shared" si="142"/>
        <v>9.7536819272727143E-2</v>
      </c>
      <c r="FQ51" s="13">
        <f t="shared" si="143"/>
        <v>9.7536819272727143E-2</v>
      </c>
      <c r="FR51" s="13">
        <f t="shared" si="144"/>
        <v>9.7536819272727143E-2</v>
      </c>
      <c r="FS51" s="13">
        <f t="shared" si="145"/>
        <v>9.7536819272727518E-2</v>
      </c>
      <c r="FT51" s="13">
        <f t="shared" si="146"/>
        <v>9.7536819272727518E-2</v>
      </c>
      <c r="FU51" s="13">
        <f t="shared" si="147"/>
        <v>9.7536819272727518E-2</v>
      </c>
      <c r="FV51" s="13">
        <f t="shared" si="148"/>
        <v>9.753681927272731E-2</v>
      </c>
      <c r="FW51" s="13">
        <f t="shared" si="149"/>
        <v>9.7536819272727449E-2</v>
      </c>
      <c r="FX51" s="13">
        <f t="shared" si="150"/>
        <v>9.7536819272727143E-2</v>
      </c>
      <c r="FY51" s="13">
        <f t="shared" si="151"/>
        <v>9.7536819272727143E-2</v>
      </c>
      <c r="GA51" s="14"/>
      <c r="GB51" s="15"/>
    </row>
    <row r="52" spans="8:184" x14ac:dyDescent="0.25">
      <c r="H52" s="7" t="s">
        <v>13</v>
      </c>
      <c r="I52" s="5" t="s">
        <v>65</v>
      </c>
      <c r="J52" s="8">
        <v>369.00435425799998</v>
      </c>
      <c r="K52" s="8">
        <v>362.14246666578163</v>
      </c>
      <c r="L52" s="8">
        <v>362.1247169295404</v>
      </c>
      <c r="M52" s="8">
        <v>362.05625292939413</v>
      </c>
      <c r="N52" s="8">
        <v>362.05694249537771</v>
      </c>
      <c r="O52" s="8">
        <v>362.12681828709759</v>
      </c>
      <c r="P52" s="8">
        <v>362.18958618367253</v>
      </c>
      <c r="Q52" s="8">
        <v>364.89633631164725</v>
      </c>
      <c r="R52" s="8">
        <v>369.00435421553584</v>
      </c>
      <c r="S52" s="8">
        <v>364.89633635059965</v>
      </c>
      <c r="T52" s="8">
        <v>333.39348984955916</v>
      </c>
      <c r="U52" s="8">
        <v>333.38899327947229</v>
      </c>
      <c r="V52" s="8">
        <v>333.44153388735492</v>
      </c>
      <c r="W52" s="8">
        <v>333.46234180522191</v>
      </c>
      <c r="X52" s="8">
        <v>333.40846417924934</v>
      </c>
      <c r="Y52" s="8">
        <v>333.52001923419908</v>
      </c>
      <c r="Z52" s="8">
        <v>364.89633631164725</v>
      </c>
      <c r="AA52" s="9">
        <v>362.42213022528455</v>
      </c>
      <c r="AD52" s="7" t="s">
        <v>13</v>
      </c>
      <c r="AE52" s="5" t="s">
        <v>65</v>
      </c>
      <c r="AF52" s="42">
        <v>26110.071308390256</v>
      </c>
      <c r="AG52" s="42">
        <v>26415.258764542978</v>
      </c>
      <c r="AH52" s="42">
        <v>25066.317651216785</v>
      </c>
      <c r="AI52" s="42">
        <v>16130.754500469213</v>
      </c>
      <c r="AJ52" s="42">
        <v>15605.291821389184</v>
      </c>
      <c r="AK52" s="42">
        <v>15425.920311876776</v>
      </c>
      <c r="AL52" s="42">
        <v>15269.515665424397</v>
      </c>
      <c r="AM52" s="42">
        <v>16297.714885457854</v>
      </c>
      <c r="AN52" s="42">
        <v>25844.580659679217</v>
      </c>
      <c r="AO52" s="42">
        <v>15757.450621985767</v>
      </c>
      <c r="AP52" s="42">
        <v>26426.503879758453</v>
      </c>
      <c r="AQ52" s="42">
        <v>25461.393015716116</v>
      </c>
      <c r="AR52" s="42">
        <v>16599.457062447844</v>
      </c>
      <c r="AS52" s="42">
        <v>16128.20893217895</v>
      </c>
      <c r="AT52" s="42">
        <v>16134.508921514001</v>
      </c>
      <c r="AU52" s="42">
        <v>16122.906904929898</v>
      </c>
      <c r="AV52" s="42">
        <v>18457.611513258547</v>
      </c>
      <c r="AW52" s="43">
        <v>18081.752550255369</v>
      </c>
      <c r="AX52" s="11"/>
      <c r="AZ52" s="7" t="s">
        <v>13</v>
      </c>
      <c r="BA52" s="5" t="s">
        <v>65</v>
      </c>
      <c r="BB52" s="8">
        <v>0</v>
      </c>
      <c r="BC52" s="8">
        <v>0</v>
      </c>
      <c r="BD52" s="8">
        <v>0</v>
      </c>
      <c r="BE52" s="8">
        <v>0</v>
      </c>
      <c r="BF52" s="8">
        <v>0</v>
      </c>
      <c r="BG52" s="8">
        <v>0</v>
      </c>
      <c r="BH52" s="8">
        <v>0</v>
      </c>
      <c r="BI52" s="8">
        <v>0</v>
      </c>
      <c r="BJ52" s="8">
        <v>0</v>
      </c>
      <c r="BK52" s="8">
        <v>0</v>
      </c>
      <c r="BL52" s="8">
        <v>0</v>
      </c>
      <c r="BM52" s="8">
        <v>0</v>
      </c>
      <c r="BN52" s="8">
        <v>0</v>
      </c>
      <c r="BO52" s="8">
        <v>0</v>
      </c>
      <c r="BP52" s="8">
        <v>0</v>
      </c>
      <c r="BQ52" s="8">
        <v>0</v>
      </c>
      <c r="BR52" s="8">
        <v>0</v>
      </c>
      <c r="BS52" s="9">
        <v>0</v>
      </c>
      <c r="BT52" s="12"/>
      <c r="BV52" s="7" t="s">
        <v>13</v>
      </c>
      <c r="BW52" s="5" t="s">
        <v>65</v>
      </c>
      <c r="BX52" s="42">
        <v>0</v>
      </c>
      <c r="BY52" s="42">
        <v>0</v>
      </c>
      <c r="BZ52" s="42">
        <v>0</v>
      </c>
      <c r="CA52" s="42">
        <v>0</v>
      </c>
      <c r="CB52" s="42">
        <v>0</v>
      </c>
      <c r="CC52" s="42">
        <v>0</v>
      </c>
      <c r="CD52" s="42">
        <v>0</v>
      </c>
      <c r="CE52" s="42">
        <v>0</v>
      </c>
      <c r="CF52" s="42">
        <v>0</v>
      </c>
      <c r="CG52" s="42">
        <v>0</v>
      </c>
      <c r="CH52" s="42">
        <v>0</v>
      </c>
      <c r="CI52" s="42">
        <v>0</v>
      </c>
      <c r="CJ52" s="42">
        <v>0</v>
      </c>
      <c r="CK52" s="42">
        <v>0</v>
      </c>
      <c r="CL52" s="42">
        <v>0</v>
      </c>
      <c r="CM52" s="42">
        <v>0</v>
      </c>
      <c r="CN52" s="42">
        <v>0</v>
      </c>
      <c r="CO52" s="43">
        <v>0</v>
      </c>
      <c r="CR52" s="7" t="s">
        <v>13</v>
      </c>
      <c r="CS52" s="5" t="s">
        <v>65</v>
      </c>
      <c r="CT52" s="8">
        <f t="shared" si="80"/>
        <v>369.00435425799998</v>
      </c>
      <c r="CU52" s="8">
        <f t="shared" si="81"/>
        <v>362.14246666578163</v>
      </c>
      <c r="CV52" s="8">
        <f t="shared" si="82"/>
        <v>362.1247169295404</v>
      </c>
      <c r="CW52" s="8">
        <f t="shared" si="83"/>
        <v>362.05625292939413</v>
      </c>
      <c r="CX52" s="8">
        <f t="shared" si="84"/>
        <v>362.05694249537771</v>
      </c>
      <c r="CY52" s="8">
        <f t="shared" si="85"/>
        <v>362.12681828709759</v>
      </c>
      <c r="CZ52" s="8">
        <f t="shared" si="86"/>
        <v>362.18958618367253</v>
      </c>
      <c r="DA52" s="8">
        <f t="shared" si="87"/>
        <v>364.89633631164725</v>
      </c>
      <c r="DB52" s="8">
        <f t="shared" si="88"/>
        <v>369.00435421553584</v>
      </c>
      <c r="DC52" s="8">
        <f t="shared" si="89"/>
        <v>364.89633635059965</v>
      </c>
      <c r="DD52" s="8">
        <f t="shared" si="90"/>
        <v>333.39348984955916</v>
      </c>
      <c r="DE52" s="8">
        <f t="shared" si="91"/>
        <v>333.38899327947229</v>
      </c>
      <c r="DF52" s="8">
        <f t="shared" si="92"/>
        <v>333.44153388735492</v>
      </c>
      <c r="DG52" s="8">
        <f t="shared" si="93"/>
        <v>333.46234180522191</v>
      </c>
      <c r="DH52" s="8">
        <f t="shared" si="94"/>
        <v>333.40846417924934</v>
      </c>
      <c r="DI52" s="8">
        <f t="shared" si="95"/>
        <v>333.52001923419908</v>
      </c>
      <c r="DJ52" s="8">
        <f t="shared" si="96"/>
        <v>364.89633631164725</v>
      </c>
      <c r="DK52" s="8">
        <f t="shared" si="97"/>
        <v>362.42213022528455</v>
      </c>
      <c r="DN52" s="7" t="s">
        <v>13</v>
      </c>
      <c r="DO52" s="5" t="s">
        <v>65</v>
      </c>
      <c r="DP52" s="10">
        <f t="shared" si="98"/>
        <v>26110.071308390256</v>
      </c>
      <c r="DQ52" s="10">
        <f t="shared" si="99"/>
        <v>26415.258764542978</v>
      </c>
      <c r="DR52" s="10">
        <f t="shared" si="100"/>
        <v>25066.317651216785</v>
      </c>
      <c r="DS52" s="10">
        <f t="shared" si="101"/>
        <v>16130.754500469213</v>
      </c>
      <c r="DT52" s="10">
        <f t="shared" si="102"/>
        <v>15605.291821389184</v>
      </c>
      <c r="DU52" s="10">
        <f t="shared" si="103"/>
        <v>15425.920311876776</v>
      </c>
      <c r="DV52" s="10">
        <f t="shared" si="104"/>
        <v>15269.515665424397</v>
      </c>
      <c r="DW52" s="10">
        <f t="shared" si="105"/>
        <v>16297.714885457854</v>
      </c>
      <c r="DX52" s="10">
        <f t="shared" si="106"/>
        <v>25844.580659679217</v>
      </c>
      <c r="DY52" s="10">
        <f t="shared" si="107"/>
        <v>15757.450621985767</v>
      </c>
      <c r="DZ52" s="10">
        <f t="shared" si="108"/>
        <v>26426.503879758453</v>
      </c>
      <c r="EA52" s="10">
        <f t="shared" si="109"/>
        <v>25461.393015716116</v>
      </c>
      <c r="EB52" s="10">
        <f t="shared" si="110"/>
        <v>16599.457062447844</v>
      </c>
      <c r="EC52" s="10">
        <f t="shared" si="111"/>
        <v>16128.20893217895</v>
      </c>
      <c r="ED52" s="10">
        <f t="shared" si="112"/>
        <v>16134.508921514001</v>
      </c>
      <c r="EE52" s="10">
        <f t="shared" si="113"/>
        <v>16122.906904929898</v>
      </c>
      <c r="EF52" s="10">
        <f t="shared" si="114"/>
        <v>18457.611513258547</v>
      </c>
      <c r="EG52" s="10">
        <f t="shared" si="115"/>
        <v>18081.752550255369</v>
      </c>
      <c r="EJ52" s="7" t="s">
        <v>13</v>
      </c>
      <c r="EK52" s="5" t="s">
        <v>65</v>
      </c>
      <c r="EL52" s="13">
        <f t="shared" si="116"/>
        <v>0.14151633175653344</v>
      </c>
      <c r="EM52" s="13">
        <f t="shared" si="117"/>
        <v>0.14588324317634591</v>
      </c>
      <c r="EN52" s="13">
        <f t="shared" si="118"/>
        <v>0.13844024712675998</v>
      </c>
      <c r="EO52" s="13">
        <f t="shared" si="119"/>
        <v>8.910634394492796E-2</v>
      </c>
      <c r="EP52" s="13">
        <f t="shared" si="120"/>
        <v>8.6203522097016066E-2</v>
      </c>
      <c r="EQ52" s="13">
        <f t="shared" si="121"/>
        <v>8.5196232551033882E-2</v>
      </c>
      <c r="ER52" s="13">
        <f t="shared" si="122"/>
        <v>8.4317806187177144E-2</v>
      </c>
      <c r="ES52" s="13">
        <f t="shared" si="123"/>
        <v>8.9327917348769728E-2</v>
      </c>
      <c r="ET52" s="13">
        <f t="shared" si="124"/>
        <v>0.14007737504681786</v>
      </c>
      <c r="EU52" s="13">
        <f t="shared" si="125"/>
        <v>8.6366724202161876E-2</v>
      </c>
      <c r="EV52" s="13">
        <f t="shared" si="126"/>
        <v>0.15853041336639881</v>
      </c>
      <c r="EW52" s="13">
        <f t="shared" si="127"/>
        <v>0.15274285311736382</v>
      </c>
      <c r="EX52" s="13">
        <f t="shared" si="128"/>
        <v>9.9564423597304857E-2</v>
      </c>
      <c r="EY52" s="13">
        <f t="shared" si="129"/>
        <v>9.6731815921808462E-2</v>
      </c>
      <c r="EZ52" s="13">
        <f t="shared" si="130"/>
        <v>9.6785238858481143E-2</v>
      </c>
      <c r="FA52" s="13">
        <f t="shared" si="131"/>
        <v>9.6683293206506607E-2</v>
      </c>
      <c r="FB52" s="13">
        <f t="shared" si="132"/>
        <v>0.10116632959282136</v>
      </c>
      <c r="FC52" s="13">
        <f t="shared" si="133"/>
        <v>9.9782828046486027E-2</v>
      </c>
      <c r="FF52" s="7" t="s">
        <v>13</v>
      </c>
      <c r="FG52" s="5" t="s">
        <v>65</v>
      </c>
      <c r="FH52" s="13">
        <f t="shared" si="134"/>
        <v>0.14151633175653344</v>
      </c>
      <c r="FI52" s="13">
        <f t="shared" si="135"/>
        <v>0.14588324317634591</v>
      </c>
      <c r="FJ52" s="13">
        <f t="shared" si="136"/>
        <v>0.13844024712675998</v>
      </c>
      <c r="FK52" s="13">
        <f t="shared" si="137"/>
        <v>8.910634394492796E-2</v>
      </c>
      <c r="FL52" s="13">
        <f t="shared" si="138"/>
        <v>8.6203522097016066E-2</v>
      </c>
      <c r="FM52" s="13">
        <f t="shared" si="139"/>
        <v>8.5196232551033882E-2</v>
      </c>
      <c r="FN52" s="13">
        <f t="shared" si="140"/>
        <v>8.4317806187177144E-2</v>
      </c>
      <c r="FO52" s="13">
        <f t="shared" si="141"/>
        <v>8.9327917348769728E-2</v>
      </c>
      <c r="FP52" s="13">
        <f t="shared" si="142"/>
        <v>0.14007737504681786</v>
      </c>
      <c r="FQ52" s="13">
        <f t="shared" si="143"/>
        <v>8.6366724202161876E-2</v>
      </c>
      <c r="FR52" s="13">
        <f t="shared" si="144"/>
        <v>0.15853041336639881</v>
      </c>
      <c r="FS52" s="13">
        <f t="shared" si="145"/>
        <v>0.15274285311736382</v>
      </c>
      <c r="FT52" s="13">
        <f t="shared" si="146"/>
        <v>9.9564423597304857E-2</v>
      </c>
      <c r="FU52" s="13">
        <f t="shared" si="147"/>
        <v>9.6731815921808462E-2</v>
      </c>
      <c r="FV52" s="13">
        <f t="shared" si="148"/>
        <v>9.6785238858481143E-2</v>
      </c>
      <c r="FW52" s="13">
        <f t="shared" si="149"/>
        <v>9.6683293206506607E-2</v>
      </c>
      <c r="FX52" s="13">
        <f t="shared" si="150"/>
        <v>0.10116632959282136</v>
      </c>
      <c r="FY52" s="13">
        <f t="shared" si="151"/>
        <v>9.9782828046486027E-2</v>
      </c>
      <c r="GA52" s="14"/>
      <c r="GB52" s="15"/>
    </row>
    <row r="53" spans="8:184" x14ac:dyDescent="0.25">
      <c r="H53" s="7" t="s">
        <v>13</v>
      </c>
      <c r="I53" s="5" t="s">
        <v>66</v>
      </c>
      <c r="J53" s="8">
        <v>181.50034160900006</v>
      </c>
      <c r="K53" s="8">
        <v>181.75282455956807</v>
      </c>
      <c r="L53" s="8">
        <v>181.48041637496735</v>
      </c>
      <c r="M53" s="8">
        <v>181.01171355258728</v>
      </c>
      <c r="N53" s="8">
        <v>180.9945816929779</v>
      </c>
      <c r="O53" s="8">
        <v>178.90552264487039</v>
      </c>
      <c r="P53" s="8">
        <v>176.99766139426143</v>
      </c>
      <c r="Q53" s="8">
        <v>181.85888035065167</v>
      </c>
      <c r="R53" s="8">
        <v>181.73068190871246</v>
      </c>
      <c r="S53" s="8">
        <v>183.99246767328466</v>
      </c>
      <c r="T53" s="8">
        <v>181.69845072520326</v>
      </c>
      <c r="U53" s="8">
        <v>181.52414413494486</v>
      </c>
      <c r="V53" s="8">
        <v>181.28709390411558</v>
      </c>
      <c r="W53" s="8">
        <v>181.03289669232959</v>
      </c>
      <c r="X53" s="8">
        <v>178.92207127365103</v>
      </c>
      <c r="Y53" s="8">
        <v>177.07739236739491</v>
      </c>
      <c r="Z53" s="8">
        <v>181.09241819794127</v>
      </c>
      <c r="AA53" s="9">
        <v>185.02655510521157</v>
      </c>
      <c r="AD53" s="7" t="s">
        <v>13</v>
      </c>
      <c r="AE53" s="5" t="s">
        <v>66</v>
      </c>
      <c r="AF53" s="42">
        <v>6488.0688328000015</v>
      </c>
      <c r="AG53" s="42">
        <v>6555.920286979298</v>
      </c>
      <c r="AH53" s="42">
        <v>6533.7544301541129</v>
      </c>
      <c r="AI53" s="42">
        <v>6469.3452967895</v>
      </c>
      <c r="AJ53" s="42">
        <v>6412.8937266098119</v>
      </c>
      <c r="AK53" s="42">
        <v>6047.1383653737321</v>
      </c>
      <c r="AL53" s="42">
        <v>5676.4543542761458</v>
      </c>
      <c r="AM53" s="42">
        <v>6548.1585518013117</v>
      </c>
      <c r="AN53" s="42">
        <v>6554.4967428853461</v>
      </c>
      <c r="AO53" s="42">
        <v>6633.9108044668237</v>
      </c>
      <c r="AP53" s="42">
        <v>6555.8966356432911</v>
      </c>
      <c r="AQ53" s="42">
        <v>6537.9623674446293</v>
      </c>
      <c r="AR53" s="42">
        <v>6521.7757416151462</v>
      </c>
      <c r="AS53" s="42">
        <v>6414.8221862966202</v>
      </c>
      <c r="AT53" s="42">
        <v>6064.2920906248273</v>
      </c>
      <c r="AU53" s="42">
        <v>5684.9570189193928</v>
      </c>
      <c r="AV53" s="42">
        <v>6529.2367223577285</v>
      </c>
      <c r="AW53" s="43">
        <v>6635.7217972658254</v>
      </c>
      <c r="AX53" s="11"/>
      <c r="AZ53" s="7" t="s">
        <v>13</v>
      </c>
      <c r="BA53" s="5" t="s">
        <v>66</v>
      </c>
      <c r="BB53" s="8">
        <v>0</v>
      </c>
      <c r="BC53" s="8">
        <v>0</v>
      </c>
      <c r="BD53" s="8">
        <v>0</v>
      </c>
      <c r="BE53" s="8">
        <v>0</v>
      </c>
      <c r="BF53" s="8">
        <v>0</v>
      </c>
      <c r="BG53" s="8">
        <v>0</v>
      </c>
      <c r="BH53" s="8">
        <v>0</v>
      </c>
      <c r="BI53" s="8">
        <v>0</v>
      </c>
      <c r="BJ53" s="8">
        <v>0</v>
      </c>
      <c r="BK53" s="8">
        <v>0</v>
      </c>
      <c r="BL53" s="8">
        <v>0</v>
      </c>
      <c r="BM53" s="8">
        <v>0</v>
      </c>
      <c r="BN53" s="8">
        <v>0</v>
      </c>
      <c r="BO53" s="8">
        <v>0</v>
      </c>
      <c r="BP53" s="8">
        <v>0</v>
      </c>
      <c r="BQ53" s="8">
        <v>0</v>
      </c>
      <c r="BR53" s="8">
        <v>0</v>
      </c>
      <c r="BS53" s="9">
        <v>0</v>
      </c>
      <c r="BT53" s="12"/>
      <c r="BV53" s="7" t="s">
        <v>13</v>
      </c>
      <c r="BW53" s="5" t="s">
        <v>66</v>
      </c>
      <c r="BX53" s="42">
        <v>0</v>
      </c>
      <c r="BY53" s="42">
        <v>0</v>
      </c>
      <c r="BZ53" s="42">
        <v>0</v>
      </c>
      <c r="CA53" s="42">
        <v>0</v>
      </c>
      <c r="CB53" s="42">
        <v>0</v>
      </c>
      <c r="CC53" s="42">
        <v>0</v>
      </c>
      <c r="CD53" s="42">
        <v>0</v>
      </c>
      <c r="CE53" s="42">
        <v>0</v>
      </c>
      <c r="CF53" s="42">
        <v>0</v>
      </c>
      <c r="CG53" s="42">
        <v>0</v>
      </c>
      <c r="CH53" s="42">
        <v>0</v>
      </c>
      <c r="CI53" s="42">
        <v>0</v>
      </c>
      <c r="CJ53" s="42">
        <v>0</v>
      </c>
      <c r="CK53" s="42">
        <v>0</v>
      </c>
      <c r="CL53" s="42">
        <v>0</v>
      </c>
      <c r="CM53" s="42">
        <v>0</v>
      </c>
      <c r="CN53" s="42">
        <v>0</v>
      </c>
      <c r="CO53" s="43">
        <v>0</v>
      </c>
      <c r="CR53" s="7" t="s">
        <v>13</v>
      </c>
      <c r="CS53" s="5" t="s">
        <v>66</v>
      </c>
      <c r="CT53" s="8">
        <f t="shared" si="80"/>
        <v>181.50034160900006</v>
      </c>
      <c r="CU53" s="8">
        <f t="shared" si="81"/>
        <v>181.75282455956807</v>
      </c>
      <c r="CV53" s="8">
        <f t="shared" si="82"/>
        <v>181.48041637496735</v>
      </c>
      <c r="CW53" s="8">
        <f t="shared" si="83"/>
        <v>181.01171355258728</v>
      </c>
      <c r="CX53" s="8">
        <f t="shared" si="84"/>
        <v>180.9945816929779</v>
      </c>
      <c r="CY53" s="8">
        <f t="shared" si="85"/>
        <v>178.90552264487039</v>
      </c>
      <c r="CZ53" s="8">
        <f t="shared" si="86"/>
        <v>176.99766139426143</v>
      </c>
      <c r="DA53" s="8">
        <f t="shared" si="87"/>
        <v>181.85888035065167</v>
      </c>
      <c r="DB53" s="8">
        <f t="shared" si="88"/>
        <v>181.73068190871246</v>
      </c>
      <c r="DC53" s="8">
        <f t="shared" si="89"/>
        <v>183.99246767328466</v>
      </c>
      <c r="DD53" s="8">
        <f t="shared" si="90"/>
        <v>181.69845072520326</v>
      </c>
      <c r="DE53" s="8">
        <f t="shared" si="91"/>
        <v>181.52414413494486</v>
      </c>
      <c r="DF53" s="8">
        <f t="shared" si="92"/>
        <v>181.28709390411558</v>
      </c>
      <c r="DG53" s="8">
        <f t="shared" si="93"/>
        <v>181.03289669232959</v>
      </c>
      <c r="DH53" s="8">
        <f t="shared" si="94"/>
        <v>178.92207127365103</v>
      </c>
      <c r="DI53" s="8">
        <f t="shared" si="95"/>
        <v>177.07739236739491</v>
      </c>
      <c r="DJ53" s="8">
        <f t="shared" si="96"/>
        <v>181.09241819794127</v>
      </c>
      <c r="DK53" s="8">
        <f t="shared" si="97"/>
        <v>185.02655510521157</v>
      </c>
      <c r="DN53" s="7" t="s">
        <v>13</v>
      </c>
      <c r="DO53" s="5" t="s">
        <v>66</v>
      </c>
      <c r="DP53" s="10">
        <f t="shared" si="98"/>
        <v>6488.0688328000015</v>
      </c>
      <c r="DQ53" s="10">
        <f t="shared" si="99"/>
        <v>6555.920286979298</v>
      </c>
      <c r="DR53" s="10">
        <f t="shared" si="100"/>
        <v>6533.7544301541129</v>
      </c>
      <c r="DS53" s="10">
        <f t="shared" si="101"/>
        <v>6469.3452967895</v>
      </c>
      <c r="DT53" s="10">
        <f t="shared" si="102"/>
        <v>6412.8937266098119</v>
      </c>
      <c r="DU53" s="10">
        <f t="shared" si="103"/>
        <v>6047.1383653737321</v>
      </c>
      <c r="DV53" s="10">
        <f t="shared" si="104"/>
        <v>5676.4543542761458</v>
      </c>
      <c r="DW53" s="10">
        <f t="shared" si="105"/>
        <v>6548.1585518013117</v>
      </c>
      <c r="DX53" s="10">
        <f t="shared" si="106"/>
        <v>6554.4967428853461</v>
      </c>
      <c r="DY53" s="10">
        <f t="shared" si="107"/>
        <v>6633.9108044668237</v>
      </c>
      <c r="DZ53" s="10">
        <f t="shared" si="108"/>
        <v>6555.8966356432911</v>
      </c>
      <c r="EA53" s="10">
        <f t="shared" si="109"/>
        <v>6537.9623674446293</v>
      </c>
      <c r="EB53" s="10">
        <f t="shared" si="110"/>
        <v>6521.7757416151462</v>
      </c>
      <c r="EC53" s="10">
        <f t="shared" si="111"/>
        <v>6414.8221862966202</v>
      </c>
      <c r="ED53" s="10">
        <f t="shared" si="112"/>
        <v>6064.2920906248273</v>
      </c>
      <c r="EE53" s="10">
        <f t="shared" si="113"/>
        <v>5684.9570189193928</v>
      </c>
      <c r="EF53" s="10">
        <f t="shared" si="114"/>
        <v>6529.2367223577285</v>
      </c>
      <c r="EG53" s="10">
        <f t="shared" si="115"/>
        <v>6635.7217972658254</v>
      </c>
      <c r="EJ53" s="7" t="s">
        <v>13</v>
      </c>
      <c r="EK53" s="5" t="s">
        <v>66</v>
      </c>
      <c r="EL53" s="13">
        <f t="shared" si="116"/>
        <v>7.1493736874358352E-2</v>
      </c>
      <c r="EM53" s="13">
        <f t="shared" si="117"/>
        <v>7.214105533562859E-2</v>
      </c>
      <c r="EN53" s="13">
        <f t="shared" si="118"/>
        <v>7.2005063253264084E-2</v>
      </c>
      <c r="EO53" s="13">
        <f t="shared" si="119"/>
        <v>7.1479852544570649E-2</v>
      </c>
      <c r="EP53" s="13">
        <f t="shared" si="120"/>
        <v>7.0862825468311963E-2</v>
      </c>
      <c r="EQ53" s="13">
        <f t="shared" si="121"/>
        <v>6.7601472285205799E-2</v>
      </c>
      <c r="ER53" s="13">
        <f t="shared" si="122"/>
        <v>6.4141574635066756E-2</v>
      </c>
      <c r="ES53" s="13">
        <f t="shared" si="123"/>
        <v>7.201362440124412E-2</v>
      </c>
      <c r="ET53" s="13">
        <f t="shared" si="124"/>
        <v>7.213417870932573E-2</v>
      </c>
      <c r="EU53" s="13">
        <f t="shared" si="125"/>
        <v>7.2110678098482331E-2</v>
      </c>
      <c r="EV53" s="13">
        <f t="shared" si="126"/>
        <v>7.2162383437801417E-2</v>
      </c>
      <c r="EW53" s="13">
        <f t="shared" si="127"/>
        <v>7.2034080079003859E-2</v>
      </c>
      <c r="EX53" s="13">
        <f t="shared" si="128"/>
        <v>7.1949697037612323E-2</v>
      </c>
      <c r="EY53" s="13">
        <f t="shared" si="129"/>
        <v>7.086913266596831E-2</v>
      </c>
      <c r="EZ53" s="13">
        <f t="shared" si="130"/>
        <v>6.778696498935384E-2</v>
      </c>
      <c r="FA53" s="13">
        <f t="shared" si="131"/>
        <v>6.4208727527728812E-2</v>
      </c>
      <c r="FB53" s="13">
        <f t="shared" si="132"/>
        <v>7.2109443203977885E-2</v>
      </c>
      <c r="FC53" s="13">
        <f t="shared" si="133"/>
        <v>7.1727237136232233E-2</v>
      </c>
      <c r="FF53" s="7" t="s">
        <v>13</v>
      </c>
      <c r="FG53" s="5" t="s">
        <v>66</v>
      </c>
      <c r="FH53" s="13">
        <f t="shared" si="134"/>
        <v>7.1493736874358352E-2</v>
      </c>
      <c r="FI53" s="13">
        <f t="shared" si="135"/>
        <v>7.214105533562859E-2</v>
      </c>
      <c r="FJ53" s="13">
        <f t="shared" si="136"/>
        <v>7.2005063253264084E-2</v>
      </c>
      <c r="FK53" s="13">
        <f t="shared" si="137"/>
        <v>7.1479852544570649E-2</v>
      </c>
      <c r="FL53" s="13">
        <f t="shared" si="138"/>
        <v>7.0862825468311963E-2</v>
      </c>
      <c r="FM53" s="13">
        <f t="shared" si="139"/>
        <v>6.7601472285205799E-2</v>
      </c>
      <c r="FN53" s="13">
        <f t="shared" si="140"/>
        <v>6.4141574635066756E-2</v>
      </c>
      <c r="FO53" s="13">
        <f t="shared" si="141"/>
        <v>7.201362440124412E-2</v>
      </c>
      <c r="FP53" s="13">
        <f t="shared" si="142"/>
        <v>7.213417870932573E-2</v>
      </c>
      <c r="FQ53" s="13">
        <f t="shared" si="143"/>
        <v>7.2110678098482331E-2</v>
      </c>
      <c r="FR53" s="13">
        <f t="shared" si="144"/>
        <v>7.2162383437801417E-2</v>
      </c>
      <c r="FS53" s="13">
        <f t="shared" si="145"/>
        <v>7.2034080079003859E-2</v>
      </c>
      <c r="FT53" s="13">
        <f t="shared" si="146"/>
        <v>7.1949697037612323E-2</v>
      </c>
      <c r="FU53" s="13">
        <f t="shared" si="147"/>
        <v>7.086913266596831E-2</v>
      </c>
      <c r="FV53" s="13">
        <f t="shared" si="148"/>
        <v>6.778696498935384E-2</v>
      </c>
      <c r="FW53" s="13">
        <f t="shared" si="149"/>
        <v>6.4208727527728812E-2</v>
      </c>
      <c r="FX53" s="13">
        <f t="shared" si="150"/>
        <v>7.2109443203977885E-2</v>
      </c>
      <c r="FY53" s="13">
        <f t="shared" si="151"/>
        <v>7.1727237136232233E-2</v>
      </c>
      <c r="GA53" s="14"/>
      <c r="GB53" s="15"/>
    </row>
    <row r="54" spans="8:184" ht="15.75" thickBot="1" x14ac:dyDescent="0.3">
      <c r="H54" s="18"/>
      <c r="I54" s="19" t="s">
        <v>67</v>
      </c>
      <c r="J54" s="20">
        <v>128.81122534899998</v>
      </c>
      <c r="K54" s="20">
        <v>128.76579454186177</v>
      </c>
      <c r="L54" s="20">
        <v>128.76903744956834</v>
      </c>
      <c r="M54" s="20">
        <v>128.78101035155242</v>
      </c>
      <c r="N54" s="20">
        <v>128.27228430145803</v>
      </c>
      <c r="O54" s="20">
        <v>127.42227826428835</v>
      </c>
      <c r="P54" s="20">
        <v>127.42196718603333</v>
      </c>
      <c r="Q54" s="20">
        <v>128.71090508889532</v>
      </c>
      <c r="R54" s="20">
        <v>128.83094398047544</v>
      </c>
      <c r="S54" s="20">
        <v>128.88684862599814</v>
      </c>
      <c r="T54" s="20">
        <v>128.76579454186177</v>
      </c>
      <c r="U54" s="20">
        <v>128.76901460218338</v>
      </c>
      <c r="V54" s="20">
        <v>128.78101035155242</v>
      </c>
      <c r="W54" s="20">
        <v>128.27228430145803</v>
      </c>
      <c r="X54" s="20">
        <v>127.42227826428835</v>
      </c>
      <c r="Y54" s="20">
        <v>127.42196718603333</v>
      </c>
      <c r="Z54" s="20">
        <v>128.86713615941406</v>
      </c>
      <c r="AA54" s="21">
        <v>126.19228205843069</v>
      </c>
      <c r="AD54" s="18"/>
      <c r="AE54" s="19" t="s">
        <v>67</v>
      </c>
      <c r="AF54" s="44">
        <v>6774.1893770000006</v>
      </c>
      <c r="AG54" s="44">
        <v>6833.270116726957</v>
      </c>
      <c r="AH54" s="44">
        <v>6696.8892941401191</v>
      </c>
      <c r="AI54" s="44">
        <v>5974.5803794183121</v>
      </c>
      <c r="AJ54" s="44">
        <v>5323.391190920599</v>
      </c>
      <c r="AK54" s="44">
        <v>4403.6999394102941</v>
      </c>
      <c r="AL54" s="44">
        <v>4246.2147106576085</v>
      </c>
      <c r="AM54" s="44">
        <v>6849.863613885108</v>
      </c>
      <c r="AN54" s="44">
        <v>6852.864027421484</v>
      </c>
      <c r="AO54" s="44">
        <v>6863.4714447435463</v>
      </c>
      <c r="AP54" s="44">
        <v>6833.270116726957</v>
      </c>
      <c r="AQ54" s="44">
        <v>6721.9480653009732</v>
      </c>
      <c r="AR54" s="44">
        <v>5999.312256563856</v>
      </c>
      <c r="AS54" s="44">
        <v>5348.1230680661429</v>
      </c>
      <c r="AT54" s="44">
        <v>4428.4318165558389</v>
      </c>
      <c r="AU54" s="44">
        <v>4270.9465878031533</v>
      </c>
      <c r="AV54" s="44">
        <v>6855.5368765432622</v>
      </c>
      <c r="AW54" s="45">
        <v>5934.5940492358131</v>
      </c>
      <c r="AX54" s="11"/>
      <c r="AZ54" s="18"/>
      <c r="BA54" s="19" t="s">
        <v>67</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9">
        <v>0</v>
      </c>
      <c r="BT54" s="12"/>
      <c r="BV54" s="18"/>
      <c r="BW54" s="19" t="s">
        <v>67</v>
      </c>
      <c r="BX54" s="44">
        <v>4441.5109380861304</v>
      </c>
      <c r="BY54" s="44">
        <v>4441.5109380861304</v>
      </c>
      <c r="BZ54" s="44">
        <v>4440.4235942659989</v>
      </c>
      <c r="CA54" s="44">
        <v>4440.4235942659989</v>
      </c>
      <c r="CB54" s="44">
        <v>4440.4235942659989</v>
      </c>
      <c r="CC54" s="44">
        <v>4440.4235942659989</v>
      </c>
      <c r="CD54" s="44">
        <v>4440.4235942659989</v>
      </c>
      <c r="CE54" s="44">
        <v>4440.4235942659989</v>
      </c>
      <c r="CF54" s="44">
        <v>4440.4235942659989</v>
      </c>
      <c r="CG54" s="44">
        <v>4440.4235942659989</v>
      </c>
      <c r="CH54" s="44">
        <v>4441.5109380861304</v>
      </c>
      <c r="CI54" s="44">
        <v>4440.4235942659989</v>
      </c>
      <c r="CJ54" s="44">
        <v>4440.4235942659989</v>
      </c>
      <c r="CK54" s="44">
        <v>4440.4235942659989</v>
      </c>
      <c r="CL54" s="44">
        <v>4440.4235942659989</v>
      </c>
      <c r="CM54" s="44">
        <v>4440.4235942659989</v>
      </c>
      <c r="CN54" s="44">
        <v>4441.5109380861304</v>
      </c>
      <c r="CO54" s="43">
        <v>4440.4235942659989</v>
      </c>
      <c r="CR54" s="18"/>
      <c r="CS54" s="19" t="s">
        <v>67</v>
      </c>
      <c r="CT54" s="20">
        <f t="shared" si="80"/>
        <v>128.81122534899998</v>
      </c>
      <c r="CU54" s="20">
        <f t="shared" si="81"/>
        <v>128.76579454186177</v>
      </c>
      <c r="CV54" s="20">
        <f t="shared" si="82"/>
        <v>128.76903744956834</v>
      </c>
      <c r="CW54" s="20">
        <f t="shared" si="83"/>
        <v>128.78101035155242</v>
      </c>
      <c r="CX54" s="20">
        <f t="shared" si="84"/>
        <v>128.27228430145803</v>
      </c>
      <c r="CY54" s="20">
        <f t="shared" si="85"/>
        <v>127.42227826428835</v>
      </c>
      <c r="CZ54" s="20">
        <f t="shared" si="86"/>
        <v>127.42196718603333</v>
      </c>
      <c r="DA54" s="20">
        <f t="shared" si="87"/>
        <v>128.71090508889532</v>
      </c>
      <c r="DB54" s="20">
        <f t="shared" si="88"/>
        <v>128.83094398047544</v>
      </c>
      <c r="DC54" s="20">
        <f t="shared" si="89"/>
        <v>128.88684862599814</v>
      </c>
      <c r="DD54" s="20">
        <f t="shared" si="90"/>
        <v>128.76579454186177</v>
      </c>
      <c r="DE54" s="20">
        <f t="shared" si="91"/>
        <v>128.76901460218338</v>
      </c>
      <c r="DF54" s="20">
        <f t="shared" si="92"/>
        <v>128.78101035155242</v>
      </c>
      <c r="DG54" s="20">
        <f t="shared" si="93"/>
        <v>128.27228430145803</v>
      </c>
      <c r="DH54" s="20">
        <f t="shared" si="94"/>
        <v>127.42227826428835</v>
      </c>
      <c r="DI54" s="20">
        <f t="shared" si="95"/>
        <v>127.42196718603333</v>
      </c>
      <c r="DJ54" s="20">
        <f t="shared" si="96"/>
        <v>128.86713615941406</v>
      </c>
      <c r="DK54" s="20">
        <f t="shared" si="97"/>
        <v>126.19228205843069</v>
      </c>
      <c r="DN54" s="18"/>
      <c r="DO54" s="19" t="s">
        <v>67</v>
      </c>
      <c r="DP54" s="10">
        <f t="shared" si="98"/>
        <v>11215.700315086131</v>
      </c>
      <c r="DQ54" s="10">
        <f t="shared" si="99"/>
        <v>11274.781054813087</v>
      </c>
      <c r="DR54" s="10">
        <f t="shared" si="100"/>
        <v>11137.312888406119</v>
      </c>
      <c r="DS54" s="10">
        <f t="shared" si="101"/>
        <v>10415.00397368431</v>
      </c>
      <c r="DT54" s="10">
        <f t="shared" si="102"/>
        <v>9763.8147851865979</v>
      </c>
      <c r="DU54" s="10">
        <f t="shared" si="103"/>
        <v>8844.1235336762929</v>
      </c>
      <c r="DV54" s="10">
        <f t="shared" si="104"/>
        <v>8686.6383049236065</v>
      </c>
      <c r="DW54" s="10">
        <f t="shared" si="105"/>
        <v>11290.287208151107</v>
      </c>
      <c r="DX54" s="10">
        <f t="shared" si="106"/>
        <v>11293.287621687483</v>
      </c>
      <c r="DY54" s="10">
        <f t="shared" si="107"/>
        <v>11303.895039009545</v>
      </c>
      <c r="DZ54" s="10">
        <f t="shared" si="108"/>
        <v>11274.781054813087</v>
      </c>
      <c r="EA54" s="10">
        <f t="shared" si="109"/>
        <v>11162.371659566972</v>
      </c>
      <c r="EB54" s="10">
        <f t="shared" si="110"/>
        <v>10439.735850829855</v>
      </c>
      <c r="EC54" s="10">
        <f t="shared" si="111"/>
        <v>9788.5466623321408</v>
      </c>
      <c r="ED54" s="10">
        <f t="shared" si="112"/>
        <v>8868.8554108218377</v>
      </c>
      <c r="EE54" s="10">
        <f t="shared" si="113"/>
        <v>8711.3701820691531</v>
      </c>
      <c r="EF54" s="10">
        <f t="shared" si="114"/>
        <v>11297.047814629394</v>
      </c>
      <c r="EG54" s="10">
        <f t="shared" si="115"/>
        <v>10375.017643501811</v>
      </c>
      <c r="EJ54" s="18"/>
      <c r="EK54" s="19" t="s">
        <v>67</v>
      </c>
      <c r="EL54" s="22">
        <f t="shared" si="116"/>
        <v>0.10518010924352396</v>
      </c>
      <c r="EM54" s="22">
        <f t="shared" si="117"/>
        <v>0.10613486510201217</v>
      </c>
      <c r="EN54" s="22">
        <f t="shared" si="118"/>
        <v>0.10401396836973201</v>
      </c>
      <c r="EO54" s="22">
        <f t="shared" si="119"/>
        <v>9.2786667275068319E-2</v>
      </c>
      <c r="EP54" s="22">
        <f t="shared" si="120"/>
        <v>8.3001424975170407E-2</v>
      </c>
      <c r="EQ54" s="22">
        <f t="shared" si="121"/>
        <v>6.9119780298960251E-2</v>
      </c>
      <c r="ER54" s="22">
        <f t="shared" si="122"/>
        <v>6.6648079674648669E-2</v>
      </c>
      <c r="ES54" s="22">
        <f t="shared" si="123"/>
        <v>0.10643796823826528</v>
      </c>
      <c r="ET54" s="22">
        <f t="shared" si="124"/>
        <v>0.10638537319822865</v>
      </c>
      <c r="EU54" s="22">
        <f t="shared" si="125"/>
        <v>0.10650382902385738</v>
      </c>
      <c r="EV54" s="22">
        <f t="shared" si="126"/>
        <v>0.10613486510201217</v>
      </c>
      <c r="EW54" s="22">
        <f t="shared" si="127"/>
        <v>0.10440319180926616</v>
      </c>
      <c r="EX54" s="22">
        <f t="shared" si="128"/>
        <v>9.3170759263134423E-2</v>
      </c>
      <c r="EY54" s="22">
        <f t="shared" si="129"/>
        <v>8.3387040266583168E-2</v>
      </c>
      <c r="EZ54" s="22">
        <f t="shared" si="130"/>
        <v>6.9507967945303353E-2</v>
      </c>
      <c r="FA54" s="22">
        <f t="shared" si="131"/>
        <v>6.7036268268683433E-2</v>
      </c>
      <c r="FB54" s="22">
        <f t="shared" si="132"/>
        <v>0.10639697724115907</v>
      </c>
      <c r="FC54" s="22">
        <f t="shared" si="133"/>
        <v>9.4056370998789357E-2</v>
      </c>
      <c r="FF54" s="18"/>
      <c r="FG54" s="19" t="s">
        <v>67</v>
      </c>
      <c r="FH54" s="22">
        <f t="shared" si="134"/>
        <v>0.17414166016507357</v>
      </c>
      <c r="FI54" s="22">
        <f t="shared" si="135"/>
        <v>0.17512074685560464</v>
      </c>
      <c r="FJ54" s="22">
        <f t="shared" si="136"/>
        <v>0.17298122450853892</v>
      </c>
      <c r="FK54" s="22">
        <f t="shared" si="137"/>
        <v>0.16174751145767449</v>
      </c>
      <c r="FL54" s="22">
        <f t="shared" si="138"/>
        <v>0.15223576688227133</v>
      </c>
      <c r="FM54" s="22">
        <f t="shared" si="139"/>
        <v>0.13881596929749712</v>
      </c>
      <c r="FN54" s="22">
        <f t="shared" si="140"/>
        <v>0.13634443882413622</v>
      </c>
      <c r="FO54" s="22">
        <f t="shared" si="141"/>
        <v>0.1754363734813825</v>
      </c>
      <c r="FP54" s="22">
        <f t="shared" si="142"/>
        <v>0.17531948882403595</v>
      </c>
      <c r="FQ54" s="22">
        <f t="shared" si="143"/>
        <v>0.17540804449041986</v>
      </c>
      <c r="FR54" s="22">
        <f t="shared" si="144"/>
        <v>0.17512074685560464</v>
      </c>
      <c r="FS54" s="22">
        <f t="shared" si="145"/>
        <v>0.17337046018487909</v>
      </c>
      <c r="FT54" s="22">
        <f t="shared" si="146"/>
        <v>0.16213160344574057</v>
      </c>
      <c r="FU54" s="22">
        <f t="shared" si="147"/>
        <v>0.15262138217368407</v>
      </c>
      <c r="FV54" s="22">
        <f t="shared" si="148"/>
        <v>0.13920415694384022</v>
      </c>
      <c r="FW54" s="22">
        <f t="shared" si="149"/>
        <v>0.13673262741817099</v>
      </c>
      <c r="FX54" s="22">
        <f t="shared" si="150"/>
        <v>0.17532860822878024</v>
      </c>
      <c r="FY54" s="22">
        <f t="shared" si="151"/>
        <v>0.16443188876951884</v>
      </c>
      <c r="GA54" s="14"/>
      <c r="GB54" s="15"/>
    </row>
    <row r="55" spans="8:184" ht="15.75" thickTop="1" x14ac:dyDescent="0.25">
      <c r="H55" s="23"/>
      <c r="I55" s="24" t="s">
        <v>68</v>
      </c>
      <c r="J55" s="25">
        <f>SUM(J6:J54)</f>
        <v>10504.238534209191</v>
      </c>
      <c r="K55" s="25">
        <f t="shared" ref="K55:P55" si="156">SUM(K6:K54)</f>
        <v>10500.15796979579</v>
      </c>
      <c r="L55" s="25">
        <f t="shared" si="156"/>
        <v>10494.143246322168</v>
      </c>
      <c r="M55" s="25">
        <f t="shared" si="156"/>
        <v>10487.232604292647</v>
      </c>
      <c r="N55" s="25">
        <f t="shared" si="156"/>
        <v>10446.000722177969</v>
      </c>
      <c r="O55" s="25">
        <f t="shared" si="156"/>
        <v>10400.236297627958</v>
      </c>
      <c r="P55" s="25">
        <f t="shared" si="156"/>
        <v>10370.0798495954</v>
      </c>
      <c r="Q55" s="25">
        <f>SUM(Q6:Q54)</f>
        <v>10491.789355383622</v>
      </c>
      <c r="R55" s="25">
        <f t="shared" ref="R55:Z55" si="157">SUM(R6:R54)</f>
        <v>10494.323254812283</v>
      </c>
      <c r="S55" s="25">
        <f t="shared" si="157"/>
        <v>10486.339947257558</v>
      </c>
      <c r="T55" s="25">
        <f t="shared" si="157"/>
        <v>10495.918708457746</v>
      </c>
      <c r="U55" s="25">
        <f t="shared" si="157"/>
        <v>10489.969122326129</v>
      </c>
      <c r="V55" s="25">
        <f t="shared" si="157"/>
        <v>10482.939784659651</v>
      </c>
      <c r="W55" s="25">
        <f t="shared" si="157"/>
        <v>10441.365763957385</v>
      </c>
      <c r="X55" s="25">
        <f t="shared" si="157"/>
        <v>10395.010145580713</v>
      </c>
      <c r="Y55" s="25">
        <f t="shared" si="157"/>
        <v>10361.566143537399</v>
      </c>
      <c r="Z55" s="25">
        <f t="shared" si="157"/>
        <v>10490.931740196525</v>
      </c>
      <c r="AA55" s="26">
        <f>SUM(AA6:AA54)</f>
        <v>10477.144018022538</v>
      </c>
      <c r="AD55" s="23"/>
      <c r="AE55" s="24" t="s">
        <v>68</v>
      </c>
      <c r="AF55" s="28">
        <f>SUM(AF6:AF54)</f>
        <v>521621.4794320509</v>
      </c>
      <c r="AG55" s="28">
        <f t="shared" ref="AG55:AL55" si="158">SUM(AG6:AG54)</f>
        <v>509224.41609881638</v>
      </c>
      <c r="AH55" s="28">
        <f t="shared" si="158"/>
        <v>473825.13513038686</v>
      </c>
      <c r="AI55" s="28">
        <f t="shared" si="158"/>
        <v>417527.36789875838</v>
      </c>
      <c r="AJ55" s="28">
        <f t="shared" si="158"/>
        <v>399071.36695331871</v>
      </c>
      <c r="AK55" s="28">
        <f t="shared" si="158"/>
        <v>379857.09939912835</v>
      </c>
      <c r="AL55" s="28">
        <f t="shared" si="158"/>
        <v>369979.6693171729</v>
      </c>
      <c r="AM55" s="28">
        <f>SUM(AM6:AM54)</f>
        <v>436941.95968964603</v>
      </c>
      <c r="AN55" s="28">
        <f t="shared" ref="AN55:AV55" si="159">SUM(AN6:AN54)</f>
        <v>481895.07870366849</v>
      </c>
      <c r="AO55" s="28">
        <f t="shared" si="159"/>
        <v>432160.14751623041</v>
      </c>
      <c r="AP55" s="28">
        <f>SUM(AP6:AP54)</f>
        <v>516192.56705492112</v>
      </c>
      <c r="AQ55" s="28">
        <f t="shared" si="159"/>
        <v>491622.37324243353</v>
      </c>
      <c r="AR55" s="28">
        <f t="shared" si="159"/>
        <v>431596.00211636006</v>
      </c>
      <c r="AS55" s="28">
        <f t="shared" si="159"/>
        <v>412837.1355670531</v>
      </c>
      <c r="AT55" s="28">
        <f t="shared" si="159"/>
        <v>393755.85016507289</v>
      </c>
      <c r="AU55" s="28">
        <f t="shared" si="159"/>
        <v>382798.71517200314</v>
      </c>
      <c r="AV55" s="28">
        <f t="shared" si="159"/>
        <v>449196.02187834127</v>
      </c>
      <c r="AW55" s="28">
        <f>SUM(AW6:AW54)</f>
        <v>427899.97928243084</v>
      </c>
      <c r="AZ55" s="23"/>
      <c r="BA55" s="24" t="s">
        <v>68</v>
      </c>
      <c r="BB55" s="25">
        <f>SUM(BB6:BB54)</f>
        <v>149.18878001124583</v>
      </c>
      <c r="BC55" s="25">
        <f>SUM(BC6:BC54)</f>
        <v>132.32896953267837</v>
      </c>
      <c r="BD55" s="25">
        <f t="shared" ref="BD55:BR55" si="160">SUM(BD6:BD54)</f>
        <v>132.46120857345701</v>
      </c>
      <c r="BE55" s="25">
        <f t="shared" si="160"/>
        <v>132.3297031192084</v>
      </c>
      <c r="BF55" s="25">
        <f t="shared" si="160"/>
        <v>132.33063858631999</v>
      </c>
      <c r="BG55" s="25">
        <f t="shared" si="160"/>
        <v>133.15068932790876</v>
      </c>
      <c r="BH55" s="25">
        <f t="shared" si="160"/>
        <v>133.49303562902458</v>
      </c>
      <c r="BI55" s="25">
        <f t="shared" si="160"/>
        <v>132.48419328114602</v>
      </c>
      <c r="BJ55" s="25">
        <f t="shared" si="160"/>
        <v>132.5515787007559</v>
      </c>
      <c r="BK55" s="25">
        <f t="shared" si="160"/>
        <v>132.58527517663666</v>
      </c>
      <c r="BL55" s="25">
        <f>SUM(BL6:BL54)</f>
        <v>132.54526428631874</v>
      </c>
      <c r="BM55" s="25">
        <f t="shared" si="160"/>
        <v>132.54540294589634</v>
      </c>
      <c r="BN55" s="25">
        <f t="shared" si="160"/>
        <v>132.54686171058819</v>
      </c>
      <c r="BO55" s="25">
        <f t="shared" si="160"/>
        <v>132.54755083470803</v>
      </c>
      <c r="BP55" s="25">
        <f t="shared" si="160"/>
        <v>133.39272578746338</v>
      </c>
      <c r="BQ55" s="25">
        <f t="shared" si="160"/>
        <v>133.7637683739608</v>
      </c>
      <c r="BR55" s="25">
        <f t="shared" si="160"/>
        <v>132.55165559462671</v>
      </c>
      <c r="BS55" s="25">
        <f>SUM(BS6:BS54)</f>
        <v>133.68785040934293</v>
      </c>
      <c r="BV55" s="23"/>
      <c r="BW55" s="24" t="s">
        <v>68</v>
      </c>
      <c r="BX55" s="28">
        <f>SUM(BX6:BX54)</f>
        <v>21719.164534993317</v>
      </c>
      <c r="BY55" s="28">
        <f>SUM(BY6:BY54)</f>
        <v>20428.047340644989</v>
      </c>
      <c r="BZ55" s="28">
        <f t="shared" ref="BZ55:CN55" si="161">SUM(BZ6:BZ54)</f>
        <v>19755.008127917896</v>
      </c>
      <c r="CA55" s="28">
        <f t="shared" si="161"/>
        <v>19784.546776559215</v>
      </c>
      <c r="CB55" s="28">
        <f t="shared" si="161"/>
        <v>19851.87456862376</v>
      </c>
      <c r="CC55" s="28">
        <f t="shared" si="161"/>
        <v>19863.948730602908</v>
      </c>
      <c r="CD55" s="28">
        <f t="shared" si="161"/>
        <v>19892.182066233101</v>
      </c>
      <c r="CE55" s="28">
        <f t="shared" si="161"/>
        <v>19631.44261846241</v>
      </c>
      <c r="CF55" s="28">
        <f t="shared" si="161"/>
        <v>19631.406832816738</v>
      </c>
      <c r="CG55" s="28">
        <f t="shared" si="161"/>
        <v>19609.212655048465</v>
      </c>
      <c r="CH55" s="28">
        <f>SUM(CH6:CH54)</f>
        <v>20294.525017084987</v>
      </c>
      <c r="CI55" s="28">
        <f t="shared" si="161"/>
        <v>20135.815808584903</v>
      </c>
      <c r="CJ55" s="28">
        <f t="shared" si="161"/>
        <v>20172.692499115747</v>
      </c>
      <c r="CK55" s="28">
        <f t="shared" si="161"/>
        <v>20232.980603506719</v>
      </c>
      <c r="CL55" s="28">
        <f t="shared" si="161"/>
        <v>20253.875818360772</v>
      </c>
      <c r="CM55" s="28">
        <f t="shared" si="161"/>
        <v>20279.921328294862</v>
      </c>
      <c r="CN55" s="28">
        <f t="shared" si="161"/>
        <v>20006.045393332082</v>
      </c>
      <c r="CO55" s="28">
        <f>SUM(CO6:CO54)</f>
        <v>20138.039724794802</v>
      </c>
      <c r="CR55" s="23"/>
      <c r="CS55" s="24" t="s">
        <v>68</v>
      </c>
      <c r="CT55" s="25">
        <f>SUM(CT6:CT54)</f>
        <v>10653.427314220437</v>
      </c>
      <c r="CU55" s="25">
        <f>SUM(CU6:CU54)</f>
        <v>10632.486939328466</v>
      </c>
      <c r="CV55" s="25">
        <f t="shared" ref="CV55:DJ55" si="162">SUM(CV6:CV54)</f>
        <v>10626.604454895627</v>
      </c>
      <c r="CW55" s="25">
        <f t="shared" si="162"/>
        <v>10619.562307411856</v>
      </c>
      <c r="CX55" s="25">
        <f t="shared" si="162"/>
        <v>10578.331360764289</v>
      </c>
      <c r="CY55" s="25">
        <f t="shared" si="162"/>
        <v>10533.386986955868</v>
      </c>
      <c r="CZ55" s="25">
        <f t="shared" si="162"/>
        <v>10503.572885224423</v>
      </c>
      <c r="DA55" s="25">
        <f t="shared" si="162"/>
        <v>10624.273548664767</v>
      </c>
      <c r="DB55" s="25">
        <f t="shared" si="162"/>
        <v>10626.874833513039</v>
      </c>
      <c r="DC55" s="25">
        <f t="shared" si="162"/>
        <v>10618.925222434194</v>
      </c>
      <c r="DD55" s="25">
        <f>SUM(DD6:DD54)</f>
        <v>10628.463972744066</v>
      </c>
      <c r="DE55" s="25">
        <f t="shared" si="162"/>
        <v>10622.514525272029</v>
      </c>
      <c r="DF55" s="25">
        <f t="shared" si="162"/>
        <v>10615.48664637024</v>
      </c>
      <c r="DG55" s="25">
        <f t="shared" si="162"/>
        <v>10573.913314792095</v>
      </c>
      <c r="DH55" s="25">
        <f t="shared" si="162"/>
        <v>10528.402871368175</v>
      </c>
      <c r="DI55" s="25">
        <f t="shared" si="162"/>
        <v>10495.329911911362</v>
      </c>
      <c r="DJ55" s="25">
        <f t="shared" si="162"/>
        <v>10623.483395791152</v>
      </c>
      <c r="DK55" s="25">
        <f>SUM(DK6:DK54)</f>
        <v>10610.83186843188</v>
      </c>
      <c r="DN55" s="27"/>
      <c r="DO55" s="24" t="s">
        <v>68</v>
      </c>
      <c r="DP55" s="28">
        <f>SUM(DP6:DP54)</f>
        <v>543340.64396704431</v>
      </c>
      <c r="DQ55" s="28">
        <f>SUM(DQ6:DQ54)</f>
        <v>529652.46343946143</v>
      </c>
      <c r="DR55" s="28">
        <f t="shared" ref="DR55:EF55" si="163">SUM(DR6:DR54)</f>
        <v>493580.1432583048</v>
      </c>
      <c r="DS55" s="28">
        <f t="shared" si="163"/>
        <v>437311.91467531765</v>
      </c>
      <c r="DT55" s="28">
        <f t="shared" si="163"/>
        <v>418923.24152194237</v>
      </c>
      <c r="DU55" s="28">
        <f t="shared" si="163"/>
        <v>399721.04812973138</v>
      </c>
      <c r="DV55" s="28">
        <f t="shared" si="163"/>
        <v>389871.85138340603</v>
      </c>
      <c r="DW55" s="28">
        <f t="shared" si="163"/>
        <v>456573.4023081084</v>
      </c>
      <c r="DX55" s="28">
        <f t="shared" si="163"/>
        <v>501526.48553648515</v>
      </c>
      <c r="DY55" s="28">
        <f t="shared" si="163"/>
        <v>451769.36017127882</v>
      </c>
      <c r="DZ55" s="28">
        <f>SUM(DZ6:DZ54)</f>
        <v>536487.09207200608</v>
      </c>
      <c r="EA55" s="28">
        <f t="shared" si="163"/>
        <v>511758.1890510185</v>
      </c>
      <c r="EB55" s="28">
        <f t="shared" si="163"/>
        <v>451768.69461547578</v>
      </c>
      <c r="EC55" s="28">
        <f t="shared" si="163"/>
        <v>433070.11617055984</v>
      </c>
      <c r="ED55" s="28">
        <f t="shared" si="163"/>
        <v>414009.72598343354</v>
      </c>
      <c r="EE55" s="28">
        <f t="shared" si="163"/>
        <v>403078.63650029799</v>
      </c>
      <c r="EF55" s="29">
        <f t="shared" si="163"/>
        <v>469202.0672716733</v>
      </c>
      <c r="EG55" s="29">
        <f>SUM(EG6:EG54)</f>
        <v>448038.0190072257</v>
      </c>
      <c r="EJ55" s="27"/>
      <c r="EK55" s="24" t="s">
        <v>68</v>
      </c>
      <c r="EL55" s="30">
        <f t="shared" si="116"/>
        <v>9.9316381236637843E-2</v>
      </c>
      <c r="EM55" s="30">
        <f t="shared" si="117"/>
        <v>9.6993667631215641E-2</v>
      </c>
      <c r="EN55" s="30">
        <f t="shared" si="118"/>
        <v>9.0302776321725176E-2</v>
      </c>
      <c r="EO55" s="30">
        <f t="shared" si="119"/>
        <v>7.9625842899270799E-2</v>
      </c>
      <c r="EP55" s="30">
        <f t="shared" si="120"/>
        <v>7.6406536351476179E-2</v>
      </c>
      <c r="EQ55" s="30">
        <f t="shared" si="121"/>
        <v>7.3047782478897039E-2</v>
      </c>
      <c r="ER55" s="30">
        <f t="shared" si="122"/>
        <v>7.1355220920812493E-2</v>
      </c>
      <c r="ES55" s="30">
        <f t="shared" si="123"/>
        <v>8.3292171599964354E-2</v>
      </c>
      <c r="ET55" s="30">
        <f t="shared" si="124"/>
        <v>9.1839190961206657E-2</v>
      </c>
      <c r="EU55" s="30">
        <f t="shared" si="125"/>
        <v>8.2423447969422567E-2</v>
      </c>
      <c r="EV55" s="30">
        <f t="shared" si="126"/>
        <v>9.8360625952441216E-2</v>
      </c>
      <c r="EW55" s="30">
        <f t="shared" si="127"/>
        <v>9.3731900925446643E-2</v>
      </c>
      <c r="EX55" s="30">
        <f t="shared" si="128"/>
        <v>8.2342551036674233E-2</v>
      </c>
      <c r="EY55" s="30">
        <f t="shared" si="129"/>
        <v>7.9077228956412615E-2</v>
      </c>
      <c r="EZ55" s="30">
        <f t="shared" si="130"/>
        <v>7.5758627389598543E-2</v>
      </c>
      <c r="FA55" s="30">
        <f t="shared" si="131"/>
        <v>7.3888196025416117E-2</v>
      </c>
      <c r="FB55" s="30">
        <f t="shared" si="132"/>
        <v>8.5635105251371413E-2</v>
      </c>
      <c r="FC55" s="30">
        <f t="shared" si="133"/>
        <v>8.1682561306090154E-2</v>
      </c>
      <c r="FF55" s="27"/>
      <c r="FG55" s="24" t="s">
        <v>68</v>
      </c>
      <c r="FH55" s="30">
        <f t="shared" si="134"/>
        <v>0.10200297574505079</v>
      </c>
      <c r="FI55" s="30">
        <f t="shared" si="135"/>
        <v>9.9629083291949666E-2</v>
      </c>
      <c r="FJ55" s="30">
        <f t="shared" si="136"/>
        <v>9.2895175566813301E-2</v>
      </c>
      <c r="FK55" s="30">
        <f t="shared" si="137"/>
        <v>8.2359687153979705E-2</v>
      </c>
      <c r="FL55" s="30">
        <f t="shared" si="138"/>
        <v>7.920403081260162E-2</v>
      </c>
      <c r="FM55" s="30">
        <f t="shared" si="139"/>
        <v>7.5896014952214361E-2</v>
      </c>
      <c r="FN55" s="30">
        <f t="shared" si="140"/>
        <v>7.423604437150072E-2</v>
      </c>
      <c r="FO55" s="30">
        <f t="shared" si="141"/>
        <v>8.5949105172558257E-2</v>
      </c>
      <c r="FP55" s="30">
        <f t="shared" si="142"/>
        <v>9.4388330227597156E-2</v>
      </c>
      <c r="FQ55" s="30">
        <f t="shared" si="143"/>
        <v>8.5087586682848673E-2</v>
      </c>
      <c r="FR55" s="30">
        <f t="shared" si="144"/>
        <v>0.10095289280704885</v>
      </c>
      <c r="FS55" s="30">
        <f t="shared" si="145"/>
        <v>9.6353492919872108E-2</v>
      </c>
      <c r="FT55" s="30">
        <f t="shared" si="146"/>
        <v>8.5115022921713981E-2</v>
      </c>
      <c r="FU55" s="30">
        <f t="shared" si="147"/>
        <v>8.1912931055473648E-2</v>
      </c>
      <c r="FV55" s="30">
        <f t="shared" si="148"/>
        <v>7.8646254525332887E-2</v>
      </c>
      <c r="FW55" s="30">
        <f t="shared" si="149"/>
        <v>7.6811046414622164E-2</v>
      </c>
      <c r="FX55" s="30">
        <f t="shared" si="150"/>
        <v>8.8332997716655412E-2</v>
      </c>
      <c r="FY55" s="30">
        <f t="shared" si="151"/>
        <v>8.4449178832090729E-2</v>
      </c>
    </row>
    <row r="56" spans="8:184" ht="15.75" thickBot="1" x14ac:dyDescent="0.3">
      <c r="H56" s="31" t="s">
        <v>13</v>
      </c>
      <c r="I56" s="32" t="s">
        <v>69</v>
      </c>
      <c r="J56" s="33">
        <f>SUMIF($H$6:$H$54,"=X",J6:J54)</f>
        <v>6890.4278023966808</v>
      </c>
      <c r="K56" s="33">
        <f t="shared" ref="K56:P56" si="164">SUMIF($H$6:$H$54,"=X",K6:K54)</f>
        <v>6922.1579916686651</v>
      </c>
      <c r="L56" s="33">
        <f t="shared" si="164"/>
        <v>6916.6465426362975</v>
      </c>
      <c r="M56" s="33">
        <f t="shared" si="164"/>
        <v>6911.1054926969664</v>
      </c>
      <c r="N56" s="33">
        <f t="shared" si="164"/>
        <v>6878.5101593039262</v>
      </c>
      <c r="O56" s="33">
        <f t="shared" si="164"/>
        <v>6847.7567124966663</v>
      </c>
      <c r="P56" s="33">
        <f t="shared" si="164"/>
        <v>6827.2280264913315</v>
      </c>
      <c r="Q56" s="33">
        <f>SUMIF($H$6:$H$54,"=X",Q6:Q54)</f>
        <v>6913.413482207422</v>
      </c>
      <c r="R56" s="33">
        <f t="shared" ref="R56:Z56" si="165">SUMIF($H$6:$H$54,"=X",R6:R54)</f>
        <v>6915.8908973530788</v>
      </c>
      <c r="S56" s="33">
        <f t="shared" si="165"/>
        <v>6905.9936111160459</v>
      </c>
      <c r="T56" s="33">
        <f t="shared" si="165"/>
        <v>6917.9770925264647</v>
      </c>
      <c r="U56" s="33">
        <f t="shared" si="165"/>
        <v>6912.2871815117578</v>
      </c>
      <c r="V56" s="33">
        <f t="shared" si="165"/>
        <v>6906.5062275105365</v>
      </c>
      <c r="W56" s="33">
        <f t="shared" si="165"/>
        <v>6873.8550675327406</v>
      </c>
      <c r="X56" s="33">
        <f t="shared" si="165"/>
        <v>6844.9098450591555</v>
      </c>
      <c r="Y56" s="33">
        <f t="shared" si="165"/>
        <v>6818.8101081078521</v>
      </c>
      <c r="Z56" s="33">
        <f t="shared" si="165"/>
        <v>6912.1269051120735</v>
      </c>
      <c r="AA56" s="34">
        <f>SUMIF($H$6:$H$54,"=X",AA6:AA54)</f>
        <v>6912.8208608509367</v>
      </c>
      <c r="AD56" s="31"/>
      <c r="AE56" s="32" t="s">
        <v>69</v>
      </c>
      <c r="AF56" s="36">
        <f>SUMIF($H$6:$H$54,"=X",AF6:AF54)</f>
        <v>364168.19903028902</v>
      </c>
      <c r="AG56" s="36">
        <f t="shared" ref="AG56:AL56" si="166">SUMIF($H$6:$H$54,"=X",AG6:AG54)</f>
        <v>357756.86474327114</v>
      </c>
      <c r="AH56" s="36">
        <f t="shared" si="166"/>
        <v>330434.99264198984</v>
      </c>
      <c r="AI56" s="36">
        <f t="shared" si="166"/>
        <v>285610.33059401088</v>
      </c>
      <c r="AJ56" s="36">
        <f t="shared" si="166"/>
        <v>273219.73061105324</v>
      </c>
      <c r="AK56" s="36">
        <f t="shared" si="166"/>
        <v>261341.53259442808</v>
      </c>
      <c r="AL56" s="36">
        <f t="shared" si="166"/>
        <v>254872.9605098225</v>
      </c>
      <c r="AM56" s="36">
        <f>SUMIF($H$6:$H$54,"=X",AM6:AM54)</f>
        <v>285550.92466713837</v>
      </c>
      <c r="AN56" s="36">
        <f t="shared" ref="AN56:AV56" si="167">SUMIF($H$6:$H$54,"=X",AN6:AN54)</f>
        <v>330424.42462508887</v>
      </c>
      <c r="AO56" s="36">
        <f t="shared" si="167"/>
        <v>280516.12822140619</v>
      </c>
      <c r="AP56" s="36">
        <f>SUMIF($H$6:$H$54,"=X",AP6:AP54)</f>
        <v>363723.0780366055</v>
      </c>
      <c r="AQ56" s="36">
        <f t="shared" si="167"/>
        <v>344686.17593676021</v>
      </c>
      <c r="AR56" s="36">
        <f t="shared" si="167"/>
        <v>295800.35482484481</v>
      </c>
      <c r="AS56" s="36">
        <f t="shared" si="167"/>
        <v>283445.31201945007</v>
      </c>
      <c r="AT56" s="36">
        <f t="shared" si="167"/>
        <v>271788.60233291623</v>
      </c>
      <c r="AU56" s="36">
        <f t="shared" si="167"/>
        <v>264163.0405437969</v>
      </c>
      <c r="AV56" s="36">
        <f t="shared" si="167"/>
        <v>296711.50130003982</v>
      </c>
      <c r="AW56" s="36">
        <f>SUMIF($H$6:$H$54,"=X",AW6:AW54)</f>
        <v>295243.3550263106</v>
      </c>
      <c r="AZ56" s="31"/>
      <c r="BA56" s="32" t="s">
        <v>69</v>
      </c>
      <c r="BB56" s="33">
        <f>SUMIF($H$6:$H$54,"=X",BB6:BB54)</f>
        <v>87.397055672970083</v>
      </c>
      <c r="BC56" s="33">
        <f t="shared" ref="BC56:BR56" si="168">SUMIF($H$6:$H$54,"=X",BC6:BC54)</f>
        <v>77.976890899364847</v>
      </c>
      <c r="BD56" s="33">
        <f>SUMIF($H$6:$H$54,"=X",BD6:BD54)</f>
        <v>78.109102739215913</v>
      </c>
      <c r="BE56" s="33">
        <f>SUMIF($H$6:$H$54,"=X",BE6:BE54)</f>
        <v>77.977426039560896</v>
      </c>
      <c r="BF56" s="33">
        <f t="shared" si="168"/>
        <v>77.977426039560896</v>
      </c>
      <c r="BG56" s="33">
        <f t="shared" si="168"/>
        <v>77.916394006745492</v>
      </c>
      <c r="BH56" s="33">
        <f t="shared" si="168"/>
        <v>78.25016625703644</v>
      </c>
      <c r="BI56" s="33">
        <f t="shared" si="168"/>
        <v>77.976634340391101</v>
      </c>
      <c r="BJ56" s="33">
        <f t="shared" si="168"/>
        <v>77.976682111423301</v>
      </c>
      <c r="BK56" s="33">
        <f t="shared" si="168"/>
        <v>77.976939067214275</v>
      </c>
      <c r="BL56" s="33">
        <f>SUMIF($H$6:$H$54,"=X",BL6:BL54)</f>
        <v>77.976026731169043</v>
      </c>
      <c r="BM56" s="33">
        <f t="shared" si="168"/>
        <v>77.976136881111103</v>
      </c>
      <c r="BN56" s="33">
        <f t="shared" si="168"/>
        <v>77.977426039560896</v>
      </c>
      <c r="BO56" s="33">
        <f t="shared" si="168"/>
        <v>77.977426039560896</v>
      </c>
      <c r="BP56" s="33">
        <f t="shared" si="168"/>
        <v>77.916394006745492</v>
      </c>
      <c r="BQ56" s="33">
        <f t="shared" si="168"/>
        <v>78.275613637157178</v>
      </c>
      <c r="BR56" s="33">
        <f t="shared" si="168"/>
        <v>77.976759005294113</v>
      </c>
      <c r="BS56" s="33">
        <f>SUMIF($H$6:$H$54,"=X",BS6:BS54)</f>
        <v>77.977426039560896</v>
      </c>
      <c r="BV56" s="31"/>
      <c r="BW56" s="32" t="s">
        <v>69</v>
      </c>
      <c r="BX56" s="36">
        <f>SUMIF($H$6:$H$54,"=X",BX6:BX54)</f>
        <v>6322.0284411699959</v>
      </c>
      <c r="BY56" s="36">
        <f t="shared" ref="BY56:CN56" si="169">SUMIF($H$6:$H$54,"=X",BY6:BY54)</f>
        <v>6252.3370026187722</v>
      </c>
      <c r="BZ56" s="36">
        <f t="shared" si="169"/>
        <v>5504.6749594432185</v>
      </c>
      <c r="CA56" s="36">
        <f t="shared" si="169"/>
        <v>5496.8838789762312</v>
      </c>
      <c r="CB56" s="36">
        <f t="shared" si="169"/>
        <v>5495.8085059088426</v>
      </c>
      <c r="CC56" s="36">
        <f t="shared" si="169"/>
        <v>5460.0532385143242</v>
      </c>
      <c r="CD56" s="36">
        <f t="shared" si="169"/>
        <v>5479.678376766291</v>
      </c>
      <c r="CE56" s="36">
        <f t="shared" si="169"/>
        <v>5450.7574956441504</v>
      </c>
      <c r="CF56" s="36">
        <f t="shared" si="169"/>
        <v>5450.2009990779316</v>
      </c>
      <c r="CG56" s="36">
        <f t="shared" si="169"/>
        <v>5432.9555582350358</v>
      </c>
      <c r="CH56" s="36">
        <f>SUMIF($H$6:$H$54,"=X",CH6:CH54)</f>
        <v>6111.3836423322473</v>
      </c>
      <c r="CI56" s="36">
        <f t="shared" si="169"/>
        <v>5876.6721366098218</v>
      </c>
      <c r="CJ56" s="36">
        <f t="shared" si="169"/>
        <v>5876.6493164800477</v>
      </c>
      <c r="CK56" s="36">
        <f t="shared" si="169"/>
        <v>5875.1986444903723</v>
      </c>
      <c r="CL56" s="36">
        <f t="shared" si="169"/>
        <v>5840.0251979944151</v>
      </c>
      <c r="CM56" s="36">
        <f t="shared" si="169"/>
        <v>5865.8463762657047</v>
      </c>
      <c r="CN56" s="36">
        <f t="shared" si="169"/>
        <v>5830.5229331479677</v>
      </c>
      <c r="CO56" s="36">
        <f>SUMIF($H$6:$H$54,"=X",CO6:CO54)</f>
        <v>5876.6493164800477</v>
      </c>
      <c r="CR56" s="31"/>
      <c r="CS56" s="32" t="s">
        <v>69</v>
      </c>
      <c r="CT56" s="33">
        <f>SUMIF($H$6:$H$54,"=X",CT6:CT54)</f>
        <v>6977.8248580696509</v>
      </c>
      <c r="CU56" s="33">
        <f t="shared" ref="CU56:CZ56" si="170">SUMIF($H$6:$H$54,"=X",CU6:CU54)</f>
        <v>7000.1348825680288</v>
      </c>
      <c r="CV56" s="33">
        <f t="shared" si="170"/>
        <v>6994.7556453755142</v>
      </c>
      <c r="CW56" s="33">
        <f t="shared" si="170"/>
        <v>6989.082918736528</v>
      </c>
      <c r="CX56" s="33">
        <f t="shared" si="170"/>
        <v>6956.4875853434869</v>
      </c>
      <c r="CY56" s="33">
        <f t="shared" si="170"/>
        <v>6925.6731065034119</v>
      </c>
      <c r="CZ56" s="33">
        <f t="shared" si="170"/>
        <v>6905.4781927483682</v>
      </c>
      <c r="DA56" s="33">
        <f>SUMIF($H$6:$H$54,"=X",DA6:DA54)</f>
        <v>6991.3901165478128</v>
      </c>
      <c r="DB56" s="33">
        <f t="shared" ref="DB56:DJ56" si="171">SUMIF($H$6:$H$54,"=X",DB6:DB54)</f>
        <v>6993.8675794645014</v>
      </c>
      <c r="DC56" s="33">
        <f t="shared" si="171"/>
        <v>6983.9705501832595</v>
      </c>
      <c r="DD56" s="33">
        <f>SUMIF($H$6:$H$54,"=X",DD6:DD54)</f>
        <v>6995.9531192576333</v>
      </c>
      <c r="DE56" s="33">
        <f t="shared" si="171"/>
        <v>6990.2633183928683</v>
      </c>
      <c r="DF56" s="33">
        <f t="shared" si="171"/>
        <v>6984.4836535500981</v>
      </c>
      <c r="DG56" s="33">
        <f t="shared" si="171"/>
        <v>6951.8324935723022</v>
      </c>
      <c r="DH56" s="33">
        <f t="shared" si="171"/>
        <v>6922.8262390659002</v>
      </c>
      <c r="DI56" s="33">
        <f t="shared" si="171"/>
        <v>6897.0857217450102</v>
      </c>
      <c r="DJ56" s="33">
        <f t="shared" si="171"/>
        <v>6990.1036641173687</v>
      </c>
      <c r="DK56" s="33">
        <f>SUMIF($H$6:$H$54,"=X",DK6:DK54)</f>
        <v>6990.7982868904983</v>
      </c>
      <c r="DN56" s="35"/>
      <c r="DO56" s="32" t="s">
        <v>69</v>
      </c>
      <c r="DP56" s="36">
        <f>SUMIF($H$6:$H$54,"=X",DP6:DP54)</f>
        <v>370490.22747145907</v>
      </c>
      <c r="DQ56" s="36">
        <f t="shared" ref="DQ56:DV56" si="172">SUMIF($H$6:$H$54,"=X",DQ6:DQ54)</f>
        <v>364009.20174588996</v>
      </c>
      <c r="DR56" s="36">
        <f t="shared" si="172"/>
        <v>335939.66760143312</v>
      </c>
      <c r="DS56" s="36">
        <f t="shared" si="172"/>
        <v>291107.21447298711</v>
      </c>
      <c r="DT56" s="36">
        <f t="shared" si="172"/>
        <v>278715.53911696211</v>
      </c>
      <c r="DU56" s="36">
        <f t="shared" si="172"/>
        <v>266801.58583294234</v>
      </c>
      <c r="DV56" s="36">
        <f t="shared" si="172"/>
        <v>260352.63888658877</v>
      </c>
      <c r="DW56" s="36">
        <f>SUMIF($H$6:$H$54,"=X",DW6:DW54)</f>
        <v>291001.68216278247</v>
      </c>
      <c r="DX56" s="36">
        <f t="shared" ref="DX56:EF56" si="173">SUMIF($H$6:$H$54,"=X",DX6:DX54)</f>
        <v>335874.62562416686</v>
      </c>
      <c r="DY56" s="36">
        <f t="shared" si="173"/>
        <v>285949.08377964125</v>
      </c>
      <c r="DZ56" s="36">
        <f t="shared" si="173"/>
        <v>369834.46167893772</v>
      </c>
      <c r="EA56" s="36">
        <f t="shared" si="173"/>
        <v>350562.84807337011</v>
      </c>
      <c r="EB56" s="36">
        <f t="shared" si="173"/>
        <v>301677.00414132478</v>
      </c>
      <c r="EC56" s="36">
        <f t="shared" si="173"/>
        <v>289320.51066394051</v>
      </c>
      <c r="ED56" s="36">
        <f t="shared" si="173"/>
        <v>277628.62753091066</v>
      </c>
      <c r="EE56" s="36">
        <f t="shared" si="173"/>
        <v>270028.88692006259</v>
      </c>
      <c r="EF56" s="37">
        <f t="shared" si="173"/>
        <v>302542.02423318778</v>
      </c>
      <c r="EG56" s="37">
        <f>SUMIF($H$6:$H$54,"=X",EG6:EG54)</f>
        <v>301120.00434279063</v>
      </c>
      <c r="EJ56" s="35"/>
      <c r="EK56" s="32" t="s">
        <v>69</v>
      </c>
      <c r="EL56" s="38">
        <f t="shared" si="116"/>
        <v>0.10570263834812151</v>
      </c>
      <c r="EM56" s="38">
        <f t="shared" si="117"/>
        <v>0.10336570334680553</v>
      </c>
      <c r="EN56" s="38">
        <f t="shared" si="118"/>
        <v>9.5547745747910862E-2</v>
      </c>
      <c r="EO56" s="38">
        <f t="shared" si="119"/>
        <v>8.265257443858097E-2</v>
      </c>
      <c r="EP56" s="38">
        <f t="shared" si="120"/>
        <v>7.9441543090982891E-2</v>
      </c>
      <c r="EQ56" s="38">
        <f t="shared" si="121"/>
        <v>7.6329093911148602E-2</v>
      </c>
      <c r="ER56" s="38">
        <f t="shared" si="122"/>
        <v>7.4663673022448473E-2</v>
      </c>
      <c r="ES56" s="38">
        <f t="shared" si="123"/>
        <v>8.2607795816651564E-2</v>
      </c>
      <c r="ET56" s="38">
        <f t="shared" si="124"/>
        <v>9.5555129347558776E-2</v>
      </c>
      <c r="EU56" s="38">
        <f t="shared" si="125"/>
        <v>8.1238455758163755E-2</v>
      </c>
      <c r="EV56" s="38">
        <f t="shared" si="126"/>
        <v>0.10515301602531696</v>
      </c>
      <c r="EW56" s="38">
        <f t="shared" si="127"/>
        <v>9.9731439648135481E-2</v>
      </c>
      <c r="EX56" s="38">
        <f t="shared" si="128"/>
        <v>8.5658463217361522E-2</v>
      </c>
      <c r="EY56" s="38">
        <f t="shared" si="129"/>
        <v>8.2470552327542218E-2</v>
      </c>
      <c r="EZ56" s="38">
        <f t="shared" si="130"/>
        <v>7.9413347578011037E-2</v>
      </c>
      <c r="FA56" s="38">
        <f t="shared" si="131"/>
        <v>7.748068544384186E-2</v>
      </c>
      <c r="FB56" s="38">
        <f t="shared" si="132"/>
        <v>8.5852446106160982E-2</v>
      </c>
      <c r="FC56" s="38">
        <f t="shared" si="133"/>
        <v>8.5419067257578987E-2</v>
      </c>
      <c r="FF56" s="35"/>
      <c r="FG56" s="32" t="s">
        <v>69</v>
      </c>
      <c r="FH56" s="38">
        <f t="shared" si="134"/>
        <v>0.10619074998507536</v>
      </c>
      <c r="FI56" s="38">
        <f t="shared" si="135"/>
        <v>0.10400062508862734</v>
      </c>
      <c r="FJ56" s="38">
        <f t="shared" si="136"/>
        <v>9.6054725749722208E-2</v>
      </c>
      <c r="FK56" s="38">
        <f t="shared" si="137"/>
        <v>8.3303408432193235E-2</v>
      </c>
      <c r="FL56" s="38">
        <f t="shared" si="138"/>
        <v>8.013111090837953E-2</v>
      </c>
      <c r="FM56" s="38">
        <f t="shared" si="139"/>
        <v>7.7047120685614728E-2</v>
      </c>
      <c r="FN56" s="38">
        <f t="shared" si="140"/>
        <v>7.5404666156209776E-2</v>
      </c>
      <c r="FO56" s="38">
        <f t="shared" si="141"/>
        <v>8.3245728620983436E-2</v>
      </c>
      <c r="FP56" s="38">
        <f t="shared" si="142"/>
        <v>9.6048322850826331E-2</v>
      </c>
      <c r="FQ56" s="38">
        <f t="shared" si="143"/>
        <v>8.1887253597350274E-2</v>
      </c>
      <c r="FR56" s="38">
        <f t="shared" si="144"/>
        <v>0.10572811320330353</v>
      </c>
      <c r="FS56" s="38">
        <f t="shared" si="145"/>
        <v>0.10030032692787545</v>
      </c>
      <c r="FT56" s="38">
        <f t="shared" si="146"/>
        <v>8.6384912358693056E-2</v>
      </c>
      <c r="FU56" s="38">
        <f t="shared" si="147"/>
        <v>8.3235754293978642E-2</v>
      </c>
      <c r="FV56" s="38">
        <f t="shared" si="148"/>
        <v>8.0206730009843852E-2</v>
      </c>
      <c r="FW56" s="38">
        <f t="shared" si="149"/>
        <v>7.8302314285791833E-2</v>
      </c>
      <c r="FX56" s="38">
        <f t="shared" si="150"/>
        <v>8.656295779595978E-2</v>
      </c>
      <c r="FY56" s="38">
        <f t="shared" si="151"/>
        <v>8.6147530506627906E-2</v>
      </c>
    </row>
    <row r="57" spans="8:184" x14ac:dyDescent="0.25">
      <c r="H57" s="39"/>
      <c r="AZ57" s="39"/>
      <c r="CR57" s="39"/>
    </row>
    <row r="63" spans="8:184" x14ac:dyDescent="0.25">
      <c r="AH63" s="40"/>
      <c r="AI63" s="40"/>
      <c r="AJ63" s="40"/>
      <c r="AK63" s="40"/>
      <c r="AL63" s="40"/>
      <c r="AM63" s="40"/>
      <c r="AN63" s="40"/>
      <c r="AO63" s="40"/>
      <c r="AQ63" s="40"/>
      <c r="CJ63" s="11"/>
    </row>
    <row r="64" spans="8:184" x14ac:dyDescent="0.25">
      <c r="H64" s="1" t="s">
        <v>200</v>
      </c>
      <c r="AD64" s="1" t="s">
        <v>200</v>
      </c>
      <c r="AH64" s="40"/>
      <c r="AI64" s="40"/>
      <c r="AJ64" s="40"/>
      <c r="AK64" s="40"/>
      <c r="AL64" s="40"/>
      <c r="AM64" s="40"/>
      <c r="AN64" s="40"/>
      <c r="AO64" s="40"/>
      <c r="AQ64" s="40"/>
      <c r="AZ64" s="1" t="s">
        <v>200</v>
      </c>
      <c r="BV64" s="1" t="s">
        <v>200</v>
      </c>
      <c r="BZ64" s="11"/>
    </row>
    <row r="65" spans="8:184" x14ac:dyDescent="0.25">
      <c r="H65" s="7"/>
      <c r="I65" s="5" t="s">
        <v>16</v>
      </c>
      <c r="J65" s="8">
        <v>280.89579826500011</v>
      </c>
      <c r="K65" s="8">
        <v>281.15256963176995</v>
      </c>
      <c r="L65" s="8">
        <v>281.11102486903229</v>
      </c>
      <c r="M65" s="8">
        <v>281.19246153330198</v>
      </c>
      <c r="N65" s="8">
        <v>281.20068406145958</v>
      </c>
      <c r="O65" s="8">
        <v>280.92592738904659</v>
      </c>
      <c r="P65" s="8">
        <v>280.11056647007206</v>
      </c>
      <c r="Q65" s="8">
        <v>281.15413854888459</v>
      </c>
      <c r="R65" s="8">
        <v>281.15728821669285</v>
      </c>
      <c r="S65" s="8">
        <v>281.166740987362</v>
      </c>
      <c r="T65" s="8">
        <v>281.15256963176995</v>
      </c>
      <c r="U65" s="8">
        <v>281.51592079209502</v>
      </c>
      <c r="V65" s="8">
        <v>280.99858504504181</v>
      </c>
      <c r="W65" s="8">
        <v>281.20069413640692</v>
      </c>
      <c r="X65" s="8">
        <v>280.93060610262421</v>
      </c>
      <c r="Y65" s="8">
        <v>280.0960251496744</v>
      </c>
      <c r="Z65" s="8">
        <v>281.1371441430785</v>
      </c>
      <c r="AA65" s="9">
        <v>282.054680148594</v>
      </c>
      <c r="AD65" s="7"/>
      <c r="AE65" s="5" t="s">
        <v>16</v>
      </c>
      <c r="AF65" s="42">
        <v>13629.088620377215</v>
      </c>
      <c r="AG65" s="42">
        <v>13925.816237230712</v>
      </c>
      <c r="AH65" s="42">
        <v>13917.048916068787</v>
      </c>
      <c r="AI65" s="42">
        <v>13217.718640650492</v>
      </c>
      <c r="AJ65" s="42">
        <v>13208.243771612153</v>
      </c>
      <c r="AK65" s="42">
        <v>13137.906339352458</v>
      </c>
      <c r="AL65" s="42">
        <v>12938.509244781244</v>
      </c>
      <c r="AM65" s="42">
        <v>13926.728820840257</v>
      </c>
      <c r="AN65" s="42">
        <v>13926.751894956456</v>
      </c>
      <c r="AO65" s="42">
        <v>13926.831821133259</v>
      </c>
      <c r="AP65" s="42">
        <v>14034.238731242922</v>
      </c>
      <c r="AQ65" s="42">
        <v>14024.812679528917</v>
      </c>
      <c r="AR65" s="42">
        <v>13326.456622299367</v>
      </c>
      <c r="AS65" s="42">
        <v>13316.652440858157</v>
      </c>
      <c r="AT65" s="42">
        <v>13246.464747219292</v>
      </c>
      <c r="AU65" s="42">
        <v>13043.178867823353</v>
      </c>
      <c r="AV65" s="42">
        <v>14034.114093318809</v>
      </c>
      <c r="AW65" s="43">
        <v>13334.939672093</v>
      </c>
      <c r="AX65" s="11"/>
      <c r="AZ65" s="7"/>
      <c r="BA65" s="5" t="s">
        <v>16</v>
      </c>
      <c r="BB65" s="8">
        <v>6.1450033132086297</v>
      </c>
      <c r="BC65" s="8">
        <v>6.1450033132086297</v>
      </c>
      <c r="BD65" s="8">
        <v>6.1450033132086297</v>
      </c>
      <c r="BE65" s="8">
        <v>6.1450033132086297</v>
      </c>
      <c r="BF65" s="8">
        <v>6.1450033132086297</v>
      </c>
      <c r="BG65" s="8">
        <v>6.1450033132086297</v>
      </c>
      <c r="BH65" s="8">
        <v>6.1450033132086297</v>
      </c>
      <c r="BI65" s="8">
        <v>6.1450033132086297</v>
      </c>
      <c r="BJ65" s="8">
        <v>6.1450033132086297</v>
      </c>
      <c r="BK65" s="8">
        <v>6.1450033132086297</v>
      </c>
      <c r="BL65" s="8">
        <v>6.1450033132086297</v>
      </c>
      <c r="BM65" s="8">
        <v>6.1450033132086297</v>
      </c>
      <c r="BN65" s="8">
        <v>6.1450033132086297</v>
      </c>
      <c r="BO65" s="8">
        <v>6.1450033132086297</v>
      </c>
      <c r="BP65" s="8">
        <v>6.1450033132086297</v>
      </c>
      <c r="BQ65" s="8">
        <v>6.1450033132086297</v>
      </c>
      <c r="BR65" s="8">
        <v>6.1450033132086297</v>
      </c>
      <c r="BS65" s="9">
        <v>6.1450033132086297</v>
      </c>
      <c r="BT65" s="12"/>
      <c r="BV65" s="7"/>
      <c r="BW65" s="5" t="s">
        <v>16</v>
      </c>
      <c r="BX65" s="42">
        <v>2770.2564590594498</v>
      </c>
      <c r="BY65" s="42">
        <v>1911.1455425968736</v>
      </c>
      <c r="BZ65" s="42">
        <v>1910.02179278735</v>
      </c>
      <c r="CA65" s="42">
        <v>1910.02179278735</v>
      </c>
      <c r="CB65" s="42">
        <v>1910.02179278735</v>
      </c>
      <c r="CC65" s="42">
        <v>1910.0217927873498</v>
      </c>
      <c r="CD65" s="42">
        <v>1910.0217927873498</v>
      </c>
      <c r="CE65" s="42">
        <v>1910.0217927873498</v>
      </c>
      <c r="CF65" s="42">
        <v>1910.0217927873498</v>
      </c>
      <c r="CG65" s="42">
        <v>1910.0217927873498</v>
      </c>
      <c r="CH65" s="42">
        <v>1911.1455425968736</v>
      </c>
      <c r="CI65" s="42">
        <v>1911.1455425968736</v>
      </c>
      <c r="CJ65" s="42">
        <v>1910.6961861776072</v>
      </c>
      <c r="CK65" s="42">
        <v>1910.0217927873498</v>
      </c>
      <c r="CL65" s="42">
        <v>1910.0217927873498</v>
      </c>
      <c r="CM65" s="42">
        <v>1910.0217927873498</v>
      </c>
      <c r="CN65" s="42">
        <v>1911.1455425968736</v>
      </c>
      <c r="CO65" s="43">
        <v>1911.1455425968736</v>
      </c>
      <c r="GA65" s="14"/>
      <c r="GB65" s="15"/>
    </row>
    <row r="66" spans="8:184" x14ac:dyDescent="0.25">
      <c r="H66" s="7"/>
      <c r="I66" s="5" t="s">
        <v>48</v>
      </c>
      <c r="J66" s="8">
        <v>116.09841225199999</v>
      </c>
      <c r="K66" s="8">
        <v>117.64293897434952</v>
      </c>
      <c r="L66" s="8">
        <v>117.64293913037532</v>
      </c>
      <c r="M66" s="8">
        <v>117.63887747620406</v>
      </c>
      <c r="N66" s="8">
        <v>117.14752368337349</v>
      </c>
      <c r="O66" s="8">
        <v>116.6539774474051</v>
      </c>
      <c r="P66" s="8">
        <v>116.33076452836214</v>
      </c>
      <c r="Q66" s="8">
        <v>117.61561167325729</v>
      </c>
      <c r="R66" s="8">
        <v>117.6162176010437</v>
      </c>
      <c r="S66" s="8">
        <v>117.62014897038949</v>
      </c>
      <c r="T66" s="8">
        <v>117.64293897434952</v>
      </c>
      <c r="U66" s="8">
        <v>117.64439406441804</v>
      </c>
      <c r="V66" s="8">
        <v>117.64293913037532</v>
      </c>
      <c r="W66" s="8">
        <v>117.1555644324738</v>
      </c>
      <c r="X66" s="8">
        <v>116.6539774669714</v>
      </c>
      <c r="Y66" s="8">
        <v>116.3753110599926</v>
      </c>
      <c r="Z66" s="8">
        <v>117.63844746919753</v>
      </c>
      <c r="AA66" s="9">
        <v>116.48509382859882</v>
      </c>
      <c r="AD66" s="7"/>
      <c r="AE66" s="5" t="s">
        <v>48</v>
      </c>
      <c r="AF66" s="42">
        <v>6859.8807992058828</v>
      </c>
      <c r="AG66" s="42">
        <v>6968.6901955285894</v>
      </c>
      <c r="AH66" s="42">
        <v>6968.6901982627087</v>
      </c>
      <c r="AI66" s="42">
        <v>6458.5643682340324</v>
      </c>
      <c r="AJ66" s="42">
        <v>6255.7938979160808</v>
      </c>
      <c r="AK66" s="42">
        <v>6007.4287899646115</v>
      </c>
      <c r="AL66" s="42">
        <v>5864.190551576401</v>
      </c>
      <c r="AM66" s="42">
        <v>6965.0875309143075</v>
      </c>
      <c r="AN66" s="42">
        <v>6965.0981488948782</v>
      </c>
      <c r="AO66" s="42">
        <v>6965.167040278081</v>
      </c>
      <c r="AP66" s="42">
        <v>6968.6901955285894</v>
      </c>
      <c r="AQ66" s="42">
        <v>6969.5123214590358</v>
      </c>
      <c r="AR66" s="42">
        <v>6461.4589505091699</v>
      </c>
      <c r="AS66" s="42">
        <v>6259.7855605728228</v>
      </c>
      <c r="AT66" s="42">
        <v>6007.4287903074828</v>
      </c>
      <c r="AU66" s="42">
        <v>5869.0906700557543</v>
      </c>
      <c r="AV66" s="42">
        <v>6968.6114886009591</v>
      </c>
      <c r="AW66" s="43">
        <v>6333.2365505448906</v>
      </c>
      <c r="AX66" s="11"/>
      <c r="AZ66" s="7"/>
      <c r="BA66" s="5" t="s">
        <v>48</v>
      </c>
      <c r="BB66" s="8">
        <v>8.6720536918369966</v>
      </c>
      <c r="BC66" s="8">
        <v>8.6720536918369966</v>
      </c>
      <c r="BD66" s="8">
        <v>8.6720536918369966</v>
      </c>
      <c r="BE66" s="8">
        <v>8.6720536918369966</v>
      </c>
      <c r="BF66" s="8">
        <v>8.6720536918369966</v>
      </c>
      <c r="BG66" s="8">
        <v>8.6720536918369966</v>
      </c>
      <c r="BH66" s="8">
        <v>8.6720536918369966</v>
      </c>
      <c r="BI66" s="8">
        <v>8.6720536918369966</v>
      </c>
      <c r="BJ66" s="8">
        <v>8.6720536918369966</v>
      </c>
      <c r="BK66" s="8">
        <v>8.6720536918369966</v>
      </c>
      <c r="BL66" s="8">
        <v>8.6720536918369966</v>
      </c>
      <c r="BM66" s="8">
        <v>8.6720536918369966</v>
      </c>
      <c r="BN66" s="8">
        <v>8.6720536918369966</v>
      </c>
      <c r="BO66" s="8">
        <v>8.6720536918369966</v>
      </c>
      <c r="BP66" s="8">
        <v>8.6720536918369966</v>
      </c>
      <c r="BQ66" s="8">
        <v>8.6720536918369966</v>
      </c>
      <c r="BR66" s="8">
        <v>8.6720536918369966</v>
      </c>
      <c r="BS66" s="9">
        <v>8.6720536918369966</v>
      </c>
      <c r="BT66" s="12"/>
      <c r="BV66" s="7"/>
      <c r="BW66" s="5" t="s">
        <v>48</v>
      </c>
      <c r="BX66" s="42">
        <v>10759.610625635585</v>
      </c>
      <c r="BY66" s="42">
        <v>10759.610625635585</v>
      </c>
      <c r="BZ66" s="42">
        <v>10759.610625635585</v>
      </c>
      <c r="CA66" s="42">
        <v>10758.675600162322</v>
      </c>
      <c r="CB66" s="42">
        <v>10757.707689466226</v>
      </c>
      <c r="CC66" s="42">
        <v>10757.707689466226</v>
      </c>
      <c r="CD66" s="42">
        <v>10757.707689466226</v>
      </c>
      <c r="CE66" s="42">
        <v>10757.707689466226</v>
      </c>
      <c r="CF66" s="42">
        <v>10757.707689466226</v>
      </c>
      <c r="CG66" s="42">
        <v>10757.707689466226</v>
      </c>
      <c r="CH66" s="42">
        <v>10759.610625635585</v>
      </c>
      <c r="CI66" s="42">
        <v>10759.610625635585</v>
      </c>
      <c r="CJ66" s="42">
        <v>10759.610625635585</v>
      </c>
      <c r="CK66" s="42">
        <v>10757.707689466226</v>
      </c>
      <c r="CL66" s="42">
        <v>10757.707689466226</v>
      </c>
      <c r="CM66" s="42">
        <v>10757.707689466226</v>
      </c>
      <c r="CN66" s="42">
        <v>10759.610625635585</v>
      </c>
      <c r="CO66" s="43">
        <v>10759.610625635585</v>
      </c>
      <c r="GA66" s="14"/>
      <c r="GB66" s="15"/>
    </row>
    <row r="67" spans="8:184" x14ac:dyDescent="0.25">
      <c r="H67" s="7"/>
      <c r="I67" s="5" t="s">
        <v>61</v>
      </c>
      <c r="J67" s="8">
        <v>171.87056868300002</v>
      </c>
      <c r="K67" s="8">
        <v>172.2210128292802</v>
      </c>
      <c r="L67" s="8">
        <v>172.22101319102015</v>
      </c>
      <c r="M67" s="8">
        <v>172.22101318977604</v>
      </c>
      <c r="N67" s="8">
        <v>169.77453294290777</v>
      </c>
      <c r="O67" s="8">
        <v>163.84115173931508</v>
      </c>
      <c r="P67" s="8">
        <v>163.82932843694294</v>
      </c>
      <c r="Q67" s="8">
        <v>171.29154598627551</v>
      </c>
      <c r="R67" s="8">
        <v>171.29317057145914</v>
      </c>
      <c r="S67" s="8">
        <v>171.7201469592757</v>
      </c>
      <c r="T67" s="8">
        <v>172.2210128292802</v>
      </c>
      <c r="U67" s="8">
        <v>172.22101318883941</v>
      </c>
      <c r="V67" s="8">
        <v>172.22101318977604</v>
      </c>
      <c r="W67" s="8">
        <v>170.03673277328105</v>
      </c>
      <c r="X67" s="8">
        <v>163.84115233652108</v>
      </c>
      <c r="Y67" s="8">
        <v>163.83611669199195</v>
      </c>
      <c r="Z67" s="8">
        <v>171.2931708934594</v>
      </c>
      <c r="AA67" s="9">
        <v>172.8539394168449</v>
      </c>
      <c r="AD67" s="7"/>
      <c r="AE67" s="5" t="s">
        <v>61</v>
      </c>
      <c r="AF67" s="42">
        <v>24551.20646142208</v>
      </c>
      <c r="AG67" s="42">
        <v>24552.423894799802</v>
      </c>
      <c r="AH67" s="42">
        <v>24552.423896341079</v>
      </c>
      <c r="AI67" s="42">
        <v>21081.680220629842</v>
      </c>
      <c r="AJ67" s="42">
        <v>20141.45002722507</v>
      </c>
      <c r="AK67" s="42">
        <v>17296.572271939716</v>
      </c>
      <c r="AL67" s="42">
        <v>17269.541003930361</v>
      </c>
      <c r="AM67" s="42">
        <v>24548.463687073076</v>
      </c>
      <c r="AN67" s="42">
        <v>24548.470608992717</v>
      </c>
      <c r="AO67" s="42">
        <v>24550.289840311067</v>
      </c>
      <c r="AP67" s="42">
        <v>24552.423894799802</v>
      </c>
      <c r="AQ67" s="42">
        <v>24552.423896331788</v>
      </c>
      <c r="AR67" s="42">
        <v>21081.680220629842</v>
      </c>
      <c r="AS67" s="42">
        <v>20242.21838935238</v>
      </c>
      <c r="AT67" s="42">
        <v>17296.572367492685</v>
      </c>
      <c r="AU67" s="42">
        <v>17264.045580085469</v>
      </c>
      <c r="AV67" s="42">
        <v>24548.470610364675</v>
      </c>
      <c r="AW67" s="43">
        <v>21084.376948709763</v>
      </c>
      <c r="AX67" s="11"/>
      <c r="AZ67" s="7"/>
      <c r="BA67" s="5" t="s">
        <v>61</v>
      </c>
      <c r="BB67" s="8">
        <v>0</v>
      </c>
      <c r="BC67" s="8">
        <v>0</v>
      </c>
      <c r="BD67" s="8">
        <v>0</v>
      </c>
      <c r="BE67" s="8">
        <v>0</v>
      </c>
      <c r="BF67" s="8">
        <v>0</v>
      </c>
      <c r="BG67" s="8">
        <v>0</v>
      </c>
      <c r="BH67" s="8">
        <v>0</v>
      </c>
      <c r="BI67" s="8">
        <v>0</v>
      </c>
      <c r="BJ67" s="8">
        <v>0</v>
      </c>
      <c r="BK67" s="8">
        <v>0</v>
      </c>
      <c r="BL67" s="8">
        <v>0</v>
      </c>
      <c r="BM67" s="8">
        <v>0</v>
      </c>
      <c r="BN67" s="8">
        <v>0</v>
      </c>
      <c r="BO67" s="8">
        <v>0</v>
      </c>
      <c r="BP67" s="8">
        <v>0</v>
      </c>
      <c r="BQ67" s="8">
        <v>0</v>
      </c>
      <c r="BR67" s="8">
        <v>0</v>
      </c>
      <c r="BS67" s="9">
        <v>0</v>
      </c>
      <c r="BT67" s="12"/>
      <c r="BV67" s="7"/>
      <c r="BW67" s="5" t="s">
        <v>61</v>
      </c>
      <c r="BX67" s="42">
        <v>0</v>
      </c>
      <c r="BY67" s="42">
        <v>0</v>
      </c>
      <c r="BZ67" s="42">
        <v>0</v>
      </c>
      <c r="CA67" s="42">
        <v>0</v>
      </c>
      <c r="CB67" s="42">
        <v>0</v>
      </c>
      <c r="CC67" s="42">
        <v>0</v>
      </c>
      <c r="CD67" s="42">
        <v>0</v>
      </c>
      <c r="CE67" s="42">
        <v>0</v>
      </c>
      <c r="CF67" s="42">
        <v>0</v>
      </c>
      <c r="CG67" s="42">
        <v>0</v>
      </c>
      <c r="CH67" s="42">
        <v>0</v>
      </c>
      <c r="CI67" s="42">
        <v>0</v>
      </c>
      <c r="CJ67" s="42">
        <v>0</v>
      </c>
      <c r="CK67" s="42">
        <v>0</v>
      </c>
      <c r="CL67" s="42">
        <v>0</v>
      </c>
      <c r="CM67" s="42">
        <v>0</v>
      </c>
      <c r="CN67" s="42">
        <v>0</v>
      </c>
      <c r="CO67" s="43">
        <v>0</v>
      </c>
      <c r="GA67" s="14"/>
      <c r="GB67" s="15"/>
    </row>
    <row r="69" spans="8:184" x14ac:dyDescent="0.25">
      <c r="H69" s="1" t="s">
        <v>201</v>
      </c>
      <c r="AD69" s="1" t="s">
        <v>201</v>
      </c>
      <c r="AJ69" s="40"/>
      <c r="AZ69" s="1" t="s">
        <v>201</v>
      </c>
      <c r="BV69" s="1" t="s">
        <v>201</v>
      </c>
    </row>
    <row r="70" spans="8:184" x14ac:dyDescent="0.25">
      <c r="H70" s="7"/>
      <c r="I70" s="5" t="s">
        <v>16</v>
      </c>
      <c r="J70" s="8">
        <v>85.943025367360889</v>
      </c>
      <c r="K70" s="8">
        <v>85.943025333548604</v>
      </c>
      <c r="L70" s="8">
        <v>85.943025333548604</v>
      </c>
      <c r="M70" s="8">
        <v>85.943025333548604</v>
      </c>
      <c r="N70" s="8">
        <v>85.943025333548604</v>
      </c>
      <c r="O70" s="8">
        <v>85.943025333548604</v>
      </c>
      <c r="P70" s="8">
        <v>85.943025333548604</v>
      </c>
      <c r="Q70" s="8">
        <v>85.943025333548604</v>
      </c>
      <c r="R70" s="8">
        <v>85.943025333548604</v>
      </c>
      <c r="S70" s="8">
        <v>85.943025333548604</v>
      </c>
      <c r="T70" s="8">
        <v>85.943025333548604</v>
      </c>
      <c r="U70" s="8">
        <v>85.943025333548604</v>
      </c>
      <c r="V70" s="8">
        <v>85.943025367360889</v>
      </c>
      <c r="W70" s="8">
        <v>85.943025333548604</v>
      </c>
      <c r="X70" s="8">
        <v>85.943025333548604</v>
      </c>
      <c r="Y70" s="8">
        <v>85.943025333548604</v>
      </c>
      <c r="Z70" s="8">
        <v>85.943025333548604</v>
      </c>
      <c r="AA70" s="8">
        <v>85.943025333548604</v>
      </c>
      <c r="AD70" s="7"/>
      <c r="AE70" s="5" t="s">
        <v>16</v>
      </c>
      <c r="AF70" s="42">
        <v>8070.8903288310767</v>
      </c>
      <c r="AG70" s="42">
        <v>8070.8903250589028</v>
      </c>
      <c r="AH70" s="42">
        <v>8070.8903250589028</v>
      </c>
      <c r="AI70" s="42">
        <v>8070.8903250589028</v>
      </c>
      <c r="AJ70" s="42">
        <v>8070.8903250589028</v>
      </c>
      <c r="AK70" s="42">
        <v>8070.8903250589028</v>
      </c>
      <c r="AL70" s="42">
        <v>8070.8903250589028</v>
      </c>
      <c r="AM70" s="42">
        <v>8070.8903250589028</v>
      </c>
      <c r="AN70" s="42">
        <v>8070.8903250589028</v>
      </c>
      <c r="AO70" s="42">
        <v>8070.8903250589028</v>
      </c>
      <c r="AP70" s="42">
        <v>8070.8903250589028</v>
      </c>
      <c r="AQ70" s="42">
        <v>8070.8903250589028</v>
      </c>
      <c r="AR70" s="42">
        <v>8070.8903250589028</v>
      </c>
      <c r="AS70" s="42">
        <v>8070.8903250589028</v>
      </c>
      <c r="AT70" s="42">
        <v>8070.8903250589028</v>
      </c>
      <c r="AU70" s="42">
        <v>8070.8903250589028</v>
      </c>
      <c r="AV70" s="42">
        <v>8070.8903250589028</v>
      </c>
      <c r="AW70" s="42">
        <v>8070.8903250589028</v>
      </c>
      <c r="AX70" s="11"/>
      <c r="AZ70" s="7"/>
      <c r="BA70" s="5" t="s">
        <v>16</v>
      </c>
      <c r="BB70" s="42">
        <v>0</v>
      </c>
      <c r="BC70" s="42">
        <v>0</v>
      </c>
      <c r="BD70" s="42">
        <v>0</v>
      </c>
      <c r="BE70" s="42">
        <v>0</v>
      </c>
      <c r="BF70" s="42">
        <v>0</v>
      </c>
      <c r="BG70" s="42">
        <v>0</v>
      </c>
      <c r="BH70" s="42">
        <v>0</v>
      </c>
      <c r="BI70" s="42">
        <v>0</v>
      </c>
      <c r="BJ70" s="42">
        <v>0</v>
      </c>
      <c r="BK70" s="42">
        <v>0</v>
      </c>
      <c r="BL70" s="42">
        <v>0</v>
      </c>
      <c r="BM70" s="42">
        <v>0</v>
      </c>
      <c r="BN70" s="42">
        <v>0</v>
      </c>
      <c r="BO70" s="42">
        <v>0</v>
      </c>
      <c r="BP70" s="42">
        <v>0</v>
      </c>
      <c r="BQ70" s="42">
        <v>0</v>
      </c>
      <c r="BR70" s="42">
        <v>0</v>
      </c>
      <c r="BS70" s="42">
        <v>0</v>
      </c>
      <c r="BT70" s="12"/>
      <c r="BV70" s="7"/>
      <c r="BW70" s="5" t="s">
        <v>16</v>
      </c>
      <c r="BX70" s="42">
        <v>0</v>
      </c>
      <c r="BY70" s="42">
        <v>0</v>
      </c>
      <c r="BZ70" s="42">
        <v>0</v>
      </c>
      <c r="CA70" s="42">
        <v>0</v>
      </c>
      <c r="CB70" s="42">
        <v>0</v>
      </c>
      <c r="CC70" s="42">
        <v>0</v>
      </c>
      <c r="CD70" s="42">
        <v>0</v>
      </c>
      <c r="CE70" s="42">
        <v>0</v>
      </c>
      <c r="CF70" s="42">
        <v>0</v>
      </c>
      <c r="CG70" s="42">
        <v>0</v>
      </c>
      <c r="CH70" s="42">
        <v>0</v>
      </c>
      <c r="CI70" s="42">
        <v>0</v>
      </c>
      <c r="CJ70" s="42">
        <v>0</v>
      </c>
      <c r="CK70" s="42">
        <v>0</v>
      </c>
      <c r="CL70" s="42">
        <v>0</v>
      </c>
      <c r="CM70" s="42">
        <v>0</v>
      </c>
      <c r="CN70" s="42">
        <v>0</v>
      </c>
      <c r="CO70" s="42">
        <v>0</v>
      </c>
      <c r="GA70" s="14"/>
      <c r="GB70" s="15"/>
    </row>
    <row r="71" spans="8:184" x14ac:dyDescent="0.25">
      <c r="H71" s="7"/>
      <c r="I71" s="5" t="s">
        <v>48</v>
      </c>
      <c r="J71" s="8">
        <v>49.168808898665297</v>
      </c>
      <c r="K71" s="8">
        <v>49.168808898665297</v>
      </c>
      <c r="L71" s="8">
        <v>49.168808898665297</v>
      </c>
      <c r="M71" s="8">
        <v>49.15805585487265</v>
      </c>
      <c r="N71" s="8">
        <v>49.146596526098378</v>
      </c>
      <c r="O71" s="8">
        <v>49.146596526098378</v>
      </c>
      <c r="P71" s="8">
        <v>49.146596526098378</v>
      </c>
      <c r="Q71" s="8">
        <v>49.146596526098378</v>
      </c>
      <c r="R71" s="8">
        <v>49.146596526098378</v>
      </c>
      <c r="S71" s="8">
        <v>49.146596526098378</v>
      </c>
      <c r="T71" s="8">
        <v>49.168808898665297</v>
      </c>
      <c r="U71" s="8">
        <v>49.168808898665297</v>
      </c>
      <c r="V71" s="8">
        <v>49.168808898665297</v>
      </c>
      <c r="W71" s="8">
        <v>49.146596526098378</v>
      </c>
      <c r="X71" s="8">
        <v>49.146596526098378</v>
      </c>
      <c r="Y71" s="8">
        <v>49.146596526098378</v>
      </c>
      <c r="Z71" s="8">
        <v>49.168808898665297</v>
      </c>
      <c r="AA71" s="8">
        <v>49.168808898665297</v>
      </c>
      <c r="AD71" s="7"/>
      <c r="AE71" s="5" t="s">
        <v>48</v>
      </c>
      <c r="AF71" s="42">
        <v>2409.2716337373263</v>
      </c>
      <c r="AG71" s="42">
        <v>2409.2716337373263</v>
      </c>
      <c r="AH71" s="42">
        <v>2409.2716337373263</v>
      </c>
      <c r="AI71" s="42">
        <v>2407.5533688947298</v>
      </c>
      <c r="AJ71" s="42">
        <v>2405.758600615306</v>
      </c>
      <c r="AK71" s="42">
        <v>2405.758600615306</v>
      </c>
      <c r="AL71" s="42">
        <v>2405.758600615306</v>
      </c>
      <c r="AM71" s="42">
        <v>2405.758600615306</v>
      </c>
      <c r="AN71" s="42">
        <v>2405.758600615306</v>
      </c>
      <c r="AO71" s="42">
        <v>2405.758600615306</v>
      </c>
      <c r="AP71" s="42">
        <v>2409.2716337373263</v>
      </c>
      <c r="AQ71" s="42">
        <v>2409.2716337373263</v>
      </c>
      <c r="AR71" s="42">
        <v>2409.2716337373263</v>
      </c>
      <c r="AS71" s="42">
        <v>2405.758600615306</v>
      </c>
      <c r="AT71" s="42">
        <v>2405.758600615306</v>
      </c>
      <c r="AU71" s="42">
        <v>2405.758600615306</v>
      </c>
      <c r="AV71" s="42">
        <v>2409.2716337373263</v>
      </c>
      <c r="AW71" s="42">
        <v>2409.2716337373263</v>
      </c>
      <c r="AX71" s="11"/>
      <c r="AZ71" s="7"/>
      <c r="BA71" s="5" t="s">
        <v>48</v>
      </c>
      <c r="BB71" s="42">
        <v>0</v>
      </c>
      <c r="BC71" s="42">
        <v>0</v>
      </c>
      <c r="BD71" s="42">
        <v>0</v>
      </c>
      <c r="BE71" s="42">
        <v>0</v>
      </c>
      <c r="BF71" s="42">
        <v>0</v>
      </c>
      <c r="BG71" s="42">
        <v>0</v>
      </c>
      <c r="BH71" s="42">
        <v>0</v>
      </c>
      <c r="BI71" s="42">
        <v>0</v>
      </c>
      <c r="BJ71" s="42">
        <v>0</v>
      </c>
      <c r="BK71" s="42">
        <v>0</v>
      </c>
      <c r="BL71" s="42">
        <v>0</v>
      </c>
      <c r="BM71" s="42">
        <v>0</v>
      </c>
      <c r="BN71" s="42">
        <v>0</v>
      </c>
      <c r="BO71" s="42">
        <v>0</v>
      </c>
      <c r="BP71" s="42">
        <v>0</v>
      </c>
      <c r="BQ71" s="42">
        <v>0</v>
      </c>
      <c r="BR71" s="42">
        <v>0</v>
      </c>
      <c r="BS71" s="42">
        <v>0</v>
      </c>
      <c r="BT71" s="12"/>
      <c r="BV71" s="7"/>
      <c r="BW71" s="5" t="s">
        <v>48</v>
      </c>
      <c r="BX71" s="42">
        <v>9584.1659484566262</v>
      </c>
      <c r="BY71" s="42">
        <v>9584.1659484566262</v>
      </c>
      <c r="BZ71" s="42">
        <v>9584.1659484566262</v>
      </c>
      <c r="CA71" s="42">
        <v>9583.2309229833609</v>
      </c>
      <c r="CB71" s="42">
        <v>9582.2630122872652</v>
      </c>
      <c r="CC71" s="42">
        <v>9582.2630122872652</v>
      </c>
      <c r="CD71" s="42">
        <v>9582.2630122872652</v>
      </c>
      <c r="CE71" s="42">
        <v>9582.2630122872652</v>
      </c>
      <c r="CF71" s="42">
        <v>9582.2630122872652</v>
      </c>
      <c r="CG71" s="42">
        <v>9582.2630122872652</v>
      </c>
      <c r="CH71" s="42">
        <v>9584.1659484566262</v>
      </c>
      <c r="CI71" s="42">
        <v>9584.1659484566262</v>
      </c>
      <c r="CJ71" s="42">
        <v>9584.1659484566262</v>
      </c>
      <c r="CK71" s="42">
        <v>9582.2630122872652</v>
      </c>
      <c r="CL71" s="42">
        <v>9582.2630122872652</v>
      </c>
      <c r="CM71" s="42">
        <v>9582.2630122872652</v>
      </c>
      <c r="CN71" s="42">
        <v>9584.1659484566262</v>
      </c>
      <c r="CO71" s="42">
        <v>9584.1659484566262</v>
      </c>
      <c r="GA71" s="14"/>
      <c r="GB71" s="15"/>
    </row>
    <row r="72" spans="8:184" x14ac:dyDescent="0.25">
      <c r="H72" s="7"/>
      <c r="I72" s="5" t="s">
        <v>61</v>
      </c>
      <c r="J72" s="8">
        <v>15.1004259962665</v>
      </c>
      <c r="K72" s="8">
        <v>15.1004259962665</v>
      </c>
      <c r="L72" s="8">
        <v>15.1004259962665</v>
      </c>
      <c r="M72" s="8">
        <v>15.1004259962665</v>
      </c>
      <c r="N72" s="8">
        <v>15.1004259962665</v>
      </c>
      <c r="O72" s="8">
        <v>15.1004259962665</v>
      </c>
      <c r="P72" s="8">
        <v>15.1004259962665</v>
      </c>
      <c r="Q72" s="8">
        <v>15.1004259962665</v>
      </c>
      <c r="R72" s="8">
        <v>15.1004259962665</v>
      </c>
      <c r="S72" s="8">
        <v>15.1004259962665</v>
      </c>
      <c r="T72" s="8">
        <v>15.1004259962665</v>
      </c>
      <c r="U72" s="8">
        <v>15.1004259962665</v>
      </c>
      <c r="V72" s="8">
        <v>15.1004259962665</v>
      </c>
      <c r="W72" s="8">
        <v>15.1004259962665</v>
      </c>
      <c r="X72" s="8">
        <v>15.1004259962665</v>
      </c>
      <c r="Y72" s="8">
        <v>15.1004259962665</v>
      </c>
      <c r="Z72" s="8">
        <v>15.1004259962665</v>
      </c>
      <c r="AA72" s="8">
        <v>15.1004259962665</v>
      </c>
      <c r="AD72" s="7"/>
      <c r="AE72" s="5" t="s">
        <v>61</v>
      </c>
      <c r="AF72" s="42">
        <v>2932.8481884706903</v>
      </c>
      <c r="AG72" s="42">
        <v>2932.8481884706903</v>
      </c>
      <c r="AH72" s="42">
        <v>2932.8481884706903</v>
      </c>
      <c r="AI72" s="42">
        <v>2416.06815940264</v>
      </c>
      <c r="AJ72" s="42">
        <v>2416.06815940264</v>
      </c>
      <c r="AK72" s="42">
        <v>2416.06815940264</v>
      </c>
      <c r="AL72" s="42">
        <v>2416.06815940264</v>
      </c>
      <c r="AM72" s="42">
        <v>2932.8481884706903</v>
      </c>
      <c r="AN72" s="42">
        <v>2932.8481884706903</v>
      </c>
      <c r="AO72" s="42">
        <v>2932.8481884706903</v>
      </c>
      <c r="AP72" s="42">
        <v>2932.8481884706903</v>
      </c>
      <c r="AQ72" s="42">
        <v>2932.8481884706903</v>
      </c>
      <c r="AR72" s="42">
        <v>2416.06815940264</v>
      </c>
      <c r="AS72" s="42">
        <v>2416.06815940264</v>
      </c>
      <c r="AT72" s="42">
        <v>2416.06815940264</v>
      </c>
      <c r="AU72" s="42">
        <v>2416.06815940264</v>
      </c>
      <c r="AV72" s="42">
        <v>2932.8481884706903</v>
      </c>
      <c r="AW72" s="42">
        <v>2416.06815940264</v>
      </c>
      <c r="AX72" s="11"/>
      <c r="AZ72" s="7"/>
      <c r="BA72" s="5" t="s">
        <v>61</v>
      </c>
      <c r="BB72" s="42">
        <v>0</v>
      </c>
      <c r="BC72" s="42">
        <v>0</v>
      </c>
      <c r="BD72" s="42">
        <v>0</v>
      </c>
      <c r="BE72" s="42">
        <v>0</v>
      </c>
      <c r="BF72" s="42">
        <v>0</v>
      </c>
      <c r="BG72" s="42">
        <v>0</v>
      </c>
      <c r="BH72" s="42">
        <v>0</v>
      </c>
      <c r="BI72" s="42">
        <v>0</v>
      </c>
      <c r="BJ72" s="42">
        <v>0</v>
      </c>
      <c r="BK72" s="42">
        <v>0</v>
      </c>
      <c r="BL72" s="42">
        <v>0</v>
      </c>
      <c r="BM72" s="42">
        <v>0</v>
      </c>
      <c r="BN72" s="42">
        <v>0</v>
      </c>
      <c r="BO72" s="42">
        <v>0</v>
      </c>
      <c r="BP72" s="42">
        <v>0</v>
      </c>
      <c r="BQ72" s="42">
        <v>0</v>
      </c>
      <c r="BR72" s="42">
        <v>0</v>
      </c>
      <c r="BS72" s="42">
        <v>0</v>
      </c>
      <c r="BT72" s="12"/>
      <c r="BV72" s="7"/>
      <c r="BW72" s="5" t="s">
        <v>61</v>
      </c>
      <c r="BX72" s="42">
        <v>0</v>
      </c>
      <c r="BY72" s="42">
        <v>0</v>
      </c>
      <c r="BZ72" s="42">
        <v>0</v>
      </c>
      <c r="CA72" s="42">
        <v>0</v>
      </c>
      <c r="CB72" s="42">
        <v>0</v>
      </c>
      <c r="CC72" s="42">
        <v>0</v>
      </c>
      <c r="CD72" s="42">
        <v>0</v>
      </c>
      <c r="CE72" s="42">
        <v>0</v>
      </c>
      <c r="CF72" s="42">
        <v>0</v>
      </c>
      <c r="CG72" s="42">
        <v>0</v>
      </c>
      <c r="CH72" s="42">
        <v>0</v>
      </c>
      <c r="CI72" s="42">
        <v>0</v>
      </c>
      <c r="CJ72" s="42">
        <v>0</v>
      </c>
      <c r="CK72" s="42">
        <v>0</v>
      </c>
      <c r="CL72" s="42">
        <v>0</v>
      </c>
      <c r="CM72" s="42">
        <v>0</v>
      </c>
      <c r="CN72" s="42">
        <v>0</v>
      </c>
      <c r="CO72" s="42">
        <v>0</v>
      </c>
      <c r="GA72" s="14"/>
      <c r="GB72" s="15"/>
    </row>
    <row r="76" spans="8:184" x14ac:dyDescent="0.25">
      <c r="J76" s="12"/>
      <c r="K76" s="12"/>
      <c r="L76" s="12"/>
      <c r="M76" s="12"/>
      <c r="N76" s="12"/>
      <c r="O76" s="12"/>
      <c r="P76" s="12"/>
      <c r="Q76" s="12"/>
      <c r="R76" s="12"/>
      <c r="S76" s="12"/>
      <c r="T76" s="12"/>
      <c r="U76" s="12"/>
      <c r="V76" s="12"/>
      <c r="W76" s="12"/>
      <c r="X76" s="12"/>
      <c r="Y76" s="12"/>
      <c r="Z76" s="12"/>
      <c r="AA76" s="12"/>
    </row>
  </sheetData>
  <mergeCells count="24">
    <mergeCell ref="FF2:FY2"/>
    <mergeCell ref="EJ2:FC2"/>
    <mergeCell ref="DN2:EG2"/>
    <mergeCell ref="CR2:DK2"/>
    <mergeCell ref="BV2:CO2"/>
    <mergeCell ref="AZ2:BS2"/>
    <mergeCell ref="AD2:AW2"/>
    <mergeCell ref="H2:AA2"/>
    <mergeCell ref="K4:S4"/>
    <mergeCell ref="T4:AA4"/>
    <mergeCell ref="AG4:AO4"/>
    <mergeCell ref="AP4:AW4"/>
    <mergeCell ref="BC4:BK4"/>
    <mergeCell ref="BL4:BS4"/>
    <mergeCell ref="BY4:CG4"/>
    <mergeCell ref="CH4:CO4"/>
    <mergeCell ref="CU4:DC4"/>
    <mergeCell ref="DD4:DK4"/>
    <mergeCell ref="DQ4:DY4"/>
    <mergeCell ref="DZ4:EG4"/>
    <mergeCell ref="EM4:EU4"/>
    <mergeCell ref="EV4:FC4"/>
    <mergeCell ref="FI4:FQ4"/>
    <mergeCell ref="FR4:FY4"/>
  </mergeCells>
  <hyperlinks>
    <hyperlink ref="B7" location="HeatInput2018" display="2018 Heat Input"/>
    <hyperlink ref="B8" location="OSNOX2018" display="2018 NOx"/>
    <hyperlink ref="B9" location="IncHeatInput2017" display="2017 Heat Input Increment"/>
    <hyperlink ref="B10" location="IncOSNOX2017" display="2017 NOx Increment"/>
    <hyperlink ref="B11" location="HeatInput2017" display="2017 Heat Input"/>
    <hyperlink ref="B12" location="OSNOX2017" display="2017 NOx"/>
    <hyperlink ref="B13" location="Rate2018" display="2018 NOx Rate"/>
    <hyperlink ref="B14" location="Rate2017" display="2017 NOx Rate"/>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M32"/>
  <sheetViews>
    <sheetView workbookViewId="0"/>
  </sheetViews>
  <sheetFormatPr defaultRowHeight="15" x14ac:dyDescent="0.25"/>
  <cols>
    <col min="4" max="4" width="14" customWidth="1"/>
    <col min="5" max="5" width="10" customWidth="1"/>
    <col min="6" max="6" width="12.28515625" customWidth="1"/>
    <col min="7" max="10" width="10" customWidth="1"/>
    <col min="11" max="11" width="1.85546875" customWidth="1"/>
    <col min="13" max="13" width="10.5703125" customWidth="1"/>
  </cols>
  <sheetData>
    <row r="1" spans="1:13" x14ac:dyDescent="0.25">
      <c r="A1" t="s">
        <v>198</v>
      </c>
      <c r="B1" s="102"/>
    </row>
    <row r="2" spans="1:13" x14ac:dyDescent="0.25">
      <c r="C2" s="102" t="s">
        <v>194</v>
      </c>
    </row>
    <row r="3" spans="1:13" ht="28.5" customHeight="1" x14ac:dyDescent="0.25">
      <c r="E3" s="165" t="s">
        <v>161</v>
      </c>
      <c r="F3" s="165"/>
      <c r="G3" s="165" t="s">
        <v>195</v>
      </c>
      <c r="H3" s="165"/>
      <c r="I3" s="165" t="s">
        <v>196</v>
      </c>
      <c r="J3" s="165"/>
      <c r="L3" s="165" t="s">
        <v>164</v>
      </c>
      <c r="M3" s="165"/>
    </row>
    <row r="4" spans="1:13" ht="30" x14ac:dyDescent="0.25">
      <c r="E4" s="103" t="s">
        <v>192</v>
      </c>
      <c r="F4" s="103" t="s">
        <v>193</v>
      </c>
      <c r="G4" s="103" t="s">
        <v>192</v>
      </c>
      <c r="H4" s="103" t="s">
        <v>193</v>
      </c>
      <c r="I4" s="103" t="s">
        <v>192</v>
      </c>
      <c r="J4" s="103" t="s">
        <v>193</v>
      </c>
      <c r="L4" s="103" t="s">
        <v>192</v>
      </c>
      <c r="M4" s="103" t="s">
        <v>193</v>
      </c>
    </row>
    <row r="5" spans="1:13" x14ac:dyDescent="0.25">
      <c r="D5" s="52" t="s">
        <v>14</v>
      </c>
      <c r="E5" s="42">
        <f>VLOOKUP($D5,'Illustrative Budget Calcfor IPM'!$B$5:$BG$27,55,0)</f>
        <v>12599</v>
      </c>
      <c r="F5" s="42">
        <f>ROUND(E5*1.21,0)</f>
        <v>15245</v>
      </c>
      <c r="G5" s="42">
        <f>VLOOKUP($D5,'Illustrative Budget Calcfor IPM'!$B$5:$BG$27,54,0)</f>
        <v>13548</v>
      </c>
      <c r="H5" s="42">
        <f>ROUND(G5*1.21,0)</f>
        <v>16393</v>
      </c>
      <c r="I5" s="42">
        <f>VLOOKUP($D5,'Illustrative Budget Calcfor IPM'!$B$5:$BG$27,56,0)</f>
        <v>11406</v>
      </c>
      <c r="J5" s="42">
        <f>ROUND(I5*1.21,0)</f>
        <v>13801</v>
      </c>
      <c r="L5" s="42">
        <f>VLOOKUP($D5,'Final Budgets Calcs for IPM'!$B$5:$BG$52,55,0)</f>
        <v>13210</v>
      </c>
      <c r="M5" s="42">
        <f>ROUND(L5*1.21,0)</f>
        <v>15984</v>
      </c>
    </row>
    <row r="6" spans="1:13" x14ac:dyDescent="0.25">
      <c r="D6" s="52" t="s">
        <v>18</v>
      </c>
      <c r="E6" s="42">
        <f>VLOOKUP($D6,'Illustrative Budget Calcfor IPM'!$B$5:$BG$27,55,0)</f>
        <v>9211</v>
      </c>
      <c r="F6" s="42">
        <f t="shared" ref="F6:F27" si="0">ROUND(E6*1.21,0)</f>
        <v>11145</v>
      </c>
      <c r="G6" s="42">
        <f>VLOOKUP($D6,'Illustrative Budget Calcfor IPM'!$B$5:$BG$27,54,0)</f>
        <v>12060</v>
      </c>
      <c r="H6" s="42">
        <f t="shared" ref="H6:H27" si="1">ROUND(G6*1.21,0)</f>
        <v>14593</v>
      </c>
      <c r="I6" s="42">
        <f>VLOOKUP($D6,'Illustrative Budget Calcfor IPM'!$B$5:$BG$27,56,0)</f>
        <v>9041</v>
      </c>
      <c r="J6" s="42">
        <f t="shared" ref="J6:J27" si="2">ROUND(I6*1.21,0)</f>
        <v>10940</v>
      </c>
      <c r="L6" s="42">
        <f>VLOOKUP($D6,'Final Budgets Calcs for IPM'!$B$5:$BG$52,55,0)</f>
        <v>9210</v>
      </c>
      <c r="M6" s="42">
        <f t="shared" ref="M6:M27" si="3">ROUND(L6*1.21,0)</f>
        <v>11144</v>
      </c>
    </row>
    <row r="7" spans="1:13" x14ac:dyDescent="0.25">
      <c r="D7" s="52" t="s">
        <v>25</v>
      </c>
      <c r="E7" s="42">
        <f>VLOOKUP($D7,'Illustrative Budget Calcfor IPM'!$B$5:$BG$27,55,0)</f>
        <v>497</v>
      </c>
      <c r="F7" s="42">
        <f t="shared" si="0"/>
        <v>601</v>
      </c>
      <c r="G7" s="42">
        <f>VLOOKUP($D7,'Illustrative Budget Calcfor IPM'!$B$5:$BG$27,54,0)</f>
        <v>497</v>
      </c>
      <c r="H7" s="42">
        <f t="shared" si="1"/>
        <v>601</v>
      </c>
      <c r="I7" s="42">
        <f>VLOOKUP($D7,'Illustrative Budget Calcfor IPM'!$B$5:$BG$27,56,0)</f>
        <v>494</v>
      </c>
      <c r="J7" s="42">
        <f t="shared" si="2"/>
        <v>598</v>
      </c>
      <c r="L7" s="42"/>
      <c r="M7" s="42"/>
    </row>
    <row r="8" spans="1:13" x14ac:dyDescent="0.25">
      <c r="D8" s="52" t="s">
        <v>32</v>
      </c>
      <c r="E8" s="42">
        <f>VLOOKUP($D8,'Illustrative Budget Calcfor IPM'!$B$5:$BG$27,55,0)</f>
        <v>11272</v>
      </c>
      <c r="F8" s="42">
        <f t="shared" si="0"/>
        <v>13639</v>
      </c>
      <c r="G8" s="42">
        <f>VLOOKUP($D8,'Illustrative Budget Calcfor IPM'!$B$5:$BG$27,54,0)</f>
        <v>11477</v>
      </c>
      <c r="H8" s="42">
        <f t="shared" si="1"/>
        <v>13887</v>
      </c>
      <c r="I8" s="42">
        <f>VLOOKUP($D8,'Illustrative Budget Calcfor IPM'!$B$5:$BG$27,56,0)</f>
        <v>11065</v>
      </c>
      <c r="J8" s="42">
        <f t="shared" si="2"/>
        <v>13389</v>
      </c>
      <c r="L8" s="42">
        <f>VLOOKUP($D8,'Final Budgets Calcs for IPM'!$B$5:$BG$52,55,0)</f>
        <v>11272</v>
      </c>
      <c r="M8" s="42">
        <f t="shared" si="3"/>
        <v>13639</v>
      </c>
    </row>
    <row r="9" spans="1:13" x14ac:dyDescent="0.25">
      <c r="D9" s="52" t="s">
        <v>30</v>
      </c>
      <c r="E9" s="42">
        <f>VLOOKUP($D9,'Illustrative Budget Calcfor IPM'!$B$5:$BG$27,55,0)</f>
        <v>14588</v>
      </c>
      <c r="F9" s="42">
        <f t="shared" si="0"/>
        <v>17651</v>
      </c>
      <c r="G9" s="42">
        <f>VLOOKUP($D9,'Illustrative Budget Calcfor IPM'!$B$5:$BG$27,54,0)</f>
        <v>14632</v>
      </c>
      <c r="H9" s="42">
        <f t="shared" si="1"/>
        <v>17705</v>
      </c>
      <c r="I9" s="42">
        <f>VLOOKUP($D9,'Illustrative Budget Calcfor IPM'!$B$5:$BG$27,56,0)</f>
        <v>14464</v>
      </c>
      <c r="J9" s="42">
        <f t="shared" si="2"/>
        <v>17501</v>
      </c>
      <c r="L9" s="42">
        <f>VLOOKUP($D9,'Final Budgets Calcs for IPM'!$B$5:$BG$52,55,0)</f>
        <v>14587</v>
      </c>
      <c r="M9" s="42">
        <f t="shared" si="3"/>
        <v>17650</v>
      </c>
    </row>
    <row r="10" spans="1:13" x14ac:dyDescent="0.25">
      <c r="D10" s="52" t="s">
        <v>31</v>
      </c>
      <c r="E10" s="42">
        <f>VLOOKUP($D10,'Illustrative Budget Calcfor IPM'!$B$5:$BG$27,55,0)</f>
        <v>21527</v>
      </c>
      <c r="F10" s="42">
        <f t="shared" si="0"/>
        <v>26048</v>
      </c>
      <c r="G10" s="42">
        <f>VLOOKUP($D10,'Illustrative Budget Calcfor IPM'!$B$5:$BG$27,54,0)</f>
        <v>26419</v>
      </c>
      <c r="H10" s="42">
        <f t="shared" si="1"/>
        <v>31967</v>
      </c>
      <c r="I10" s="42">
        <f>VLOOKUP($D10,'Illustrative Budget Calcfor IPM'!$B$5:$BG$27,56,0)</f>
        <v>19804</v>
      </c>
      <c r="J10" s="42">
        <f t="shared" si="2"/>
        <v>23963</v>
      </c>
      <c r="L10" s="42">
        <f>VLOOKUP($D10,'Final Budgets Calcs for IPM'!$B$5:$BG$52,55,0)</f>
        <v>23303</v>
      </c>
      <c r="M10" s="42">
        <f t="shared" si="3"/>
        <v>28197</v>
      </c>
    </row>
    <row r="11" spans="1:13" x14ac:dyDescent="0.25">
      <c r="D11" s="52" t="s">
        <v>33</v>
      </c>
      <c r="E11" s="42">
        <f>VLOOKUP($D11,'Illustrative Budget Calcfor IPM'!$B$5:$BG$27,55,0)</f>
        <v>7782</v>
      </c>
      <c r="F11" s="42">
        <f t="shared" si="0"/>
        <v>9416</v>
      </c>
      <c r="G11" s="42">
        <f>VLOOKUP($D11,'Illustrative Budget Calcfor IPM'!$B$5:$BG$27,54,0)</f>
        <v>7785</v>
      </c>
      <c r="H11" s="42">
        <f t="shared" si="1"/>
        <v>9420</v>
      </c>
      <c r="I11" s="42">
        <f>VLOOKUP($D11,'Illustrative Budget Calcfor IPM'!$B$5:$BG$27,56,0)</f>
        <v>7730</v>
      </c>
      <c r="J11" s="42">
        <f t="shared" si="2"/>
        <v>9353</v>
      </c>
      <c r="L11" s="42">
        <f>VLOOKUP($D11,'Final Budgets Calcs for IPM'!$B$5:$BG$52,55,0)</f>
        <v>8027</v>
      </c>
      <c r="M11" s="42">
        <f t="shared" si="3"/>
        <v>9713</v>
      </c>
    </row>
    <row r="12" spans="1:13" x14ac:dyDescent="0.25">
      <c r="D12" s="52" t="s">
        <v>34</v>
      </c>
      <c r="E12" s="42">
        <f>VLOOKUP($D12,'Illustrative Budget Calcfor IPM'!$B$5:$BG$27,55,0)</f>
        <v>19675</v>
      </c>
      <c r="F12" s="42">
        <f t="shared" si="0"/>
        <v>23807</v>
      </c>
      <c r="G12" s="42">
        <f>VLOOKUP($D12,'Illustrative Budget Calcfor IPM'!$B$5:$BG$27,54,0)</f>
        <v>23030</v>
      </c>
      <c r="H12" s="42">
        <f t="shared" si="1"/>
        <v>27866</v>
      </c>
      <c r="I12" s="42">
        <f>VLOOKUP($D12,'Illustrative Budget Calcfor IPM'!$B$5:$BG$27,56,0)</f>
        <v>19475</v>
      </c>
      <c r="J12" s="42">
        <f t="shared" si="2"/>
        <v>23565</v>
      </c>
      <c r="L12" s="42">
        <f>VLOOKUP($D12,'Final Budgets Calcs for IPM'!$B$5:$BG$52,55,0)</f>
        <v>20782</v>
      </c>
      <c r="M12" s="42">
        <f t="shared" si="3"/>
        <v>25146</v>
      </c>
    </row>
    <row r="13" spans="1:13" x14ac:dyDescent="0.25">
      <c r="D13" s="52" t="s">
        <v>35</v>
      </c>
      <c r="E13" s="42">
        <f>VLOOKUP($D13,'Illustrative Budget Calcfor IPM'!$B$5:$BG$27,55,0)</f>
        <v>18636</v>
      </c>
      <c r="F13" s="42">
        <f t="shared" si="0"/>
        <v>22550</v>
      </c>
      <c r="G13" s="42">
        <f>VLOOKUP($D13,'Illustrative Budget Calcfor IPM'!$B$5:$BG$27,54,0)</f>
        <v>19087</v>
      </c>
      <c r="H13" s="42">
        <f t="shared" si="1"/>
        <v>23095</v>
      </c>
      <c r="I13" s="42">
        <f>VLOOKUP($D13,'Illustrative Budget Calcfor IPM'!$B$5:$BG$27,56,0)</f>
        <v>18470</v>
      </c>
      <c r="J13" s="42">
        <f t="shared" si="2"/>
        <v>22349</v>
      </c>
      <c r="L13" s="42">
        <f>VLOOKUP($D13,'Final Budgets Calcs for IPM'!$B$5:$BG$52,55,0)</f>
        <v>18639</v>
      </c>
      <c r="M13" s="42">
        <f t="shared" si="3"/>
        <v>22553</v>
      </c>
    </row>
    <row r="14" spans="1:13" x14ac:dyDescent="0.25">
      <c r="D14" s="52" t="s">
        <v>37</v>
      </c>
      <c r="E14" s="42">
        <f>VLOOKUP($D14,'Illustrative Budget Calcfor IPM'!$B$5:$BG$27,55,0)</f>
        <v>3457</v>
      </c>
      <c r="F14" s="42">
        <f t="shared" si="0"/>
        <v>4183</v>
      </c>
      <c r="G14" s="42">
        <f>VLOOKUP($D14,'Illustrative Budget Calcfor IPM'!$B$5:$BG$27,54,0)</f>
        <v>3795</v>
      </c>
      <c r="H14" s="42">
        <f t="shared" si="1"/>
        <v>4592</v>
      </c>
      <c r="I14" s="42">
        <f>VLOOKUP($D14,'Illustrative Budget Calcfor IPM'!$B$5:$BG$27,56,0)</f>
        <v>2838</v>
      </c>
      <c r="J14" s="42">
        <f t="shared" si="2"/>
        <v>3434</v>
      </c>
      <c r="L14" s="42">
        <f>VLOOKUP($D14,'Final Budgets Calcs for IPM'!$B$5:$BG$52,55,0)</f>
        <v>3820</v>
      </c>
      <c r="M14" s="42">
        <f t="shared" si="3"/>
        <v>4622</v>
      </c>
    </row>
    <row r="15" spans="1:13" x14ac:dyDescent="0.25">
      <c r="D15" s="52" t="s">
        <v>39</v>
      </c>
      <c r="E15" s="42">
        <f>VLOOKUP($D15,'Illustrative Budget Calcfor IPM'!$B$5:$BG$27,55,0)</f>
        <v>16483</v>
      </c>
      <c r="F15" s="42">
        <f t="shared" si="0"/>
        <v>19944</v>
      </c>
      <c r="G15" s="42">
        <f>VLOOKUP($D15,'Illustrative Budget Calcfor IPM'!$B$5:$BG$27,54,0)</f>
        <v>18630</v>
      </c>
      <c r="H15" s="42">
        <f t="shared" si="1"/>
        <v>22542</v>
      </c>
      <c r="I15" s="42">
        <f>VLOOKUP($D15,'Illustrative Budget Calcfor IPM'!$B$5:$BG$27,56,0)</f>
        <v>15222</v>
      </c>
      <c r="J15" s="42">
        <f t="shared" si="2"/>
        <v>18419</v>
      </c>
      <c r="L15" s="42">
        <f>VLOOKUP($D15,'Final Budgets Calcs for IPM'!$B$5:$BG$52,55,0)</f>
        <v>16545</v>
      </c>
      <c r="M15" s="42">
        <f t="shared" si="3"/>
        <v>20019</v>
      </c>
    </row>
    <row r="16" spans="1:13" x14ac:dyDescent="0.25">
      <c r="D16" s="52" t="s">
        <v>42</v>
      </c>
      <c r="E16" s="42">
        <f>VLOOKUP($D16,'Illustrative Budget Calcfor IPM'!$B$5:$BG$27,55,0)</f>
        <v>15085</v>
      </c>
      <c r="F16" s="42">
        <f t="shared" si="0"/>
        <v>18253</v>
      </c>
      <c r="G16" s="42">
        <f>VLOOKUP($D16,'Illustrative Budget Calcfor IPM'!$B$5:$BG$27,54,0)</f>
        <v>16628</v>
      </c>
      <c r="H16" s="42">
        <f t="shared" si="1"/>
        <v>20120</v>
      </c>
      <c r="I16" s="42">
        <f>VLOOKUP($D16,'Illustrative Budget Calcfor IPM'!$B$5:$BG$27,56,0)</f>
        <v>14604</v>
      </c>
      <c r="J16" s="42">
        <f t="shared" si="2"/>
        <v>17671</v>
      </c>
      <c r="L16" s="42">
        <f>VLOOKUP($D16,'Final Budgets Calcs for IPM'!$B$5:$BG$52,55,0)</f>
        <v>15780</v>
      </c>
      <c r="M16" s="42">
        <f t="shared" si="3"/>
        <v>19094</v>
      </c>
    </row>
    <row r="17" spans="4:13" x14ac:dyDescent="0.25">
      <c r="D17" s="52" t="s">
        <v>41</v>
      </c>
      <c r="E17" s="42">
        <f>VLOOKUP($D17,'Illustrative Budget Calcfor IPM'!$B$5:$BG$27,55,0)</f>
        <v>6315</v>
      </c>
      <c r="F17" s="42">
        <f t="shared" si="0"/>
        <v>7641</v>
      </c>
      <c r="G17" s="42">
        <f>VLOOKUP($D17,'Illustrative Budget Calcfor IPM'!$B$5:$BG$27,54,0)</f>
        <v>6350</v>
      </c>
      <c r="H17" s="42">
        <f t="shared" si="1"/>
        <v>7684</v>
      </c>
      <c r="I17" s="42">
        <f>VLOOKUP($D17,'Illustrative Budget Calcfor IPM'!$B$5:$BG$27,56,0)</f>
        <v>6191</v>
      </c>
      <c r="J17" s="42">
        <f t="shared" si="2"/>
        <v>7491</v>
      </c>
      <c r="L17" s="42">
        <f>VLOOKUP($D17,'Final Budgets Calcs for IPM'!$B$5:$BG$52,55,0)</f>
        <v>6315</v>
      </c>
      <c r="M17" s="42">
        <f t="shared" si="3"/>
        <v>7641</v>
      </c>
    </row>
    <row r="18" spans="4:13" x14ac:dyDescent="0.25">
      <c r="D18" s="52" t="s">
        <v>47</v>
      </c>
      <c r="E18" s="42">
        <f>VLOOKUP($D18,'Illustrative Budget Calcfor IPM'!$B$5:$BG$27,55,0)</f>
        <v>2057</v>
      </c>
      <c r="F18" s="42">
        <f t="shared" si="0"/>
        <v>2489</v>
      </c>
      <c r="G18" s="42">
        <f>VLOOKUP($D18,'Illustrative Budget Calcfor IPM'!$B$5:$BG$27,54,0)</f>
        <v>2063</v>
      </c>
      <c r="H18" s="42">
        <f t="shared" si="1"/>
        <v>2496</v>
      </c>
      <c r="I18" s="42">
        <f>VLOOKUP($D18,'Illustrative Budget Calcfor IPM'!$B$5:$BG$27,56,0)</f>
        <v>2061</v>
      </c>
      <c r="J18" s="42">
        <f t="shared" si="2"/>
        <v>2494</v>
      </c>
      <c r="L18" s="42">
        <f>VLOOKUP($D18,'Final Budgets Calcs for IPM'!$B$5:$BG$52,55,0)</f>
        <v>2061</v>
      </c>
      <c r="M18" s="42">
        <f t="shared" si="3"/>
        <v>2494</v>
      </c>
    </row>
    <row r="19" spans="4:13" x14ac:dyDescent="0.25">
      <c r="D19" s="52" t="s">
        <v>49</v>
      </c>
      <c r="E19" s="42">
        <f>VLOOKUP($D19,'Illustrative Budget Calcfor IPM'!$B$5:$BG$27,55,0)</f>
        <v>5050</v>
      </c>
      <c r="F19" s="42">
        <f t="shared" si="0"/>
        <v>6111</v>
      </c>
      <c r="G19" s="42">
        <f>VLOOKUP($D19,'Illustrative Budget Calcfor IPM'!$B$5:$BG$27,54,0)</f>
        <v>5129</v>
      </c>
      <c r="H19" s="42">
        <f t="shared" si="1"/>
        <v>6206</v>
      </c>
      <c r="I19" s="42">
        <f>VLOOKUP($D19,'Illustrative Budget Calcfor IPM'!$B$5:$BG$27,56,0)</f>
        <v>4928</v>
      </c>
      <c r="J19" s="42">
        <f t="shared" si="2"/>
        <v>5963</v>
      </c>
      <c r="L19" s="42">
        <f>VLOOKUP($D19,'Final Budgets Calcs for IPM'!$B$5:$BG$52,55,0)</f>
        <v>5135</v>
      </c>
      <c r="M19" s="42">
        <f t="shared" si="3"/>
        <v>6213</v>
      </c>
    </row>
    <row r="20" spans="4:13" x14ac:dyDescent="0.25">
      <c r="D20" s="52" t="s">
        <v>52</v>
      </c>
      <c r="E20" s="42">
        <f>VLOOKUP($D20,'Illustrative Budget Calcfor IPM'!$B$5:$BG$27,55,0)</f>
        <v>18763</v>
      </c>
      <c r="F20" s="42">
        <f t="shared" si="0"/>
        <v>22703</v>
      </c>
      <c r="G20" s="42">
        <f>VLOOKUP($D20,'Illustrative Budget Calcfor IPM'!$B$5:$BG$27,54,0)</f>
        <v>22372</v>
      </c>
      <c r="H20" s="42">
        <f t="shared" si="1"/>
        <v>27070</v>
      </c>
      <c r="I20" s="42">
        <f>VLOOKUP($D20,'Illustrative Budget Calcfor IPM'!$B$5:$BG$27,56,0)</f>
        <v>18599</v>
      </c>
      <c r="J20" s="42">
        <f t="shared" si="2"/>
        <v>22505</v>
      </c>
      <c r="L20" s="42">
        <f>VLOOKUP($D20,'Final Budgets Calcs for IPM'!$B$5:$BG$52,55,0)</f>
        <v>19522</v>
      </c>
      <c r="M20" s="42">
        <f t="shared" si="3"/>
        <v>23622</v>
      </c>
    </row>
    <row r="21" spans="4:13" x14ac:dyDescent="0.25">
      <c r="D21" s="52" t="s">
        <v>53</v>
      </c>
      <c r="E21" s="42">
        <f>VLOOKUP($D21,'Illustrative Budget Calcfor IPM'!$B$5:$BG$27,55,0)</f>
        <v>11742</v>
      </c>
      <c r="F21" s="42">
        <f t="shared" si="0"/>
        <v>14208</v>
      </c>
      <c r="G21" s="42">
        <f>VLOOKUP($D21,'Illustrative Budget Calcfor IPM'!$B$5:$BG$27,54,0)</f>
        <v>13871</v>
      </c>
      <c r="H21" s="42">
        <f t="shared" si="1"/>
        <v>16784</v>
      </c>
      <c r="I21" s="42">
        <f>VLOOKUP($D21,'Illustrative Budget Calcfor IPM'!$B$5:$BG$27,56,0)</f>
        <v>9254</v>
      </c>
      <c r="J21" s="42">
        <f t="shared" si="2"/>
        <v>11197</v>
      </c>
      <c r="L21" s="42">
        <f>VLOOKUP($D21,'Final Budgets Calcs for IPM'!$B$5:$BG$52,55,0)</f>
        <v>11619</v>
      </c>
      <c r="M21" s="42">
        <f t="shared" si="3"/>
        <v>14059</v>
      </c>
    </row>
    <row r="22" spans="4:13" x14ac:dyDescent="0.25">
      <c r="D22" s="52" t="s">
        <v>55</v>
      </c>
      <c r="E22" s="42">
        <f>VLOOKUP($D22,'Illustrative Budget Calcfor IPM'!$B$5:$BG$27,55,0)</f>
        <v>19554</v>
      </c>
      <c r="F22" s="42">
        <f t="shared" si="0"/>
        <v>23660</v>
      </c>
      <c r="G22" s="42">
        <f>VLOOKUP($D22,'Illustrative Budget Calcfor IPM'!$B$5:$BG$27,54,0)</f>
        <v>29875</v>
      </c>
      <c r="H22" s="42">
        <f t="shared" si="1"/>
        <v>36149</v>
      </c>
      <c r="I22" s="42">
        <f>VLOOKUP($D22,'Illustrative Budget Calcfor IPM'!$B$5:$BG$27,56,0)</f>
        <v>19479</v>
      </c>
      <c r="J22" s="42">
        <f t="shared" si="2"/>
        <v>23570</v>
      </c>
      <c r="L22" s="42">
        <f>VLOOKUP($D22,'Final Budgets Calcs for IPM'!$B$5:$BG$52,55,0)</f>
        <v>17946</v>
      </c>
      <c r="M22" s="42">
        <f t="shared" si="3"/>
        <v>21715</v>
      </c>
    </row>
    <row r="23" spans="4:13" x14ac:dyDescent="0.25">
      <c r="D23" s="52" t="s">
        <v>59</v>
      </c>
      <c r="E23" s="42">
        <f>VLOOKUP($D23,'Illustrative Budget Calcfor IPM'!$B$5:$BG$27,55,0)</f>
        <v>9115</v>
      </c>
      <c r="F23" s="42">
        <f t="shared" si="0"/>
        <v>11029</v>
      </c>
      <c r="G23" s="42">
        <f>VLOOKUP($D23,'Illustrative Budget Calcfor IPM'!$B$5:$BG$27,54,0)</f>
        <v>9115</v>
      </c>
      <c r="H23" s="42">
        <f t="shared" si="1"/>
        <v>11029</v>
      </c>
      <c r="I23" s="42">
        <f>VLOOKUP($D23,'Illustrative Budget Calcfor IPM'!$B$5:$BG$27,56,0)</f>
        <v>9115</v>
      </c>
      <c r="J23" s="42">
        <f t="shared" si="2"/>
        <v>11029</v>
      </c>
      <c r="L23" s="42">
        <f>VLOOKUP($D23,'Final Budgets Calcs for IPM'!$B$5:$BG$52,55,0)</f>
        <v>7693</v>
      </c>
      <c r="M23" s="42">
        <f t="shared" si="3"/>
        <v>9309</v>
      </c>
    </row>
    <row r="24" spans="4:13" x14ac:dyDescent="0.25">
      <c r="D24" s="52" t="s">
        <v>60</v>
      </c>
      <c r="E24" s="42">
        <f>VLOOKUP($D24,'Illustrative Budget Calcfor IPM'!$B$5:$BG$27,55,0)</f>
        <v>51931</v>
      </c>
      <c r="F24" s="42">
        <f t="shared" si="0"/>
        <v>62837</v>
      </c>
      <c r="G24" s="42">
        <f>VLOOKUP($D24,'Illustrative Budget Calcfor IPM'!$B$5:$BG$27,54,0)</f>
        <v>54544</v>
      </c>
      <c r="H24" s="42">
        <f t="shared" si="1"/>
        <v>65998</v>
      </c>
      <c r="I24" s="42">
        <f>VLOOKUP($D24,'Illustrative Budget Calcfor IPM'!$B$5:$BG$27,56,0)</f>
        <v>50022</v>
      </c>
      <c r="J24" s="42">
        <f t="shared" si="2"/>
        <v>60527</v>
      </c>
      <c r="L24" s="42">
        <f>VLOOKUP($D24,'Final Budgets Calcs for IPM'!$B$5:$BG$52,55,0)</f>
        <v>52300</v>
      </c>
      <c r="M24" s="42">
        <f t="shared" si="3"/>
        <v>63283</v>
      </c>
    </row>
    <row r="25" spans="4:13" x14ac:dyDescent="0.25">
      <c r="D25" s="52" t="s">
        <v>63</v>
      </c>
      <c r="E25" s="42">
        <f>VLOOKUP($D25,'Illustrative Budget Calcfor IPM'!$B$5:$BG$27,55,0)</f>
        <v>9224</v>
      </c>
      <c r="F25" s="42">
        <f t="shared" si="0"/>
        <v>11161</v>
      </c>
      <c r="G25" s="42">
        <f>VLOOKUP($D25,'Illustrative Budget Calcfor IPM'!$B$5:$BG$27,54,0)</f>
        <v>9357</v>
      </c>
      <c r="H25" s="42">
        <f t="shared" si="1"/>
        <v>11322</v>
      </c>
      <c r="I25" s="42">
        <f>VLOOKUP($D25,'Illustrative Budget Calcfor IPM'!$B$5:$BG$27,56,0)</f>
        <v>8758</v>
      </c>
      <c r="J25" s="42">
        <f t="shared" si="2"/>
        <v>10597</v>
      </c>
      <c r="L25" s="42">
        <f>VLOOKUP($D25,'Final Budgets Calcs for IPM'!$B$5:$BG$52,55,0)</f>
        <v>9223</v>
      </c>
      <c r="M25" s="42">
        <f t="shared" si="3"/>
        <v>11160</v>
      </c>
    </row>
    <row r="26" spans="4:13" x14ac:dyDescent="0.25">
      <c r="D26" s="52" t="s">
        <v>66</v>
      </c>
      <c r="E26" s="42">
        <f>VLOOKUP($D26,'Illustrative Budget Calcfor IPM'!$B$5:$BG$27,55,0)</f>
        <v>7862</v>
      </c>
      <c r="F26" s="42">
        <f t="shared" si="0"/>
        <v>9513</v>
      </c>
      <c r="G26" s="42">
        <f>VLOOKUP($D26,'Illustrative Budget Calcfor IPM'!$B$5:$BG$27,54,0)</f>
        <v>7922</v>
      </c>
      <c r="H26" s="42">
        <f t="shared" si="1"/>
        <v>9586</v>
      </c>
      <c r="I26" s="42">
        <f>VLOOKUP($D26,'Illustrative Budget Calcfor IPM'!$B$5:$BG$27,56,0)</f>
        <v>7791</v>
      </c>
      <c r="J26" s="42">
        <f t="shared" si="2"/>
        <v>9427</v>
      </c>
      <c r="L26" s="42">
        <f>VLOOKUP($D26,'Final Budgets Calcs for IPM'!$B$5:$BG$52,55,0)</f>
        <v>7915</v>
      </c>
      <c r="M26" s="42">
        <f t="shared" si="3"/>
        <v>9577</v>
      </c>
    </row>
    <row r="27" spans="4:13" ht="15.75" thickBot="1" x14ac:dyDescent="0.3">
      <c r="D27" s="106" t="s">
        <v>65</v>
      </c>
      <c r="E27" s="44">
        <f>VLOOKUP($D27,'Illustrative Budget Calcfor IPM'!$B$5:$BG$27,55,0)</f>
        <v>18152</v>
      </c>
      <c r="F27" s="44">
        <f t="shared" si="0"/>
        <v>21964</v>
      </c>
      <c r="G27" s="44">
        <f>VLOOKUP($D27,'Illustrative Budget Calcfor IPM'!$B$5:$BG$27,54,0)</f>
        <v>25730</v>
      </c>
      <c r="H27" s="44">
        <f t="shared" si="1"/>
        <v>31133</v>
      </c>
      <c r="I27" s="44">
        <f>VLOOKUP($D27,'Illustrative Budget Calcfor IPM'!$B$5:$BG$27,56,0)</f>
        <v>17706</v>
      </c>
      <c r="J27" s="44">
        <f t="shared" si="2"/>
        <v>21424</v>
      </c>
      <c r="L27" s="44">
        <f>VLOOKUP($D27,'Final Budgets Calcs for IPM'!$B$5:$BG$52,55,0)</f>
        <v>17815</v>
      </c>
      <c r="M27" s="44">
        <f t="shared" si="3"/>
        <v>21556</v>
      </c>
    </row>
    <row r="28" spans="4:13" ht="15.75" thickTop="1" x14ac:dyDescent="0.25">
      <c r="D28" s="104" t="s">
        <v>170</v>
      </c>
      <c r="E28" s="28">
        <f>SUM(E5:E27)</f>
        <v>310577</v>
      </c>
      <c r="F28" s="105" t="s">
        <v>197</v>
      </c>
      <c r="G28" s="28">
        <f>SUM(G5:G27)</f>
        <v>353916</v>
      </c>
      <c r="H28" s="105" t="s">
        <v>197</v>
      </c>
      <c r="I28" s="28">
        <f>SUM(I5:I27)</f>
        <v>298517</v>
      </c>
      <c r="J28" s="105" t="s">
        <v>197</v>
      </c>
      <c r="L28" s="28">
        <f>SUM(L5:L27)</f>
        <v>312719</v>
      </c>
      <c r="M28" s="105" t="s">
        <v>197</v>
      </c>
    </row>
    <row r="30" spans="4:13" x14ac:dyDescent="0.25">
      <c r="D30" s="121" t="s">
        <v>221</v>
      </c>
      <c r="E30" t="s">
        <v>241</v>
      </c>
    </row>
    <row r="31" spans="4:13" x14ac:dyDescent="0.25">
      <c r="E31" t="s">
        <v>222</v>
      </c>
    </row>
    <row r="32" spans="4:13" x14ac:dyDescent="0.25">
      <c r="E32" s="122" t="s">
        <v>242</v>
      </c>
    </row>
  </sheetData>
  <mergeCells count="4">
    <mergeCell ref="E3:F3"/>
    <mergeCell ref="G3:H3"/>
    <mergeCell ref="I3:J3"/>
    <mergeCell ref="L3:M3"/>
  </mergeCells>
  <pageMargins left="0.7" right="0.7" top="0.75" bottom="0.75" header="0.3" footer="0.3"/>
  <ignoredErrors>
    <ignoredError sqref="G5:G27 I5:I27"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6"/>
  </sheetPr>
  <dimension ref="A1:BP64"/>
  <sheetViews>
    <sheetView zoomScale="55" zoomScaleNormal="55" workbookViewId="0"/>
  </sheetViews>
  <sheetFormatPr defaultRowHeight="15" x14ac:dyDescent="0.25"/>
  <cols>
    <col min="1" max="1" width="10.7109375" customWidth="1"/>
    <col min="2" max="2" width="28.140625" style="1" customWidth="1"/>
    <col min="3" max="3" width="9.140625" style="1"/>
    <col min="4" max="9" width="19.7109375" customWidth="1"/>
    <col min="10" max="15" width="21" customWidth="1"/>
    <col min="16" max="27" width="20.5703125" customWidth="1"/>
    <col min="28" max="33" width="20" customWidth="1"/>
    <col min="34" max="39" width="19.85546875" customWidth="1"/>
    <col min="40" max="40" width="20.28515625" customWidth="1"/>
    <col min="41" max="41" width="21.7109375" customWidth="1"/>
    <col min="42" max="42" width="24.140625" customWidth="1"/>
    <col min="43" max="43" width="30.42578125" customWidth="1"/>
    <col min="44" max="44" width="16.85546875" customWidth="1"/>
    <col min="45" max="46" width="13.7109375" customWidth="1"/>
    <col min="47" max="47" width="16.5703125" customWidth="1"/>
    <col min="48" max="59" width="20.5703125" customWidth="1"/>
  </cols>
  <sheetData>
    <row r="1" spans="1:68" x14ac:dyDescent="0.25">
      <c r="A1" t="s">
        <v>191</v>
      </c>
    </row>
    <row r="2" spans="1:68" ht="15.75" thickBot="1" x14ac:dyDescent="0.3">
      <c r="BB2" s="156"/>
      <c r="BC2" s="156"/>
      <c r="BD2" s="156"/>
      <c r="BE2" s="156"/>
      <c r="BF2" s="156"/>
      <c r="BG2" s="156"/>
    </row>
    <row r="3" spans="1:68" x14ac:dyDescent="0.25">
      <c r="B3" s="5"/>
      <c r="C3" s="6"/>
      <c r="D3" s="157" t="s">
        <v>236</v>
      </c>
      <c r="E3" s="158"/>
      <c r="F3" s="158"/>
      <c r="G3" s="158"/>
      <c r="H3" s="158"/>
      <c r="I3" s="158"/>
      <c r="J3" s="157" t="s">
        <v>131</v>
      </c>
      <c r="K3" s="158"/>
      <c r="L3" s="158"/>
      <c r="M3" s="158"/>
      <c r="N3" s="158"/>
      <c r="O3" s="158"/>
      <c r="P3" s="166" t="s">
        <v>237</v>
      </c>
      <c r="Q3" s="167"/>
      <c r="R3" s="167"/>
      <c r="S3" s="167"/>
      <c r="T3" s="167"/>
      <c r="U3" s="167"/>
      <c r="V3" s="166" t="s">
        <v>130</v>
      </c>
      <c r="W3" s="167"/>
      <c r="X3" s="167"/>
      <c r="Y3" s="167"/>
      <c r="Z3" s="167"/>
      <c r="AA3" s="167"/>
      <c r="AB3" s="157" t="s">
        <v>238</v>
      </c>
      <c r="AC3" s="158"/>
      <c r="AD3" s="158"/>
      <c r="AE3" s="158"/>
      <c r="AF3" s="158"/>
      <c r="AG3" s="158"/>
      <c r="AH3" s="157" t="s">
        <v>129</v>
      </c>
      <c r="AI3" s="158"/>
      <c r="AJ3" s="158"/>
      <c r="AK3" s="158"/>
      <c r="AL3" s="158"/>
      <c r="AM3" s="158"/>
      <c r="AN3" s="157" t="s">
        <v>128</v>
      </c>
      <c r="AO3" s="152"/>
      <c r="AP3" s="95" t="s">
        <v>127</v>
      </c>
      <c r="AQ3" s="152" t="s">
        <v>188</v>
      </c>
      <c r="AR3" s="153"/>
      <c r="AS3" s="157" t="s">
        <v>126</v>
      </c>
      <c r="AT3" s="158"/>
      <c r="AU3" s="159"/>
      <c r="AV3" s="160" t="s">
        <v>125</v>
      </c>
      <c r="AW3" s="158"/>
      <c r="AX3" s="158"/>
      <c r="AY3" s="158"/>
      <c r="AZ3" s="158"/>
      <c r="BA3" s="158"/>
      <c r="BB3" s="154" t="s">
        <v>124</v>
      </c>
      <c r="BC3" s="155"/>
      <c r="BD3" s="155"/>
      <c r="BE3" s="155"/>
      <c r="BF3" s="155"/>
      <c r="BG3" s="155"/>
    </row>
    <row r="4" spans="1:68" s="82" customFormat="1" ht="54.75" customHeight="1" x14ac:dyDescent="0.25">
      <c r="A4" s="83" t="s">
        <v>166</v>
      </c>
      <c r="B4" s="79" t="s">
        <v>11</v>
      </c>
      <c r="C4" s="80" t="s">
        <v>11</v>
      </c>
      <c r="D4" s="81" t="s">
        <v>148</v>
      </c>
      <c r="E4" s="79" t="s">
        <v>149</v>
      </c>
      <c r="F4" s="79" t="s">
        <v>150</v>
      </c>
      <c r="G4" s="79" t="s">
        <v>151</v>
      </c>
      <c r="H4" s="79" t="s">
        <v>152</v>
      </c>
      <c r="I4" s="79" t="s">
        <v>153</v>
      </c>
      <c r="J4" s="81" t="s">
        <v>148</v>
      </c>
      <c r="K4" s="79" t="s">
        <v>149</v>
      </c>
      <c r="L4" s="79" t="s">
        <v>150</v>
      </c>
      <c r="M4" s="79" t="s">
        <v>151</v>
      </c>
      <c r="N4" s="79" t="s">
        <v>152</v>
      </c>
      <c r="O4" s="79" t="s">
        <v>153</v>
      </c>
      <c r="P4" s="97" t="s">
        <v>148</v>
      </c>
      <c r="Q4" s="98" t="s">
        <v>149</v>
      </c>
      <c r="R4" s="98" t="s">
        <v>150</v>
      </c>
      <c r="S4" s="98" t="s">
        <v>151</v>
      </c>
      <c r="T4" s="98" t="s">
        <v>152</v>
      </c>
      <c r="U4" s="98" t="s">
        <v>153</v>
      </c>
      <c r="V4" s="97" t="s">
        <v>148</v>
      </c>
      <c r="W4" s="98" t="s">
        <v>149</v>
      </c>
      <c r="X4" s="98" t="s">
        <v>150</v>
      </c>
      <c r="Y4" s="98" t="s">
        <v>151</v>
      </c>
      <c r="Z4" s="98" t="s">
        <v>152</v>
      </c>
      <c r="AA4" s="98" t="s">
        <v>153</v>
      </c>
      <c r="AB4" s="81" t="s">
        <v>148</v>
      </c>
      <c r="AC4" s="79" t="s">
        <v>149</v>
      </c>
      <c r="AD4" s="79" t="s">
        <v>150</v>
      </c>
      <c r="AE4" s="79" t="s">
        <v>151</v>
      </c>
      <c r="AF4" s="79" t="s">
        <v>152</v>
      </c>
      <c r="AG4" s="79" t="s">
        <v>153</v>
      </c>
      <c r="AH4" s="81" t="s">
        <v>148</v>
      </c>
      <c r="AI4" s="79" t="s">
        <v>149</v>
      </c>
      <c r="AJ4" s="79" t="s">
        <v>150</v>
      </c>
      <c r="AK4" s="79" t="s">
        <v>151</v>
      </c>
      <c r="AL4" s="79" t="s">
        <v>152</v>
      </c>
      <c r="AM4" s="79" t="s">
        <v>153</v>
      </c>
      <c r="AN4" s="55" t="s">
        <v>123</v>
      </c>
      <c r="AO4" s="75" t="s">
        <v>146</v>
      </c>
      <c r="AP4" s="76" t="s">
        <v>122</v>
      </c>
      <c r="AQ4" s="77" t="s">
        <v>187</v>
      </c>
      <c r="AR4" s="66" t="s">
        <v>119</v>
      </c>
      <c r="AS4" s="71" t="s">
        <v>121</v>
      </c>
      <c r="AT4" s="70" t="s">
        <v>120</v>
      </c>
      <c r="AU4" s="72" t="s">
        <v>119</v>
      </c>
      <c r="AV4" s="81" t="s">
        <v>148</v>
      </c>
      <c r="AW4" s="79" t="s">
        <v>149</v>
      </c>
      <c r="AX4" s="79" t="s">
        <v>150</v>
      </c>
      <c r="AY4" s="79" t="s">
        <v>151</v>
      </c>
      <c r="AZ4" s="79" t="s">
        <v>152</v>
      </c>
      <c r="BA4" s="79" t="s">
        <v>153</v>
      </c>
      <c r="BB4" s="81" t="s">
        <v>148</v>
      </c>
      <c r="BC4" s="79" t="s">
        <v>149</v>
      </c>
      <c r="BD4" s="79" t="s">
        <v>150</v>
      </c>
      <c r="BE4" s="79" t="s">
        <v>151</v>
      </c>
      <c r="BF4" s="79" t="s">
        <v>152</v>
      </c>
      <c r="BG4" s="79" t="s">
        <v>153</v>
      </c>
    </row>
    <row r="5" spans="1:68" s="40" customFormat="1" x14ac:dyDescent="0.25">
      <c r="A5" s="42" t="s">
        <v>13</v>
      </c>
      <c r="B5" s="53" t="s">
        <v>14</v>
      </c>
      <c r="C5" s="52" t="s">
        <v>118</v>
      </c>
      <c r="D5" s="42">
        <f>INDEX('IPM TBtu and NOx'!$AF$6:$AW$54,MATCH($B5,'IPM TBtu and NOx'!$AE$6:$AE$54,0),MATCH(D$4,'IPM TBtu and NOx'!$AF$5:$AW$5,0))</f>
        <v>10402.74328131101</v>
      </c>
      <c r="E5" s="42">
        <f>INDEX('IPM TBtu and NOx'!$AF$6:$AW$54,MATCH($B5,'IPM TBtu and NOx'!$AE$6:$AE$54,0),MATCH(E$4,'IPM TBtu and NOx'!$AF$5:$AW$5,0))</f>
        <v>9675.4839466395479</v>
      </c>
      <c r="F5" s="42">
        <f>INDEX('IPM TBtu and NOx'!$AF$6:$AW$54,MATCH($B5,'IPM TBtu and NOx'!$AE$6:$AE$54,0),MATCH(F$4,'IPM TBtu and NOx'!$AF$5:$AW$5,0))</f>
        <v>8734.5631998566496</v>
      </c>
      <c r="G5" s="42">
        <f>INDEX('IPM TBtu and NOx'!$AF$6:$AW$54,MATCH($B5,'IPM TBtu and NOx'!$AE$6:$AE$54,0),MATCH(G$4,'IPM TBtu and NOx'!$AF$5:$AW$5,0))</f>
        <v>8207.3189558036665</v>
      </c>
      <c r="H5" s="42">
        <f>INDEX('IPM TBtu and NOx'!$AF$6:$AW$54,MATCH($B5,'IPM TBtu and NOx'!$AE$6:$AE$54,0),MATCH(H$4,'IPM TBtu and NOx'!$AF$5:$AW$5,0))</f>
        <v>7600.4548714161419</v>
      </c>
      <c r="I5" s="42">
        <f>INDEX('IPM TBtu and NOx'!$AF$6:$AW$54,MATCH($B5,'IPM TBtu and NOx'!$AE$6:$AE$54,0),MATCH(I$4,'IPM TBtu and NOx'!$AF$5:$AW$5,0))</f>
        <v>7275.7309727262564</v>
      </c>
      <c r="J5" s="85">
        <f>INDEX('IPM TBtu and NOx'!$J$6:$AA$54,MATCH($B5,'IPM TBtu and NOx'!$I$6:$I$54,0),MATCH(J$4,'IPM TBtu and NOx'!$J$5:$AA$5,0))*1000000</f>
        <v>354037135.77472126</v>
      </c>
      <c r="K5" s="85">
        <f>INDEX('IPM TBtu and NOx'!$J$6:$AA$54,MATCH($B5,'IPM TBtu and NOx'!$I$6:$I$54,0),MATCH(K$4,'IPM TBtu and NOx'!$J$5:$AA$5,0))*1000000</f>
        <v>353216244.54240268</v>
      </c>
      <c r="L5" s="85">
        <f>INDEX('IPM TBtu and NOx'!$J$6:$AA$54,MATCH($B5,'IPM TBtu and NOx'!$I$6:$I$54,0),MATCH(L$4,'IPM TBtu and NOx'!$J$5:$AA$5,0))*1000000</f>
        <v>352808556.5851078</v>
      </c>
      <c r="M5" s="85">
        <f>INDEX('IPM TBtu and NOx'!$J$6:$AA$54,MATCH($B5,'IPM TBtu and NOx'!$I$6:$I$54,0),MATCH(M$4,'IPM TBtu and NOx'!$J$5:$AA$5,0))*1000000</f>
        <v>351222523.04354018</v>
      </c>
      <c r="N5" s="85">
        <f>INDEX('IPM TBtu and NOx'!$J$6:$AA$54,MATCH($B5,'IPM TBtu and NOx'!$I$6:$I$54,0),MATCH(N$4,'IPM TBtu and NOx'!$J$5:$AA$5,0))*1000000</f>
        <v>349222509.63750613</v>
      </c>
      <c r="O5" s="85">
        <f>INDEX('IPM TBtu and NOx'!$J$6:$AA$54,MATCH($B5,'IPM TBtu and NOx'!$I$6:$I$54,0),MATCH(O$4,'IPM TBtu and NOx'!$J$5:$AA$5,0))*1000000</f>
        <v>347661830.13606524</v>
      </c>
      <c r="P5" s="99">
        <f>INDEX('IPM TBtu and NOx'!$BX$6:$CO$54,MATCH($B5,'IPM TBtu and NOx'!$BW$6:$BW$54,0),MATCH(P$4,'IPM TBtu and NOx'!$BX$5:$CO$5,0))</f>
        <v>8.5444845941568772</v>
      </c>
      <c r="Q5" s="99">
        <f>INDEX('IPM TBtu and NOx'!$BX$6:$CO$54,MATCH($B5,'IPM TBtu and NOx'!$BW$6:$BW$54,0),MATCH(Q$4,'IPM TBtu and NOx'!$BX$5:$CO$5,0))</f>
        <v>8.5444845941568772</v>
      </c>
      <c r="R5" s="99">
        <f>INDEX('IPM TBtu and NOx'!$BX$6:$CO$54,MATCH($B5,'IPM TBtu and NOx'!$BW$6:$BW$54,0),MATCH(R$4,'IPM TBtu and NOx'!$BX$5:$CO$5,0))</f>
        <v>8.5444845941568772</v>
      </c>
      <c r="S5" s="99">
        <f>INDEX('IPM TBtu and NOx'!$BX$6:$CO$54,MATCH($B5,'IPM TBtu and NOx'!$BW$6:$BW$54,0),MATCH(S$4,'IPM TBtu and NOx'!$BX$5:$CO$5,0))</f>
        <v>8.5444845941568772</v>
      </c>
      <c r="T5" s="99">
        <f>INDEX('IPM TBtu and NOx'!$BX$6:$CO$54,MATCH($B5,'IPM TBtu and NOx'!$BW$6:$BW$54,0),MATCH(T$4,'IPM TBtu and NOx'!$BX$5:$CO$5,0))</f>
        <v>0</v>
      </c>
      <c r="U5" s="99">
        <f>INDEX('IPM TBtu and NOx'!$BX$6:$CO$54,MATCH($B5,'IPM TBtu and NOx'!$BW$6:$BW$54,0),MATCH(U$4,'IPM TBtu and NOx'!$BX$5:$CO$5,0))</f>
        <v>0</v>
      </c>
      <c r="V5" s="99">
        <f>INDEX('IPM TBtu and NOx'!$BB$6:$BS$54,MATCH($B5,'IPM TBtu and NOx'!$BA$6:$BA$54,0),MATCH(V$4,'IPM TBtu and NOx'!$BB$5:$BS$5,0))*1000000</f>
        <v>61032.032815406274</v>
      </c>
      <c r="W5" s="99">
        <f>INDEX('IPM TBtu and NOx'!$BB$6:$BS$54,MATCH($B5,'IPM TBtu and NOx'!$BA$6:$BA$54,0),MATCH(W$4,'IPM TBtu and NOx'!$BB$5:$BS$5,0))*1000000</f>
        <v>61032.032815406274</v>
      </c>
      <c r="X5" s="99">
        <f>INDEX('IPM TBtu and NOx'!$BB$6:$BS$54,MATCH($B5,'IPM TBtu and NOx'!$BA$6:$BA$54,0),MATCH(X$4,'IPM TBtu and NOx'!$BB$5:$BS$5,0))*1000000</f>
        <v>61032.032815406274</v>
      </c>
      <c r="Y5" s="99">
        <f>INDEX('IPM TBtu and NOx'!$BB$6:$BS$54,MATCH($B5,'IPM TBtu and NOx'!$BA$6:$BA$54,0),MATCH(Y$4,'IPM TBtu and NOx'!$BB$5:$BS$5,0))*1000000</f>
        <v>61032.032815406274</v>
      </c>
      <c r="Z5" s="99">
        <f>INDEX('IPM TBtu and NOx'!$BB$6:$BS$54,MATCH($B5,'IPM TBtu and NOx'!$BA$6:$BA$54,0),MATCH(Z$4,'IPM TBtu and NOx'!$BB$5:$BS$5,0))*1000000</f>
        <v>0</v>
      </c>
      <c r="AA5" s="99">
        <f>INDEX('IPM TBtu and NOx'!$BB$6:$BS$54,MATCH($B5,'IPM TBtu and NOx'!$BA$6:$BA$54,0),MATCH(AA$4,'IPM TBtu and NOx'!$BB$5:$BS$5,0))*1000000</f>
        <v>0</v>
      </c>
      <c r="AB5" s="51">
        <f t="shared" ref="AB5:AM5" si="0">D5</f>
        <v>10402.74328131101</v>
      </c>
      <c r="AC5" s="42">
        <f t="shared" si="0"/>
        <v>9675.4839466395479</v>
      </c>
      <c r="AD5" s="42">
        <f t="shared" si="0"/>
        <v>8734.5631998566496</v>
      </c>
      <c r="AE5" s="42">
        <f t="shared" si="0"/>
        <v>8207.3189558036665</v>
      </c>
      <c r="AF5" s="42">
        <f t="shared" si="0"/>
        <v>7600.4548714161419</v>
      </c>
      <c r="AG5" s="42">
        <f t="shared" si="0"/>
        <v>7275.7309727262564</v>
      </c>
      <c r="AH5" s="51">
        <f t="shared" si="0"/>
        <v>354037135.77472126</v>
      </c>
      <c r="AI5" s="42">
        <f t="shared" si="0"/>
        <v>353216244.54240268</v>
      </c>
      <c r="AJ5" s="42">
        <f t="shared" si="0"/>
        <v>352808556.5851078</v>
      </c>
      <c r="AK5" s="42">
        <f t="shared" si="0"/>
        <v>351222523.04354018</v>
      </c>
      <c r="AL5" s="42">
        <f t="shared" si="0"/>
        <v>349222509.63750613</v>
      </c>
      <c r="AM5" s="42">
        <f t="shared" si="0"/>
        <v>347661830.13606524</v>
      </c>
      <c r="AN5" s="51">
        <f>VLOOKUP($B5,'2015 Historic Data for Final'!$A$2:$H$51,3,0)</f>
        <v>425500570.417</v>
      </c>
      <c r="AO5" s="62">
        <f>VLOOKUP($B5,'2015 Historic Data for Final'!$A$2:$H$51,5,0)</f>
        <v>394515472.13300002</v>
      </c>
      <c r="AP5" s="51">
        <f>VLOOKUP($B5,'2015 Historic Data for Final'!$A$2:$H$51,2,0)</f>
        <v>20368.914000000001</v>
      </c>
      <c r="AQ5" s="42">
        <f>VLOOKUP($B5,'2015 Historic Data for Final'!$A$2:$H$51,8,0)</f>
        <v>14073.2745</v>
      </c>
      <c r="AR5" s="62">
        <f t="shared" ref="AR5:AR36" si="1">AQ5+((AN5-AO5)*AT5/2000)</f>
        <v>15178.584239064439</v>
      </c>
      <c r="AS5" s="73">
        <f t="shared" ref="AS5:AS36" si="2">IFERROR(AP5*2000/AN5,"---")</f>
        <v>9.5740948032281184E-2</v>
      </c>
      <c r="AT5" s="8">
        <f t="shared" ref="AT5:AT36" si="3">IFERROR(AQ5*2000/AO5,"---")</f>
        <v>7.1344601132680457E-2</v>
      </c>
      <c r="AU5" s="9">
        <f t="shared" ref="AU5:AU36" si="4">AR5*2000/AN5</f>
        <v>7.1344601132680457E-2</v>
      </c>
      <c r="AV5" s="68">
        <f t="shared" ref="AV5:AV36" si="5">IF(AN5="---","---",AB5*2000/AH5)</f>
        <v>5.8766396121396815E-2</v>
      </c>
      <c r="AW5" s="8">
        <f t="shared" ref="AW5:AW36" si="6">IF(AO5="---","---",AC5*2000/AI5)</f>
        <v>5.478504511690447E-2</v>
      </c>
      <c r="AX5" s="8">
        <f t="shared" ref="AX5:AX36" si="7">IF(AP5="---","---",AD5*2000/AJ5)</f>
        <v>4.9514463506213836E-2</v>
      </c>
      <c r="AY5" s="8">
        <f t="shared" ref="AY5:AY36" si="8">IF(AQ5="---","---",AE5*2000/AK5)</f>
        <v>4.6735721187141664E-2</v>
      </c>
      <c r="AZ5" s="8">
        <f t="shared" ref="AZ5:AZ36" si="9">IF(AS5="---","---",AF5*2000/AL5)</f>
        <v>4.352786353494472E-2</v>
      </c>
      <c r="BA5" s="8">
        <f t="shared" ref="BA5:BA36" si="10">IF(AT5="---","---",AG5*2000/AM5)</f>
        <v>4.1855218732978171E-2</v>
      </c>
      <c r="BB5" s="40">
        <f t="shared" ref="BB5:BB52" si="11">ROUND(IF(AV5="---","---", MIN($AP5,$AN5*($AU5-($AV5-AV5))/2000)),0)</f>
        <v>15179</v>
      </c>
      <c r="BC5" s="40">
        <f t="shared" ref="BC5:BC52" si="12">ROUND(IF(AW5="---","---", MIN($AP5,$AN5*($AU5-($AV5-AW5))/2000)),0)</f>
        <v>14332</v>
      </c>
      <c r="BD5" s="40">
        <f t="shared" ref="BD5:BD52" si="13">ROUND(IF(AX5="---","---", MIN($AP5,$AN5*($AU5-($AV5-AX5))/2000)),0)</f>
        <v>13210</v>
      </c>
      <c r="BE5" s="40">
        <f t="shared" ref="BE5:BE52" si="14">ROUND(IF(AY5="---","---", MIN($AP5,$AN5*($AU5-($AV5-AY5))/2000)),0)</f>
        <v>12619</v>
      </c>
      <c r="BF5" s="40">
        <f t="shared" ref="BF5:BF52" si="15">ROUND(IF(AZ5="---","---", MIN($AP5,$AN5*($AU5-($AV5-AZ5))/2000)),0)</f>
        <v>11937</v>
      </c>
      <c r="BG5" s="40">
        <f t="shared" ref="BG5:BG52" si="16">ROUND(IF(BA5="---","---", MIN($AP5,$AN5*($AU5-($AV5-BA5))/2000)),0)</f>
        <v>11581</v>
      </c>
    </row>
    <row r="6" spans="1:68" s="40" customFormat="1" ht="15.75" x14ac:dyDescent="0.25">
      <c r="A6" s="42" t="s">
        <v>13</v>
      </c>
      <c r="B6" s="53" t="s">
        <v>18</v>
      </c>
      <c r="C6" s="52" t="s">
        <v>117</v>
      </c>
      <c r="D6" s="42">
        <f>INDEX('IPM TBtu and NOx'!$AF$6:$AW$54,MATCH($B6,'IPM TBtu and NOx'!$AE$6:$AE$54,0),MATCH(D$4,'IPM TBtu and NOx'!$AF$5:$AW$5,0))</f>
        <v>9891.3843271848473</v>
      </c>
      <c r="E6" s="42">
        <f>INDEX('IPM TBtu and NOx'!$AF$6:$AW$54,MATCH($B6,'IPM TBtu and NOx'!$AE$6:$AE$54,0),MATCH(E$4,'IPM TBtu and NOx'!$AF$5:$AW$5,0))</f>
        <v>9319.3796486245228</v>
      </c>
      <c r="F6" s="42">
        <f>INDEX('IPM TBtu and NOx'!$AF$6:$AW$54,MATCH($B6,'IPM TBtu and NOx'!$AE$6:$AE$54,0),MATCH(F$4,'IPM TBtu and NOx'!$AF$5:$AW$5,0))</f>
        <v>6549.8906851469947</v>
      </c>
      <c r="G6" s="42">
        <f>INDEX('IPM TBtu and NOx'!$AF$6:$AW$54,MATCH($B6,'IPM TBtu and NOx'!$AE$6:$AE$54,0),MATCH(G$4,'IPM TBtu and NOx'!$AF$5:$AW$5,0))</f>
        <v>6361.7929168553273</v>
      </c>
      <c r="H6" s="42">
        <f>INDEX('IPM TBtu and NOx'!$AF$6:$AW$54,MATCH($B6,'IPM TBtu and NOx'!$AE$6:$AE$54,0),MATCH(H$4,'IPM TBtu and NOx'!$AF$5:$AW$5,0))</f>
        <v>5780.1688091876358</v>
      </c>
      <c r="I6" s="42">
        <f>INDEX('IPM TBtu and NOx'!$AF$6:$AW$54,MATCH($B6,'IPM TBtu and NOx'!$AE$6:$AE$54,0),MATCH(I$4,'IPM TBtu and NOx'!$AF$5:$AW$5,0))</f>
        <v>5283.7677851885555</v>
      </c>
      <c r="J6" s="85">
        <f>INDEX('IPM TBtu and NOx'!$J$6:$AA$54,MATCH($B6,'IPM TBtu and NOx'!$I$6:$I$54,0),MATCH(J$4,'IPM TBtu and NOx'!$J$5:$AA$5,0))*1000000</f>
        <v>168428990.5996913</v>
      </c>
      <c r="K6" s="85">
        <f>INDEX('IPM TBtu and NOx'!$J$6:$AA$54,MATCH($B6,'IPM TBtu and NOx'!$I$6:$I$54,0),MATCH(K$4,'IPM TBtu and NOx'!$J$5:$AA$5,0))*1000000</f>
        <v>167248013.32520336</v>
      </c>
      <c r="L6" s="85">
        <f>INDEX('IPM TBtu and NOx'!$J$6:$AA$54,MATCH($B6,'IPM TBtu and NOx'!$I$6:$I$54,0),MATCH(L$4,'IPM TBtu and NOx'!$J$5:$AA$5,0))*1000000</f>
        <v>167709818.34455791</v>
      </c>
      <c r="M6" s="85">
        <f>INDEX('IPM TBtu and NOx'!$J$6:$AA$54,MATCH($B6,'IPM TBtu and NOx'!$I$6:$I$54,0),MATCH(M$4,'IPM TBtu and NOx'!$J$5:$AA$5,0))*1000000</f>
        <v>166965680.21697026</v>
      </c>
      <c r="N6" s="85">
        <f>INDEX('IPM TBtu and NOx'!$J$6:$AA$54,MATCH($B6,'IPM TBtu and NOx'!$I$6:$I$54,0),MATCH(N$4,'IPM TBtu and NOx'!$J$5:$AA$5,0))*1000000</f>
        <v>165217345.39687118</v>
      </c>
      <c r="O6" s="85">
        <f>INDEX('IPM TBtu and NOx'!$J$6:$AA$54,MATCH($B6,'IPM TBtu and NOx'!$I$6:$I$54,0),MATCH(O$4,'IPM TBtu and NOx'!$J$5:$AA$5,0))*1000000</f>
        <v>163889911.2256954</v>
      </c>
      <c r="P6" s="99">
        <f>INDEX('IPM TBtu and NOx'!$BX$6:$CO$54,MATCH($B6,'IPM TBtu and NOx'!$BW$6:$BW$54,0),MATCH(P$4,'IPM TBtu and NOx'!$BX$5:$CO$5,0))</f>
        <v>0</v>
      </c>
      <c r="Q6" s="99">
        <f>INDEX('IPM TBtu and NOx'!$BX$6:$CO$54,MATCH($B6,'IPM TBtu and NOx'!$BW$6:$BW$54,0),MATCH(Q$4,'IPM TBtu and NOx'!$BX$5:$CO$5,0))</f>
        <v>0</v>
      </c>
      <c r="R6" s="99">
        <f>INDEX('IPM TBtu and NOx'!$BX$6:$CO$54,MATCH($B6,'IPM TBtu and NOx'!$BW$6:$BW$54,0),MATCH(R$4,'IPM TBtu and NOx'!$BX$5:$CO$5,0))</f>
        <v>0</v>
      </c>
      <c r="S6" s="99">
        <f>INDEX('IPM TBtu and NOx'!$BX$6:$CO$54,MATCH($B6,'IPM TBtu and NOx'!$BW$6:$BW$54,0),MATCH(S$4,'IPM TBtu and NOx'!$BX$5:$CO$5,0))</f>
        <v>0</v>
      </c>
      <c r="T6" s="99">
        <f>INDEX('IPM TBtu and NOx'!$BX$6:$CO$54,MATCH($B6,'IPM TBtu and NOx'!$BW$6:$BW$54,0),MATCH(T$4,'IPM TBtu and NOx'!$BX$5:$CO$5,0))</f>
        <v>0</v>
      </c>
      <c r="U6" s="99">
        <f>INDEX('IPM TBtu and NOx'!$BX$6:$CO$54,MATCH($B6,'IPM TBtu and NOx'!$BW$6:$BW$54,0),MATCH(U$4,'IPM TBtu and NOx'!$BX$5:$CO$5,0))</f>
        <v>0</v>
      </c>
      <c r="V6" s="99">
        <f>INDEX('IPM TBtu and NOx'!$BB$6:$BS$54,MATCH($B6,'IPM TBtu and NOx'!$BA$6:$BA$54,0),MATCH(V$4,'IPM TBtu and NOx'!$BB$5:$BS$5,0))*1000000</f>
        <v>0</v>
      </c>
      <c r="W6" s="99">
        <f>INDEX('IPM TBtu and NOx'!$BB$6:$BS$54,MATCH($B6,'IPM TBtu and NOx'!$BA$6:$BA$54,0),MATCH(W$4,'IPM TBtu and NOx'!$BB$5:$BS$5,0))*1000000</f>
        <v>0</v>
      </c>
      <c r="X6" s="99">
        <f>INDEX('IPM TBtu and NOx'!$BB$6:$BS$54,MATCH($B6,'IPM TBtu and NOx'!$BA$6:$BA$54,0),MATCH(X$4,'IPM TBtu and NOx'!$BB$5:$BS$5,0))*1000000</f>
        <v>0</v>
      </c>
      <c r="Y6" s="99">
        <f>INDEX('IPM TBtu and NOx'!$BB$6:$BS$54,MATCH($B6,'IPM TBtu and NOx'!$BA$6:$BA$54,0),MATCH(Y$4,'IPM TBtu and NOx'!$BB$5:$BS$5,0))*1000000</f>
        <v>0</v>
      </c>
      <c r="Z6" s="99">
        <f>INDEX('IPM TBtu and NOx'!$BB$6:$BS$54,MATCH($B6,'IPM TBtu and NOx'!$BA$6:$BA$54,0),MATCH(Z$4,'IPM TBtu and NOx'!$BB$5:$BS$5,0))*1000000</f>
        <v>0</v>
      </c>
      <c r="AA6" s="99">
        <f>INDEX('IPM TBtu and NOx'!$BB$6:$BS$54,MATCH($B6,'IPM TBtu and NOx'!$BA$6:$BA$54,0),MATCH(AA$4,'IPM TBtu and NOx'!$BB$5:$BS$5,0))*1000000</f>
        <v>0</v>
      </c>
      <c r="AB6" s="51">
        <f t="shared" ref="AB6:AB52" si="17">D6</f>
        <v>9891.3843271848473</v>
      </c>
      <c r="AC6" s="42">
        <f t="shared" ref="AC6:AC52" si="18">E6</f>
        <v>9319.3796486245228</v>
      </c>
      <c r="AD6" s="42">
        <f t="shared" ref="AD6:AD52" si="19">F6</f>
        <v>6549.8906851469947</v>
      </c>
      <c r="AE6" s="42">
        <f t="shared" ref="AE6:AE52" si="20">G6</f>
        <v>6361.7929168553273</v>
      </c>
      <c r="AF6" s="42">
        <f t="shared" ref="AF6:AF52" si="21">H6</f>
        <v>5780.1688091876358</v>
      </c>
      <c r="AG6" s="42">
        <f t="shared" ref="AG6:AG52" si="22">I6</f>
        <v>5283.7677851885555</v>
      </c>
      <c r="AH6" s="51">
        <f t="shared" ref="AH6:AH52" si="23">J6</f>
        <v>168428990.5996913</v>
      </c>
      <c r="AI6" s="42">
        <f t="shared" ref="AI6:AI52" si="24">K6</f>
        <v>167248013.32520336</v>
      </c>
      <c r="AJ6" s="42">
        <f t="shared" ref="AJ6:AJ52" si="25">L6</f>
        <v>167709818.34455791</v>
      </c>
      <c r="AK6" s="42">
        <f t="shared" ref="AK6:AK52" si="26">M6</f>
        <v>166965680.21697026</v>
      </c>
      <c r="AL6" s="42">
        <f t="shared" ref="AL6:AL52" si="27">N6</f>
        <v>165217345.39687118</v>
      </c>
      <c r="AM6" s="42">
        <f t="shared" ref="AM6:AM52" si="28">O6</f>
        <v>163889911.2256954</v>
      </c>
      <c r="AN6" s="51">
        <f>VLOOKUP($B6,'2015 Historic Data for Final'!$A$2:$H$51,3,0)</f>
        <v>170263929.014</v>
      </c>
      <c r="AO6" s="62">
        <f>VLOOKUP($B6,'2015 Historic Data for Final'!$A$2:$H$51,5,0)</f>
        <v>170263929.014</v>
      </c>
      <c r="AP6" s="51">
        <f>VLOOKUP($B6,'2015 Historic Data for Final'!$A$2:$H$51,2,0)</f>
        <v>12559.996999999999</v>
      </c>
      <c r="AQ6" s="42">
        <f>VLOOKUP($B6,'2015 Historic Data for Final'!$A$2:$H$51,8,0)</f>
        <v>12559.996999999999</v>
      </c>
      <c r="AR6" s="62">
        <f t="shared" si="1"/>
        <v>12559.996999999999</v>
      </c>
      <c r="AS6" s="73">
        <f t="shared" si="2"/>
        <v>0.14753561805762452</v>
      </c>
      <c r="AT6" s="8">
        <f t="shared" si="3"/>
        <v>0.14753561805762452</v>
      </c>
      <c r="AU6" s="9">
        <f t="shared" si="4"/>
        <v>0.14753561805762452</v>
      </c>
      <c r="AV6" s="68">
        <f t="shared" si="5"/>
        <v>0.11745465304953238</v>
      </c>
      <c r="AW6" s="8">
        <f t="shared" si="6"/>
        <v>0.11144383079162284</v>
      </c>
      <c r="AX6" s="8">
        <f t="shared" si="7"/>
        <v>7.8109805970814655E-2</v>
      </c>
      <c r="AY6" s="8">
        <f t="shared" si="8"/>
        <v>7.6204797400139246E-2</v>
      </c>
      <c r="AZ6" s="8">
        <f t="shared" si="9"/>
        <v>6.9970483974343023E-2</v>
      </c>
      <c r="BA6" s="8">
        <f t="shared" si="10"/>
        <v>6.4479475834387331E-2</v>
      </c>
      <c r="BB6" s="40">
        <f t="shared" si="11"/>
        <v>12560</v>
      </c>
      <c r="BC6" s="40">
        <f t="shared" si="12"/>
        <v>12048</v>
      </c>
      <c r="BD6" s="40">
        <f t="shared" si="13"/>
        <v>9210</v>
      </c>
      <c r="BE6" s="40">
        <f t="shared" si="14"/>
        <v>9048</v>
      </c>
      <c r="BF6" s="40">
        <f t="shared" si="15"/>
        <v>8518</v>
      </c>
      <c r="BG6" s="40">
        <f t="shared" si="16"/>
        <v>8050</v>
      </c>
      <c r="BI6" s="120" t="s">
        <v>218</v>
      </c>
    </row>
    <row r="7" spans="1:68" s="40" customFormat="1" x14ac:dyDescent="0.25">
      <c r="A7" s="42"/>
      <c r="B7" s="53" t="s">
        <v>16</v>
      </c>
      <c r="C7" s="52" t="s">
        <v>116</v>
      </c>
      <c r="D7" s="42">
        <f>INDEX('IPM TBtu and NOx'!$AF$6:$AW$54,MATCH($B7,'IPM TBtu and NOx'!$AE$6:$AE$54,0),MATCH(D$4,'IPM TBtu and NOx'!$AF$5:$AW$5,0))</f>
        <v>5963.348406184019</v>
      </c>
      <c r="E7" s="42">
        <f>INDEX('IPM TBtu and NOx'!$AF$6:$AW$54,MATCH($B7,'IPM TBtu and NOx'!$AE$6:$AE$54,0),MATCH(E$4,'IPM TBtu and NOx'!$AF$5:$AW$5,0))</f>
        <v>5953.9223544700144</v>
      </c>
      <c r="F7" s="42">
        <f>INDEX('IPM TBtu and NOx'!$AF$6:$AW$54,MATCH($B7,'IPM TBtu and NOx'!$AE$6:$AE$54,0),MATCH(F$4,'IPM TBtu and NOx'!$AF$5:$AW$5,0))</f>
        <v>5255.5662972404643</v>
      </c>
      <c r="G7" s="42">
        <f>INDEX('IPM TBtu and NOx'!$AF$6:$AW$54,MATCH($B7,'IPM TBtu and NOx'!$AE$6:$AE$54,0),MATCH(G$4,'IPM TBtu and NOx'!$AF$5:$AW$5,0))</f>
        <v>5245.7621157992544</v>
      </c>
      <c r="H7" s="42">
        <f>INDEX('IPM TBtu and NOx'!$AF$6:$AW$54,MATCH($B7,'IPM TBtu and NOx'!$AE$6:$AE$54,0),MATCH(H$4,'IPM TBtu and NOx'!$AF$5:$AW$5,0))</f>
        <v>5175.5744221603891</v>
      </c>
      <c r="I7" s="42">
        <f>INDEX('IPM TBtu and NOx'!$AF$6:$AW$54,MATCH($B7,'IPM TBtu and NOx'!$AE$6:$AE$54,0),MATCH(I$4,'IPM TBtu and NOx'!$AF$5:$AW$5,0))</f>
        <v>4972.2885427644505</v>
      </c>
      <c r="J7" s="85">
        <f>INDEX('IPM TBtu and NOx'!$J$6:$AA$54,MATCH($B7,'IPM TBtu and NOx'!$I$6:$I$54,0),MATCH(J$4,'IPM TBtu and NOx'!$J$5:$AA$5,0))*1000000</f>
        <v>195209544.29822135</v>
      </c>
      <c r="K7" s="85">
        <f>INDEX('IPM TBtu and NOx'!$J$6:$AA$54,MATCH($B7,'IPM TBtu and NOx'!$I$6:$I$54,0),MATCH(K$4,'IPM TBtu and NOx'!$J$5:$AA$5,0))*1000000</f>
        <v>195572895.4585464</v>
      </c>
      <c r="L7" s="85">
        <f>INDEX('IPM TBtu and NOx'!$J$6:$AA$54,MATCH($B7,'IPM TBtu and NOx'!$I$6:$I$54,0),MATCH(L$4,'IPM TBtu and NOx'!$J$5:$AA$5,0))*1000000</f>
        <v>195055559.67768091</v>
      </c>
      <c r="M7" s="85">
        <f>INDEX('IPM TBtu and NOx'!$J$6:$AA$54,MATCH($B7,'IPM TBtu and NOx'!$I$6:$I$54,0),MATCH(M$4,'IPM TBtu and NOx'!$J$5:$AA$5,0))*1000000</f>
        <v>195257668.80285832</v>
      </c>
      <c r="N7" s="85">
        <f>INDEX('IPM TBtu and NOx'!$J$6:$AA$54,MATCH($B7,'IPM TBtu and NOx'!$I$6:$I$54,0),MATCH(N$4,'IPM TBtu and NOx'!$J$5:$AA$5,0))*1000000</f>
        <v>194987580.7690756</v>
      </c>
      <c r="O7" s="85">
        <f>INDEX('IPM TBtu and NOx'!$J$6:$AA$54,MATCH($B7,'IPM TBtu and NOx'!$I$6:$I$54,0),MATCH(O$4,'IPM TBtu and NOx'!$J$5:$AA$5,0))*1000000</f>
        <v>194152999.81612581</v>
      </c>
      <c r="P7" s="99">
        <f>INDEX('IPM TBtu and NOx'!$BX$6:$CO$54,MATCH($B7,'IPM TBtu and NOx'!$BW$6:$BW$54,0),MATCH(P$4,'IPM TBtu and NOx'!$BX$5:$CO$5,0))</f>
        <v>1911.1455425968736</v>
      </c>
      <c r="Q7" s="99">
        <f>INDEX('IPM TBtu and NOx'!$BX$6:$CO$54,MATCH($B7,'IPM TBtu and NOx'!$BW$6:$BW$54,0),MATCH(Q$4,'IPM TBtu and NOx'!$BX$5:$CO$5,0))</f>
        <v>1911.1455425968736</v>
      </c>
      <c r="R7" s="99">
        <f>INDEX('IPM TBtu and NOx'!$BX$6:$CO$54,MATCH($B7,'IPM TBtu and NOx'!$BW$6:$BW$54,0),MATCH(R$4,'IPM TBtu and NOx'!$BX$5:$CO$5,0))</f>
        <v>1910.6961861776072</v>
      </c>
      <c r="S7" s="99">
        <f>INDEX('IPM TBtu and NOx'!$BX$6:$CO$54,MATCH($B7,'IPM TBtu and NOx'!$BW$6:$BW$54,0),MATCH(S$4,'IPM TBtu and NOx'!$BX$5:$CO$5,0))</f>
        <v>1910.0217927873498</v>
      </c>
      <c r="T7" s="99">
        <f>INDEX('IPM TBtu and NOx'!$BX$6:$CO$54,MATCH($B7,'IPM TBtu and NOx'!$BW$6:$BW$54,0),MATCH(T$4,'IPM TBtu and NOx'!$BX$5:$CO$5,0))</f>
        <v>1910.0217927873498</v>
      </c>
      <c r="U7" s="99">
        <f>INDEX('IPM TBtu and NOx'!$BX$6:$CO$54,MATCH($B7,'IPM TBtu and NOx'!$BW$6:$BW$54,0),MATCH(U$4,'IPM TBtu and NOx'!$BX$5:$CO$5,0))</f>
        <v>1910.0217927873498</v>
      </c>
      <c r="V7" s="99">
        <f>INDEX('IPM TBtu and NOx'!$BB$6:$BS$54,MATCH($B7,'IPM TBtu and NOx'!$BA$6:$BA$54,0),MATCH(V$4,'IPM TBtu and NOx'!$BB$5:$BS$5,0))*1000000</f>
        <v>6145003.3132086294</v>
      </c>
      <c r="W7" s="99">
        <f>INDEX('IPM TBtu and NOx'!$BB$6:$BS$54,MATCH($B7,'IPM TBtu and NOx'!$BA$6:$BA$54,0),MATCH(W$4,'IPM TBtu and NOx'!$BB$5:$BS$5,0))*1000000</f>
        <v>6145003.3132086294</v>
      </c>
      <c r="X7" s="99">
        <f>INDEX('IPM TBtu and NOx'!$BB$6:$BS$54,MATCH($B7,'IPM TBtu and NOx'!$BA$6:$BA$54,0),MATCH(X$4,'IPM TBtu and NOx'!$BB$5:$BS$5,0))*1000000</f>
        <v>6145003.3132086294</v>
      </c>
      <c r="Y7" s="99">
        <f>INDEX('IPM TBtu and NOx'!$BB$6:$BS$54,MATCH($B7,'IPM TBtu and NOx'!$BA$6:$BA$54,0),MATCH(Y$4,'IPM TBtu and NOx'!$BB$5:$BS$5,0))*1000000</f>
        <v>6145003.3132086294</v>
      </c>
      <c r="Z7" s="99">
        <f>INDEX('IPM TBtu and NOx'!$BB$6:$BS$54,MATCH($B7,'IPM TBtu and NOx'!$BA$6:$BA$54,0),MATCH(Z$4,'IPM TBtu and NOx'!$BB$5:$BS$5,0))*1000000</f>
        <v>6145003.3132086294</v>
      </c>
      <c r="AA7" s="99">
        <f>INDEX('IPM TBtu and NOx'!$BB$6:$BS$54,MATCH($B7,'IPM TBtu and NOx'!$BA$6:$BA$54,0),MATCH(AA$4,'IPM TBtu and NOx'!$BB$5:$BS$5,0))*1000000</f>
        <v>6145003.3132086294</v>
      </c>
      <c r="AB7" s="51">
        <f t="shared" si="17"/>
        <v>5963.348406184019</v>
      </c>
      <c r="AC7" s="42">
        <f t="shared" si="18"/>
        <v>5953.9223544700144</v>
      </c>
      <c r="AD7" s="42">
        <f t="shared" si="19"/>
        <v>5255.5662972404643</v>
      </c>
      <c r="AE7" s="42">
        <f t="shared" si="20"/>
        <v>5245.7621157992544</v>
      </c>
      <c r="AF7" s="42">
        <f t="shared" si="21"/>
        <v>5175.5744221603891</v>
      </c>
      <c r="AG7" s="42">
        <f t="shared" si="22"/>
        <v>4972.2885427644505</v>
      </c>
      <c r="AH7" s="51">
        <f t="shared" si="23"/>
        <v>195209544.29822135</v>
      </c>
      <c r="AI7" s="42">
        <f t="shared" si="24"/>
        <v>195572895.4585464</v>
      </c>
      <c r="AJ7" s="42">
        <f t="shared" si="25"/>
        <v>195055559.67768091</v>
      </c>
      <c r="AK7" s="42">
        <f t="shared" si="26"/>
        <v>195257668.80285832</v>
      </c>
      <c r="AL7" s="42">
        <f t="shared" si="27"/>
        <v>194987580.7690756</v>
      </c>
      <c r="AM7" s="42">
        <f t="shared" si="28"/>
        <v>194152999.81612581</v>
      </c>
      <c r="AN7" s="51">
        <f>VLOOKUP($B7,'2015 Historic Data for Final'!$A$2:$H$51,3,0)</f>
        <v>257821189.28800002</v>
      </c>
      <c r="AO7" s="62">
        <f>VLOOKUP($B7,'2015 Historic Data for Final'!$A$2:$H$51,5,0)</f>
        <v>250356331.64299998</v>
      </c>
      <c r="AP7" s="51">
        <f>VLOOKUP($B7,'2015 Historic Data for Final'!$A$2:$H$51,2,0)</f>
        <v>12733.134000000002</v>
      </c>
      <c r="AQ7" s="42">
        <f>VLOOKUP($B7,'2015 Historic Data for Final'!$A$2:$H$51,8,0)</f>
        <v>10399.9362218717</v>
      </c>
      <c r="AR7" s="62">
        <f t="shared" si="1"/>
        <v>10710.030410038889</v>
      </c>
      <c r="AS7" s="73">
        <f t="shared" si="2"/>
        <v>9.8774922535761103E-2</v>
      </c>
      <c r="AT7" s="8">
        <f t="shared" si="3"/>
        <v>8.308107211525749E-2</v>
      </c>
      <c r="AU7" s="9">
        <f t="shared" si="4"/>
        <v>8.3081072115257476E-2</v>
      </c>
      <c r="AV7" s="68">
        <f t="shared" si="5"/>
        <v>6.1096893880084262E-2</v>
      </c>
      <c r="AW7" s="8">
        <f t="shared" si="6"/>
        <v>6.0886988869395829E-2</v>
      </c>
      <c r="AX7" s="8">
        <f t="shared" si="7"/>
        <v>5.3887890259831733E-2</v>
      </c>
      <c r="AY7" s="8">
        <f t="shared" si="8"/>
        <v>5.3731688470537178E-2</v>
      </c>
      <c r="AZ7" s="8">
        <f t="shared" si="9"/>
        <v>5.3086195559191411E-2</v>
      </c>
      <c r="BA7" s="8">
        <f t="shared" si="10"/>
        <v>5.1220311274855365E-2</v>
      </c>
      <c r="BB7" s="40">
        <f t="shared" si="11"/>
        <v>10710</v>
      </c>
      <c r="BC7" s="40">
        <f t="shared" si="12"/>
        <v>10683</v>
      </c>
      <c r="BD7" s="40">
        <f t="shared" si="13"/>
        <v>9781</v>
      </c>
      <c r="BE7" s="40">
        <f t="shared" si="14"/>
        <v>9761</v>
      </c>
      <c r="BF7" s="40">
        <f t="shared" si="15"/>
        <v>9677</v>
      </c>
      <c r="BG7" s="40">
        <f t="shared" si="16"/>
        <v>9437</v>
      </c>
      <c r="BJ7" s="40" t="s">
        <v>223</v>
      </c>
    </row>
    <row r="8" spans="1:68" s="40" customFormat="1" x14ac:dyDescent="0.25">
      <c r="A8" s="42"/>
      <c r="B8" s="53" t="s">
        <v>20</v>
      </c>
      <c r="C8" s="52" t="s">
        <v>115</v>
      </c>
      <c r="D8" s="42">
        <f>INDEX('IPM TBtu and NOx'!$AF$6:$AW$54,MATCH($B8,'IPM TBtu and NOx'!$AE$6:$AE$54,0),MATCH(D$4,'IPM TBtu and NOx'!$AF$5:$AW$5,0))</f>
        <v>1615.2134683272479</v>
      </c>
      <c r="E8" s="42">
        <f>INDEX('IPM TBtu and NOx'!$AF$6:$AW$54,MATCH($B8,'IPM TBtu and NOx'!$AE$6:$AE$54,0),MATCH(E$4,'IPM TBtu and NOx'!$AF$5:$AW$5,0))</f>
        <v>1615.0759401308812</v>
      </c>
      <c r="F8" s="42">
        <f>INDEX('IPM TBtu and NOx'!$AF$6:$AW$54,MATCH($B8,'IPM TBtu and NOx'!$AE$6:$AE$54,0),MATCH(F$4,'IPM TBtu and NOx'!$AF$5:$AW$5,0))</f>
        <v>1615.1287136168974</v>
      </c>
      <c r="G8" s="42">
        <f>INDEX('IPM TBtu and NOx'!$AF$6:$AW$54,MATCH($B8,'IPM TBtu and NOx'!$AE$6:$AE$54,0),MATCH(G$4,'IPM TBtu and NOx'!$AF$5:$AW$5,0))</f>
        <v>1615.6504221254918</v>
      </c>
      <c r="H8" s="42">
        <f>INDEX('IPM TBtu and NOx'!$AF$6:$AW$54,MATCH($B8,'IPM TBtu and NOx'!$AE$6:$AE$54,0),MATCH(H$4,'IPM TBtu and NOx'!$AF$5:$AW$5,0))</f>
        <v>1496.6782795857853</v>
      </c>
      <c r="I8" s="42">
        <f>INDEX('IPM TBtu and NOx'!$AF$6:$AW$54,MATCH($B8,'IPM TBtu and NOx'!$AE$6:$AE$54,0),MATCH(I$4,'IPM TBtu and NOx'!$AF$5:$AW$5,0))</f>
        <v>1497.1040744503484</v>
      </c>
      <c r="J8" s="85">
        <f>INDEX('IPM TBtu and NOx'!$J$6:$AA$54,MATCH($B8,'IPM TBtu and NOx'!$I$6:$I$54,0),MATCH(J$4,'IPM TBtu and NOx'!$J$5:$AA$5,0))*1000000</f>
        <v>352662003.90954298</v>
      </c>
      <c r="K8" s="85">
        <f>INDEX('IPM TBtu and NOx'!$J$6:$AA$54,MATCH($B8,'IPM TBtu and NOx'!$I$6:$I$54,0),MATCH(K$4,'IPM TBtu and NOx'!$J$5:$AA$5,0))*1000000</f>
        <v>352666830.13642842</v>
      </c>
      <c r="L8" s="85">
        <f>INDEX('IPM TBtu and NOx'!$J$6:$AA$54,MATCH($B8,'IPM TBtu and NOx'!$I$6:$I$54,0),MATCH(L$4,'IPM TBtu and NOx'!$J$5:$AA$5,0))*1000000</f>
        <v>352666227.93114614</v>
      </c>
      <c r="M8" s="85">
        <f>INDEX('IPM TBtu and NOx'!$J$6:$AA$54,MATCH($B8,'IPM TBtu and NOx'!$I$6:$I$54,0),MATCH(M$4,'IPM TBtu and NOx'!$J$5:$AA$5,0))*1000000</f>
        <v>352748690.20556617</v>
      </c>
      <c r="N8" s="85">
        <f>INDEX('IPM TBtu and NOx'!$J$6:$AA$54,MATCH($B8,'IPM TBtu and NOx'!$I$6:$I$54,0),MATCH(N$4,'IPM TBtu and NOx'!$J$5:$AA$5,0))*1000000</f>
        <v>352550151.86250877</v>
      </c>
      <c r="O8" s="85">
        <f>INDEX('IPM TBtu and NOx'!$J$6:$AA$54,MATCH($B8,'IPM TBtu and NOx'!$I$6:$I$54,0),MATCH(O$4,'IPM TBtu and NOx'!$J$5:$AA$5,0))*1000000</f>
        <v>352633936.91970545</v>
      </c>
      <c r="P8" s="99">
        <f>INDEX('IPM TBtu and NOx'!$BX$6:$CO$54,MATCH($B8,'IPM TBtu and NOx'!$BW$6:$BW$54,0),MATCH(P$4,'IPM TBtu and NOx'!$BX$5:$CO$5,0))</f>
        <v>8.37578341000542</v>
      </c>
      <c r="Q8" s="99">
        <f>INDEX('IPM TBtu and NOx'!$BX$6:$CO$54,MATCH($B8,'IPM TBtu and NOx'!$BW$6:$BW$54,0),MATCH(Q$4,'IPM TBtu and NOx'!$BX$5:$CO$5,0))</f>
        <v>8.37578341000542</v>
      </c>
      <c r="R8" s="99">
        <f>INDEX('IPM TBtu and NOx'!$BX$6:$CO$54,MATCH($B8,'IPM TBtu and NOx'!$BW$6:$BW$54,0),MATCH(R$4,'IPM TBtu and NOx'!$BX$5:$CO$5,0))</f>
        <v>8.37578341000542</v>
      </c>
      <c r="S8" s="99">
        <f>INDEX('IPM TBtu and NOx'!$BX$6:$CO$54,MATCH($B8,'IPM TBtu and NOx'!$BW$6:$BW$54,0),MATCH(S$4,'IPM TBtu and NOx'!$BX$5:$CO$5,0))</f>
        <v>8.37578341000542</v>
      </c>
      <c r="T8" s="99">
        <f>INDEX('IPM TBtu and NOx'!$BX$6:$CO$54,MATCH($B8,'IPM TBtu and NOx'!$BW$6:$BW$54,0),MATCH(T$4,'IPM TBtu and NOx'!$BX$5:$CO$5,0))</f>
        <v>8.37578341000542</v>
      </c>
      <c r="U8" s="99">
        <f>INDEX('IPM TBtu and NOx'!$BX$6:$CO$54,MATCH($B8,'IPM TBtu and NOx'!$BW$6:$BW$54,0),MATCH(U$4,'IPM TBtu and NOx'!$BX$5:$CO$5,0))</f>
        <v>8.37578341000542</v>
      </c>
      <c r="V8" s="99">
        <f>INDEX('IPM TBtu and NOx'!$BB$6:$BS$54,MATCH($B8,'IPM TBtu and NOx'!$BA$6:$BA$54,0),MATCH(V$4,'IPM TBtu and NOx'!$BB$5:$BS$5,0))*1000000</f>
        <v>1608023.1836477199</v>
      </c>
      <c r="W8" s="99">
        <f>INDEX('IPM TBtu and NOx'!$BB$6:$BS$54,MATCH($B8,'IPM TBtu and NOx'!$BA$6:$BA$54,0),MATCH(W$4,'IPM TBtu and NOx'!$BB$5:$BS$5,0))*1000000</f>
        <v>1608023.1836477199</v>
      </c>
      <c r="X8" s="99">
        <f>INDEX('IPM TBtu and NOx'!$BB$6:$BS$54,MATCH($B8,'IPM TBtu and NOx'!$BA$6:$BA$54,0),MATCH(X$4,'IPM TBtu and NOx'!$BB$5:$BS$5,0))*1000000</f>
        <v>1608023.1836477199</v>
      </c>
      <c r="Y8" s="99">
        <f>INDEX('IPM TBtu and NOx'!$BB$6:$BS$54,MATCH($B8,'IPM TBtu and NOx'!$BA$6:$BA$54,0),MATCH(Y$4,'IPM TBtu and NOx'!$BB$5:$BS$5,0))*1000000</f>
        <v>1608023.1836477199</v>
      </c>
      <c r="Z8" s="99">
        <f>INDEX('IPM TBtu and NOx'!$BB$6:$BS$54,MATCH($B8,'IPM TBtu and NOx'!$BA$6:$BA$54,0),MATCH(Z$4,'IPM TBtu and NOx'!$BB$5:$BS$5,0))*1000000</f>
        <v>1608023.1836477199</v>
      </c>
      <c r="AA8" s="99">
        <f>INDEX('IPM TBtu and NOx'!$BB$6:$BS$54,MATCH($B8,'IPM TBtu and NOx'!$BA$6:$BA$54,0),MATCH(AA$4,'IPM TBtu and NOx'!$BB$5:$BS$5,0))*1000000</f>
        <v>1608023.1836477199</v>
      </c>
      <c r="AB8" s="51">
        <f t="shared" si="17"/>
        <v>1615.2134683272479</v>
      </c>
      <c r="AC8" s="42">
        <f t="shared" si="18"/>
        <v>1615.0759401308812</v>
      </c>
      <c r="AD8" s="42">
        <f t="shared" si="19"/>
        <v>1615.1287136168974</v>
      </c>
      <c r="AE8" s="42">
        <f t="shared" si="20"/>
        <v>1615.6504221254918</v>
      </c>
      <c r="AF8" s="42">
        <f t="shared" si="21"/>
        <v>1496.6782795857853</v>
      </c>
      <c r="AG8" s="42">
        <f t="shared" si="22"/>
        <v>1497.1040744503484</v>
      </c>
      <c r="AH8" s="51">
        <f t="shared" si="23"/>
        <v>352662003.90954298</v>
      </c>
      <c r="AI8" s="42">
        <f t="shared" si="24"/>
        <v>352666830.13642842</v>
      </c>
      <c r="AJ8" s="42">
        <f t="shared" si="25"/>
        <v>352666227.93114614</v>
      </c>
      <c r="AK8" s="42">
        <f t="shared" si="26"/>
        <v>352748690.20556617</v>
      </c>
      <c r="AL8" s="42">
        <f t="shared" si="27"/>
        <v>352550151.86250877</v>
      </c>
      <c r="AM8" s="42">
        <f t="shared" si="28"/>
        <v>352633936.91970545</v>
      </c>
      <c r="AN8" s="51">
        <f>VLOOKUP($B8,'2015 Historic Data for Final'!$A$2:$H$51,3,0)</f>
        <v>354625040.34299999</v>
      </c>
      <c r="AO8" s="62">
        <f>VLOOKUP($B8,'2015 Historic Data for Final'!$A$2:$H$51,5,0)</f>
        <v>348387384.13800001</v>
      </c>
      <c r="AP8" s="51">
        <f>VLOOKUP($B8,'2015 Historic Data for Final'!$A$2:$H$51,2,0)</f>
        <v>1905.2940000000001</v>
      </c>
      <c r="AQ8" s="42">
        <f>VLOOKUP($B8,'2015 Historic Data for Final'!$A$2:$H$51,8,0)</f>
        <v>1894.4390000000001</v>
      </c>
      <c r="AR8" s="62">
        <f t="shared" si="1"/>
        <v>1928.3577344931618</v>
      </c>
      <c r="AS8" s="73">
        <f t="shared" si="2"/>
        <v>1.0745400258014289E-2</v>
      </c>
      <c r="AT8" s="8">
        <f t="shared" si="3"/>
        <v>1.0875474177615986E-2</v>
      </c>
      <c r="AU8" s="9">
        <f t="shared" si="4"/>
        <v>1.0875474177615986E-2</v>
      </c>
      <c r="AV8" s="68">
        <f t="shared" si="5"/>
        <v>9.1601218754575366E-3</v>
      </c>
      <c r="AW8" s="8">
        <f t="shared" si="6"/>
        <v>9.1592165869758303E-3</v>
      </c>
      <c r="AX8" s="8">
        <f t="shared" si="7"/>
        <v>9.1595315099592227E-3</v>
      </c>
      <c r="AY8" s="8">
        <f t="shared" si="8"/>
        <v>9.1603482421661886E-3</v>
      </c>
      <c r="AZ8" s="8">
        <f t="shared" si="9"/>
        <v>8.4905836612402062E-3</v>
      </c>
      <c r="BA8" s="8">
        <f t="shared" si="10"/>
        <v>8.490981256811015E-3</v>
      </c>
      <c r="BB8" s="40">
        <f t="shared" si="11"/>
        <v>1905</v>
      </c>
      <c r="BC8" s="40">
        <f t="shared" si="12"/>
        <v>1905</v>
      </c>
      <c r="BD8" s="40">
        <f t="shared" si="13"/>
        <v>1905</v>
      </c>
      <c r="BE8" s="40">
        <f t="shared" si="14"/>
        <v>1905</v>
      </c>
      <c r="BF8" s="40">
        <f t="shared" si="15"/>
        <v>1810</v>
      </c>
      <c r="BG8" s="40">
        <f t="shared" si="16"/>
        <v>1810</v>
      </c>
      <c r="BJ8" s="123" t="s">
        <v>224</v>
      </c>
    </row>
    <row r="9" spans="1:68" s="40" customFormat="1" x14ac:dyDescent="0.25">
      <c r="A9" s="42"/>
      <c r="B9" s="53" t="s">
        <v>22</v>
      </c>
      <c r="C9" s="52" t="s">
        <v>114</v>
      </c>
      <c r="D9" s="42">
        <f>INDEX('IPM TBtu and NOx'!$AF$6:$AW$54,MATCH($B9,'IPM TBtu and NOx'!$AE$6:$AE$54,0),MATCH(D$4,'IPM TBtu and NOx'!$AF$5:$AW$5,0))</f>
        <v>10898.326759969801</v>
      </c>
      <c r="E9" s="42">
        <f>INDEX('IPM TBtu and NOx'!$AF$6:$AW$54,MATCH($B9,'IPM TBtu and NOx'!$AE$6:$AE$54,0),MATCH(E$4,'IPM TBtu and NOx'!$AF$5:$AW$5,0))</f>
        <v>10897.424389510023</v>
      </c>
      <c r="F9" s="42">
        <f>INDEX('IPM TBtu and NOx'!$AF$6:$AW$54,MATCH($B9,'IPM TBtu and NOx'!$AE$6:$AE$54,0),MATCH(F$4,'IPM TBtu and NOx'!$AF$5:$AW$5,0))</f>
        <v>10882.886321011654</v>
      </c>
      <c r="G9" s="42">
        <f>INDEX('IPM TBtu and NOx'!$AF$6:$AW$54,MATCH($B9,'IPM TBtu and NOx'!$AE$6:$AE$54,0),MATCH(G$4,'IPM TBtu and NOx'!$AF$5:$AW$5,0))</f>
        <v>10552.264195728305</v>
      </c>
      <c r="H9" s="42">
        <f>INDEX('IPM TBtu and NOx'!$AF$6:$AW$54,MATCH($B9,'IPM TBtu and NOx'!$AE$6:$AE$54,0),MATCH(H$4,'IPM TBtu and NOx'!$AF$5:$AW$5,0))</f>
        <v>10298.522683769201</v>
      </c>
      <c r="I9" s="42">
        <f>INDEX('IPM TBtu and NOx'!$AF$6:$AW$54,MATCH($B9,'IPM TBtu and NOx'!$AE$6:$AE$54,0),MATCH(I$4,'IPM TBtu and NOx'!$AF$5:$AW$5,0))</f>
        <v>9705.0570383414488</v>
      </c>
      <c r="J9" s="85">
        <f>INDEX('IPM TBtu and NOx'!$J$6:$AA$54,MATCH($B9,'IPM TBtu and NOx'!$I$6:$I$54,0),MATCH(J$4,'IPM TBtu and NOx'!$J$5:$AA$5,0))*1000000</f>
        <v>165864297.71595937</v>
      </c>
      <c r="K9" s="85">
        <f>INDEX('IPM TBtu and NOx'!$J$6:$AA$54,MATCH($B9,'IPM TBtu and NOx'!$I$6:$I$54,0),MATCH(K$4,'IPM TBtu and NOx'!$J$5:$AA$5,0))*1000000</f>
        <v>165861919.67387491</v>
      </c>
      <c r="L9" s="85">
        <f>INDEX('IPM TBtu and NOx'!$J$6:$AA$54,MATCH($B9,'IPM TBtu and NOx'!$I$6:$I$54,0),MATCH(L$4,'IPM TBtu and NOx'!$J$5:$AA$5,0))*1000000</f>
        <v>165841257.38329986</v>
      </c>
      <c r="M9" s="85">
        <f>INDEX('IPM TBtu and NOx'!$J$6:$AA$54,MATCH($B9,'IPM TBtu and NOx'!$I$6:$I$54,0),MATCH(M$4,'IPM TBtu and NOx'!$J$5:$AA$5,0))*1000000</f>
        <v>165715520.32618588</v>
      </c>
      <c r="N9" s="85">
        <f>INDEX('IPM TBtu and NOx'!$J$6:$AA$54,MATCH($B9,'IPM TBtu and NOx'!$I$6:$I$54,0),MATCH(N$4,'IPM TBtu and NOx'!$J$5:$AA$5,0))*1000000</f>
        <v>164091978.37420902</v>
      </c>
      <c r="O9" s="85">
        <f>INDEX('IPM TBtu and NOx'!$J$6:$AA$54,MATCH($B9,'IPM TBtu and NOx'!$I$6:$I$54,0),MATCH(O$4,'IPM TBtu and NOx'!$J$5:$AA$5,0))*1000000</f>
        <v>162673856.66769901</v>
      </c>
      <c r="P9" s="99">
        <f>INDEX('IPM TBtu and NOx'!$BX$6:$CO$54,MATCH($B9,'IPM TBtu and NOx'!$BW$6:$BW$54,0),MATCH(P$4,'IPM TBtu and NOx'!$BX$5:$CO$5,0))</f>
        <v>2535.9519224290393</v>
      </c>
      <c r="Q9" s="99">
        <f>INDEX('IPM TBtu and NOx'!$BX$6:$CO$54,MATCH($B9,'IPM TBtu and NOx'!$BW$6:$BW$54,0),MATCH(Q$4,'IPM TBtu and NOx'!$BX$5:$CO$5,0))</f>
        <v>2535.3679334862013</v>
      </c>
      <c r="R9" s="99">
        <f>INDEX('IPM TBtu and NOx'!$BX$6:$CO$54,MATCH($B9,'IPM TBtu and NOx'!$BW$6:$BW$54,0),MATCH(R$4,'IPM TBtu and NOx'!$BX$5:$CO$5,0))</f>
        <v>2535.3934591343709</v>
      </c>
      <c r="S9" s="99">
        <f>INDEX('IPM TBtu and NOx'!$BX$6:$CO$54,MATCH($B9,'IPM TBtu and NOx'!$BW$6:$BW$54,0),MATCH(S$4,'IPM TBtu and NOx'!$BX$5:$CO$5,0))</f>
        <v>2536.2301640738242</v>
      </c>
      <c r="T9" s="99">
        <f>INDEX('IPM TBtu and NOx'!$BX$6:$CO$54,MATCH($B9,'IPM TBtu and NOx'!$BW$6:$BW$54,0),MATCH(T$4,'IPM TBtu and NOx'!$BX$5:$CO$5,0))</f>
        <v>2536.2682270962441</v>
      </c>
      <c r="U9" s="99">
        <f>INDEX('IPM TBtu and NOx'!$BX$6:$CO$54,MATCH($B9,'IPM TBtu and NOx'!$BW$6:$BW$54,0),MATCH(U$4,'IPM TBtu and NOx'!$BX$5:$CO$5,0))</f>
        <v>2536.0209136092544</v>
      </c>
      <c r="V9" s="99">
        <f>INDEX('IPM TBtu and NOx'!$BB$6:$BS$54,MATCH($B9,'IPM TBtu and NOx'!$BA$6:$BA$54,0),MATCH(V$4,'IPM TBtu and NOx'!$BB$5:$BS$5,0))*1000000</f>
        <v>15642361.17213827</v>
      </c>
      <c r="W9" s="99">
        <f>INDEX('IPM TBtu and NOx'!$BB$6:$BS$54,MATCH($B9,'IPM TBtu and NOx'!$BA$6:$BA$54,0),MATCH(W$4,'IPM TBtu and NOx'!$BB$5:$BS$5,0))*1000000</f>
        <v>15642393.118864669</v>
      </c>
      <c r="X9" s="99">
        <f>INDEX('IPM TBtu and NOx'!$BB$6:$BS$54,MATCH($B9,'IPM TBtu and NOx'!$BA$6:$BA$54,0),MATCH(X$4,'IPM TBtu and NOx'!$BB$5:$BS$5,0))*1000000</f>
        <v>15642558.39170057</v>
      </c>
      <c r="Y9" s="99">
        <f>INDEX('IPM TBtu and NOx'!$BB$6:$BS$54,MATCH($B9,'IPM TBtu and NOx'!$BA$6:$BA$54,0),MATCH(Y$4,'IPM TBtu and NOx'!$BB$5:$BS$5,0))*1000000</f>
        <v>15642558.39170057</v>
      </c>
      <c r="Z9" s="99">
        <f>INDEX('IPM TBtu and NOx'!$BB$6:$BS$54,MATCH($B9,'IPM TBtu and NOx'!$BA$6:$BA$54,0),MATCH(Z$4,'IPM TBtu and NOx'!$BB$5:$BS$5,0))*1000000</f>
        <v>15642804.841217369</v>
      </c>
      <c r="AA9" s="99">
        <f>INDEX('IPM TBtu and NOx'!$BB$6:$BS$54,MATCH($B9,'IPM TBtu and NOx'!$BA$6:$BA$54,0),MATCH(AA$4,'IPM TBtu and NOx'!$BB$5:$BS$5,0))*1000000</f>
        <v>15642809.94287107</v>
      </c>
      <c r="AB9" s="51">
        <f t="shared" si="17"/>
        <v>10898.326759969801</v>
      </c>
      <c r="AC9" s="42">
        <f t="shared" si="18"/>
        <v>10897.424389510023</v>
      </c>
      <c r="AD9" s="42">
        <f t="shared" si="19"/>
        <v>10882.886321011654</v>
      </c>
      <c r="AE9" s="42">
        <f t="shared" si="20"/>
        <v>10552.264195728305</v>
      </c>
      <c r="AF9" s="42">
        <f t="shared" si="21"/>
        <v>10298.522683769201</v>
      </c>
      <c r="AG9" s="42">
        <f t="shared" si="22"/>
        <v>9705.0570383414488</v>
      </c>
      <c r="AH9" s="51">
        <f t="shared" si="23"/>
        <v>165864297.71595937</v>
      </c>
      <c r="AI9" s="42">
        <f t="shared" si="24"/>
        <v>165861919.67387491</v>
      </c>
      <c r="AJ9" s="42">
        <f t="shared" si="25"/>
        <v>165841257.38329986</v>
      </c>
      <c r="AK9" s="42">
        <f t="shared" si="26"/>
        <v>165715520.32618588</v>
      </c>
      <c r="AL9" s="42">
        <f t="shared" si="27"/>
        <v>164091978.37420902</v>
      </c>
      <c r="AM9" s="42">
        <f t="shared" si="28"/>
        <v>162673856.66769901</v>
      </c>
      <c r="AN9" s="51">
        <f>VLOOKUP($B9,'2015 Historic Data for Final'!$A$2:$H$51,3,0)</f>
        <v>197378383.04899999</v>
      </c>
      <c r="AO9" s="62">
        <f>VLOOKUP($B9,'2015 Historic Data for Final'!$A$2:$H$51,5,0)</f>
        <v>195506134.40599999</v>
      </c>
      <c r="AP9" s="51">
        <f>VLOOKUP($B9,'2015 Historic Data for Final'!$A$2:$H$51,2,0)</f>
        <v>15981.112999999999</v>
      </c>
      <c r="AQ9" s="42">
        <f>VLOOKUP($B9,'2015 Historic Data for Final'!$A$2:$H$51,8,0)</f>
        <v>13876.8426425707</v>
      </c>
      <c r="AR9" s="62">
        <f t="shared" si="1"/>
        <v>14009.73310089629</v>
      </c>
      <c r="AS9" s="73">
        <f t="shared" si="2"/>
        <v>0.1619337716028672</v>
      </c>
      <c r="AT9" s="8">
        <f t="shared" si="3"/>
        <v>0.14195813021143572</v>
      </c>
      <c r="AU9" s="9">
        <f t="shared" si="4"/>
        <v>0.14195813021143572</v>
      </c>
      <c r="AV9" s="68">
        <f t="shared" si="5"/>
        <v>0.13141256931172801</v>
      </c>
      <c r="AW9" s="8">
        <f t="shared" si="6"/>
        <v>0.13140357245276099</v>
      </c>
      <c r="AX9" s="8">
        <f t="shared" si="7"/>
        <v>0.13124461901369491</v>
      </c>
      <c r="AY9" s="8">
        <f t="shared" si="8"/>
        <v>0.12735396388893175</v>
      </c>
      <c r="AZ9" s="8">
        <f t="shared" si="9"/>
        <v>0.12552134218631444</v>
      </c>
      <c r="BA9" s="8">
        <f t="shared" si="10"/>
        <v>0.11931919777578512</v>
      </c>
      <c r="BB9" s="40">
        <f t="shared" si="11"/>
        <v>14010</v>
      </c>
      <c r="BC9" s="40">
        <f t="shared" si="12"/>
        <v>14009</v>
      </c>
      <c r="BD9" s="40">
        <f t="shared" si="13"/>
        <v>13993</v>
      </c>
      <c r="BE9" s="40">
        <f t="shared" si="14"/>
        <v>13609</v>
      </c>
      <c r="BF9" s="40">
        <f t="shared" si="15"/>
        <v>13428</v>
      </c>
      <c r="BG9" s="40">
        <f t="shared" si="16"/>
        <v>12816</v>
      </c>
    </row>
    <row r="10" spans="1:68" s="40" customFormat="1" x14ac:dyDescent="0.25">
      <c r="A10" s="42"/>
      <c r="B10" s="53" t="s">
        <v>24</v>
      </c>
      <c r="C10" s="52" t="s">
        <v>113</v>
      </c>
      <c r="D10" s="42">
        <f>INDEX('IPM TBtu and NOx'!$AF$6:$AW$54,MATCH($B10,'IPM TBtu and NOx'!$AE$6:$AE$54,0),MATCH(D$4,'IPM TBtu and NOx'!$AF$5:$AW$5,0))</f>
        <v>386.25224537657431</v>
      </c>
      <c r="E10" s="42">
        <f>INDEX('IPM TBtu and NOx'!$AF$6:$AW$54,MATCH($B10,'IPM TBtu and NOx'!$AE$6:$AE$54,0),MATCH(E$4,'IPM TBtu and NOx'!$AF$5:$AW$5,0))</f>
        <v>365.31827010581469</v>
      </c>
      <c r="F10" s="42">
        <f>INDEX('IPM TBtu and NOx'!$AF$6:$AW$54,MATCH($B10,'IPM TBtu and NOx'!$AE$6:$AE$54,0),MATCH(F$4,'IPM TBtu and NOx'!$AF$5:$AW$5,0))</f>
        <v>340.78180688561127</v>
      </c>
      <c r="G10" s="42">
        <f>INDEX('IPM TBtu and NOx'!$AF$6:$AW$54,MATCH($B10,'IPM TBtu and NOx'!$AE$6:$AE$54,0),MATCH(G$4,'IPM TBtu and NOx'!$AF$5:$AW$5,0))</f>
        <v>340.99102074766074</v>
      </c>
      <c r="H10" s="42">
        <f>INDEX('IPM TBtu and NOx'!$AF$6:$AW$54,MATCH($B10,'IPM TBtu and NOx'!$AE$6:$AE$54,0),MATCH(H$4,'IPM TBtu and NOx'!$AF$5:$AW$5,0))</f>
        <v>336.19447106337537</v>
      </c>
      <c r="I10" s="42">
        <f>INDEX('IPM TBtu and NOx'!$AF$6:$AW$54,MATCH($B10,'IPM TBtu and NOx'!$AE$6:$AE$54,0),MATCH(I$4,'IPM TBtu and NOx'!$AF$5:$AW$5,0))</f>
        <v>336.1964543207593</v>
      </c>
      <c r="J10" s="85">
        <f>INDEX('IPM TBtu and NOx'!$J$6:$AA$54,MATCH($B10,'IPM TBtu and NOx'!$I$6:$I$54,0),MATCH(J$4,'IPM TBtu and NOx'!$J$5:$AA$5,0))*1000000</f>
        <v>51638056.427093618</v>
      </c>
      <c r="K10" s="85">
        <f>INDEX('IPM TBtu and NOx'!$J$6:$AA$54,MATCH($B10,'IPM TBtu and NOx'!$I$6:$I$54,0),MATCH(K$4,'IPM TBtu and NOx'!$J$5:$AA$5,0))*1000000</f>
        <v>51583087.702191494</v>
      </c>
      <c r="L10" s="85">
        <f>INDEX('IPM TBtu and NOx'!$J$6:$AA$54,MATCH($B10,'IPM TBtu and NOx'!$I$6:$I$54,0),MATCH(L$4,'IPM TBtu and NOx'!$J$5:$AA$5,0))*1000000</f>
        <v>51592740.378074303</v>
      </c>
      <c r="M10" s="85">
        <f>INDEX('IPM TBtu and NOx'!$J$6:$AA$54,MATCH($B10,'IPM TBtu and NOx'!$I$6:$I$54,0),MATCH(M$4,'IPM TBtu and NOx'!$J$5:$AA$5,0))*1000000</f>
        <v>51615230.748860426</v>
      </c>
      <c r="N10" s="85">
        <f>INDEX('IPM TBtu and NOx'!$J$6:$AA$54,MATCH($B10,'IPM TBtu and NOx'!$I$6:$I$54,0),MATCH(N$4,'IPM TBtu and NOx'!$J$5:$AA$5,0))*1000000</f>
        <v>51598197.518932194</v>
      </c>
      <c r="O10" s="85">
        <f>INDEX('IPM TBtu and NOx'!$J$6:$AA$54,MATCH($B10,'IPM TBtu and NOx'!$I$6:$I$54,0),MATCH(O$4,'IPM TBtu and NOx'!$J$5:$AA$5,0))*1000000</f>
        <v>51597783.46014218</v>
      </c>
      <c r="P10" s="99">
        <f>INDEX('IPM TBtu and NOx'!$BX$6:$CO$54,MATCH($B10,'IPM TBtu and NOx'!$BW$6:$BW$54,0),MATCH(P$4,'IPM TBtu and NOx'!$BX$5:$CO$5,0))</f>
        <v>0</v>
      </c>
      <c r="Q10" s="99">
        <f>INDEX('IPM TBtu and NOx'!$BX$6:$CO$54,MATCH($B10,'IPM TBtu and NOx'!$BW$6:$BW$54,0),MATCH(Q$4,'IPM TBtu and NOx'!$BX$5:$CO$5,0))</f>
        <v>0</v>
      </c>
      <c r="R10" s="99">
        <f>INDEX('IPM TBtu and NOx'!$BX$6:$CO$54,MATCH($B10,'IPM TBtu and NOx'!$BW$6:$BW$54,0),MATCH(R$4,'IPM TBtu and NOx'!$BX$5:$CO$5,0))</f>
        <v>0</v>
      </c>
      <c r="S10" s="99">
        <f>INDEX('IPM TBtu and NOx'!$BX$6:$CO$54,MATCH($B10,'IPM TBtu and NOx'!$BW$6:$BW$54,0),MATCH(S$4,'IPM TBtu and NOx'!$BX$5:$CO$5,0))</f>
        <v>0</v>
      </c>
      <c r="T10" s="99">
        <f>INDEX('IPM TBtu and NOx'!$BX$6:$CO$54,MATCH($B10,'IPM TBtu and NOx'!$BW$6:$BW$54,0),MATCH(T$4,'IPM TBtu and NOx'!$BX$5:$CO$5,0))</f>
        <v>0</v>
      </c>
      <c r="U10" s="99">
        <f>INDEX('IPM TBtu and NOx'!$BX$6:$CO$54,MATCH($B10,'IPM TBtu and NOx'!$BW$6:$BW$54,0),MATCH(U$4,'IPM TBtu and NOx'!$BX$5:$CO$5,0))</f>
        <v>0</v>
      </c>
      <c r="V10" s="99">
        <f>INDEX('IPM TBtu and NOx'!$BB$6:$BS$54,MATCH($B10,'IPM TBtu and NOx'!$BA$6:$BA$54,0),MATCH(V$4,'IPM TBtu and NOx'!$BB$5:$BS$5,0))*1000000</f>
        <v>0</v>
      </c>
      <c r="W10" s="99">
        <f>INDEX('IPM TBtu and NOx'!$BB$6:$BS$54,MATCH($B10,'IPM TBtu and NOx'!$BA$6:$BA$54,0),MATCH(W$4,'IPM TBtu and NOx'!$BB$5:$BS$5,0))*1000000</f>
        <v>0</v>
      </c>
      <c r="X10" s="99">
        <f>INDEX('IPM TBtu and NOx'!$BB$6:$BS$54,MATCH($B10,'IPM TBtu and NOx'!$BA$6:$BA$54,0),MATCH(X$4,'IPM TBtu and NOx'!$BB$5:$BS$5,0))*1000000</f>
        <v>0</v>
      </c>
      <c r="Y10" s="99">
        <f>INDEX('IPM TBtu and NOx'!$BB$6:$BS$54,MATCH($B10,'IPM TBtu and NOx'!$BA$6:$BA$54,0),MATCH(Y$4,'IPM TBtu and NOx'!$BB$5:$BS$5,0))*1000000</f>
        <v>0</v>
      </c>
      <c r="Z10" s="99">
        <f>INDEX('IPM TBtu and NOx'!$BB$6:$BS$54,MATCH($B10,'IPM TBtu and NOx'!$BA$6:$BA$54,0),MATCH(Z$4,'IPM TBtu and NOx'!$BB$5:$BS$5,0))*1000000</f>
        <v>0</v>
      </c>
      <c r="AA10" s="99">
        <f>INDEX('IPM TBtu and NOx'!$BB$6:$BS$54,MATCH($B10,'IPM TBtu and NOx'!$BA$6:$BA$54,0),MATCH(AA$4,'IPM TBtu and NOx'!$BB$5:$BS$5,0))*1000000</f>
        <v>0</v>
      </c>
      <c r="AB10" s="51">
        <f t="shared" si="17"/>
        <v>386.25224537657431</v>
      </c>
      <c r="AC10" s="42">
        <f t="shared" si="18"/>
        <v>365.31827010581469</v>
      </c>
      <c r="AD10" s="42">
        <f t="shared" si="19"/>
        <v>340.78180688561127</v>
      </c>
      <c r="AE10" s="42">
        <f t="shared" si="20"/>
        <v>340.99102074766074</v>
      </c>
      <c r="AF10" s="42">
        <f t="shared" si="21"/>
        <v>336.19447106337537</v>
      </c>
      <c r="AG10" s="42">
        <f t="shared" si="22"/>
        <v>336.1964543207593</v>
      </c>
      <c r="AH10" s="51">
        <f t="shared" si="23"/>
        <v>51638056.427093618</v>
      </c>
      <c r="AI10" s="42">
        <f t="shared" si="24"/>
        <v>51583087.702191494</v>
      </c>
      <c r="AJ10" s="42">
        <f t="shared" si="25"/>
        <v>51592740.378074303</v>
      </c>
      <c r="AK10" s="42">
        <f t="shared" si="26"/>
        <v>51615230.748860426</v>
      </c>
      <c r="AL10" s="42">
        <f t="shared" si="27"/>
        <v>51598197.518932194</v>
      </c>
      <c r="AM10" s="42">
        <f t="shared" si="28"/>
        <v>51597783.46014218</v>
      </c>
      <c r="AN10" s="51">
        <f>VLOOKUP($B10,'2015 Historic Data for Final'!$A$2:$H$51,3,0)</f>
        <v>53411322.611000001</v>
      </c>
      <c r="AO10" s="62">
        <f>VLOOKUP($B10,'2015 Historic Data for Final'!$A$2:$H$51,5,0)</f>
        <v>53411322.611000001</v>
      </c>
      <c r="AP10" s="51">
        <f>VLOOKUP($B10,'2015 Historic Data for Final'!$A$2:$H$51,2,0)</f>
        <v>605.05600000000004</v>
      </c>
      <c r="AQ10" s="42">
        <f>VLOOKUP($B10,'2015 Historic Data for Final'!$A$2:$H$51,8,0)</f>
        <v>605.05600000000004</v>
      </c>
      <c r="AR10" s="62">
        <f t="shared" si="1"/>
        <v>605.05600000000004</v>
      </c>
      <c r="AS10" s="73">
        <f t="shared" si="2"/>
        <v>2.2656469468344129E-2</v>
      </c>
      <c r="AT10" s="8">
        <f t="shared" si="3"/>
        <v>2.2656469468344129E-2</v>
      </c>
      <c r="AU10" s="9">
        <f t="shared" si="4"/>
        <v>2.2656469468344129E-2</v>
      </c>
      <c r="AV10" s="68">
        <f t="shared" si="5"/>
        <v>1.4959983860814492E-2</v>
      </c>
      <c r="AW10" s="8">
        <f t="shared" si="6"/>
        <v>1.4164265319475795E-2</v>
      </c>
      <c r="AX10" s="8">
        <f t="shared" si="7"/>
        <v>1.3210455749717668E-2</v>
      </c>
      <c r="AY10" s="8">
        <f t="shared" si="8"/>
        <v>1.3212806212444927E-2</v>
      </c>
      <c r="AZ10" s="8">
        <f t="shared" si="9"/>
        <v>1.3031248657088081E-2</v>
      </c>
      <c r="BA10" s="8">
        <f t="shared" si="10"/>
        <v>1.3031430103212146E-2</v>
      </c>
      <c r="BB10" s="40">
        <f t="shared" si="11"/>
        <v>605</v>
      </c>
      <c r="BC10" s="40">
        <f t="shared" si="12"/>
        <v>584</v>
      </c>
      <c r="BD10" s="40">
        <f t="shared" si="13"/>
        <v>558</v>
      </c>
      <c r="BE10" s="40">
        <f t="shared" si="14"/>
        <v>558</v>
      </c>
      <c r="BF10" s="40">
        <f t="shared" si="15"/>
        <v>554</v>
      </c>
      <c r="BG10" s="40">
        <f t="shared" si="16"/>
        <v>554</v>
      </c>
    </row>
    <row r="11" spans="1:68" s="40" customFormat="1" x14ac:dyDescent="0.25">
      <c r="A11" s="42"/>
      <c r="B11" s="53" t="s">
        <v>25</v>
      </c>
      <c r="C11" s="52" t="s">
        <v>112</v>
      </c>
      <c r="D11" s="42">
        <f>INDEX('IPM TBtu and NOx'!$AF$6:$AW$54,MATCH($B11,'IPM TBtu and NOx'!$AE$6:$AE$54,0),MATCH(D$4,'IPM TBtu and NOx'!$AF$5:$AW$5,0))</f>
        <v>154.07465337966684</v>
      </c>
      <c r="E11" s="42">
        <f>INDEX('IPM TBtu and NOx'!$AF$6:$AW$54,MATCH($B11,'IPM TBtu and NOx'!$AE$6:$AE$54,0),MATCH(E$4,'IPM TBtu and NOx'!$AF$5:$AW$5,0))</f>
        <v>154.07465337966684</v>
      </c>
      <c r="F11" s="42">
        <f>INDEX('IPM TBtu and NOx'!$AF$6:$AW$54,MATCH($B11,'IPM TBtu and NOx'!$AE$6:$AE$54,0),MATCH(F$4,'IPM TBtu and NOx'!$AF$5:$AW$5,0))</f>
        <v>154.07465337966684</v>
      </c>
      <c r="G11" s="42">
        <f>INDEX('IPM TBtu and NOx'!$AF$6:$AW$54,MATCH($B11,'IPM TBtu and NOx'!$AE$6:$AE$54,0),MATCH(G$4,'IPM TBtu and NOx'!$AF$5:$AW$5,0))</f>
        <v>151.70263326847916</v>
      </c>
      <c r="H11" s="42">
        <f>INDEX('IPM TBtu and NOx'!$AF$6:$AW$54,MATCH($B11,'IPM TBtu and NOx'!$AE$6:$AE$54,0),MATCH(H$4,'IPM TBtu and NOx'!$AF$5:$AW$5,0))</f>
        <v>151.70263326847916</v>
      </c>
      <c r="I11" s="42">
        <f>INDEX('IPM TBtu and NOx'!$AF$6:$AW$54,MATCH($B11,'IPM TBtu and NOx'!$AE$6:$AE$54,0),MATCH(I$4,'IPM TBtu and NOx'!$AF$5:$AW$5,0))</f>
        <v>151.70263326847916</v>
      </c>
      <c r="J11" s="85">
        <f>INDEX('IPM TBtu and NOx'!$J$6:$AA$54,MATCH($B11,'IPM TBtu and NOx'!$I$6:$I$54,0),MATCH(J$4,'IPM TBtu and NOx'!$J$5:$AA$5,0))*1000000</f>
        <v>11788827.683981501</v>
      </c>
      <c r="K11" s="85">
        <f>INDEX('IPM TBtu and NOx'!$J$6:$AA$54,MATCH($B11,'IPM TBtu and NOx'!$I$6:$I$54,0),MATCH(K$4,'IPM TBtu and NOx'!$J$5:$AA$5,0))*1000000</f>
        <v>11788827.683981501</v>
      </c>
      <c r="L11" s="85">
        <f>INDEX('IPM TBtu and NOx'!$J$6:$AA$54,MATCH($B11,'IPM TBtu and NOx'!$I$6:$I$54,0),MATCH(L$4,'IPM TBtu and NOx'!$J$5:$AA$5,0))*1000000</f>
        <v>11788827.683981501</v>
      </c>
      <c r="M11" s="85">
        <f>INDEX('IPM TBtu and NOx'!$J$6:$AA$54,MATCH($B11,'IPM TBtu and NOx'!$I$6:$I$54,0),MATCH(M$4,'IPM TBtu and NOx'!$J$5:$AA$5,0))*1000000</f>
        <v>11726301.671326345</v>
      </c>
      <c r="N11" s="85">
        <f>INDEX('IPM TBtu and NOx'!$J$6:$AA$54,MATCH($B11,'IPM TBtu and NOx'!$I$6:$I$54,0),MATCH(N$4,'IPM TBtu and NOx'!$J$5:$AA$5,0))*1000000</f>
        <v>11726301.671326345</v>
      </c>
      <c r="O11" s="85">
        <f>INDEX('IPM TBtu and NOx'!$J$6:$AA$54,MATCH($B11,'IPM TBtu and NOx'!$I$6:$I$54,0),MATCH(O$4,'IPM TBtu and NOx'!$J$5:$AA$5,0))*1000000</f>
        <v>11726301.671326345</v>
      </c>
      <c r="P11" s="99">
        <f>INDEX('IPM TBtu and NOx'!$BX$6:$CO$54,MATCH($B11,'IPM TBtu and NOx'!$BW$6:$BW$54,0),MATCH(P$4,'IPM TBtu and NOx'!$BX$5:$CO$5,0))</f>
        <v>1.1060151504992199</v>
      </c>
      <c r="Q11" s="99">
        <f>INDEX('IPM TBtu and NOx'!$BX$6:$CO$54,MATCH($B11,'IPM TBtu and NOx'!$BW$6:$BW$54,0),MATCH(Q$4,'IPM TBtu and NOx'!$BX$5:$CO$5,0))</f>
        <v>1.1060151504992199</v>
      </c>
      <c r="R11" s="99">
        <f>INDEX('IPM TBtu and NOx'!$BX$6:$CO$54,MATCH($B11,'IPM TBtu and NOx'!$BW$6:$BW$54,0),MATCH(R$4,'IPM TBtu and NOx'!$BX$5:$CO$5,0))</f>
        <v>1.1060151504992199</v>
      </c>
      <c r="S11" s="99">
        <f>INDEX('IPM TBtu and NOx'!$BX$6:$CO$54,MATCH($B11,'IPM TBtu and NOx'!$BW$6:$BW$54,0),MATCH(S$4,'IPM TBtu and NOx'!$BX$5:$CO$5,0))</f>
        <v>1.1060151504992199</v>
      </c>
      <c r="T11" s="99">
        <f>INDEX('IPM TBtu and NOx'!$BX$6:$CO$54,MATCH($B11,'IPM TBtu and NOx'!$BW$6:$BW$54,0),MATCH(T$4,'IPM TBtu and NOx'!$BX$5:$CO$5,0))</f>
        <v>1.1060151504992199</v>
      </c>
      <c r="U11" s="99">
        <f>INDEX('IPM TBtu and NOx'!$BX$6:$CO$54,MATCH($B11,'IPM TBtu and NOx'!$BW$6:$BW$54,0),MATCH(U$4,'IPM TBtu and NOx'!$BX$5:$CO$5,0))</f>
        <v>1.1060151504992199</v>
      </c>
      <c r="V11" s="99">
        <f>INDEX('IPM TBtu and NOx'!$BB$6:$BS$54,MATCH($B11,'IPM TBtu and NOx'!$BA$6:$BA$54,0),MATCH(V$4,'IPM TBtu and NOx'!$BB$5:$BS$5,0))*1000000</f>
        <v>8529.1316791919999</v>
      </c>
      <c r="W11" s="99">
        <f>INDEX('IPM TBtu and NOx'!$BB$6:$BS$54,MATCH($B11,'IPM TBtu and NOx'!$BA$6:$BA$54,0),MATCH(W$4,'IPM TBtu and NOx'!$BB$5:$BS$5,0))*1000000</f>
        <v>8529.1316791919999</v>
      </c>
      <c r="X11" s="99">
        <f>INDEX('IPM TBtu and NOx'!$BB$6:$BS$54,MATCH($B11,'IPM TBtu and NOx'!$BA$6:$BA$54,0),MATCH(X$4,'IPM TBtu and NOx'!$BB$5:$BS$5,0))*1000000</f>
        <v>8529.1316791919999</v>
      </c>
      <c r="Y11" s="99">
        <f>INDEX('IPM TBtu and NOx'!$BB$6:$BS$54,MATCH($B11,'IPM TBtu and NOx'!$BA$6:$BA$54,0),MATCH(Y$4,'IPM TBtu and NOx'!$BB$5:$BS$5,0))*1000000</f>
        <v>8529.1316791919999</v>
      </c>
      <c r="Z11" s="99">
        <f>INDEX('IPM TBtu and NOx'!$BB$6:$BS$54,MATCH($B11,'IPM TBtu and NOx'!$BA$6:$BA$54,0),MATCH(Z$4,'IPM TBtu and NOx'!$BB$5:$BS$5,0))*1000000</f>
        <v>8529.1316791919999</v>
      </c>
      <c r="AA11" s="99">
        <f>INDEX('IPM TBtu and NOx'!$BB$6:$BS$54,MATCH($B11,'IPM TBtu and NOx'!$BA$6:$BA$54,0),MATCH(AA$4,'IPM TBtu and NOx'!$BB$5:$BS$5,0))*1000000</f>
        <v>8529.1316791919999</v>
      </c>
      <c r="AB11" s="51">
        <f t="shared" si="17"/>
        <v>154.07465337966684</v>
      </c>
      <c r="AC11" s="42">
        <f t="shared" si="18"/>
        <v>154.07465337966684</v>
      </c>
      <c r="AD11" s="42">
        <f t="shared" si="19"/>
        <v>154.07465337966684</v>
      </c>
      <c r="AE11" s="42">
        <f t="shared" si="20"/>
        <v>151.70263326847916</v>
      </c>
      <c r="AF11" s="42">
        <f t="shared" si="21"/>
        <v>151.70263326847916</v>
      </c>
      <c r="AG11" s="42">
        <f t="shared" si="22"/>
        <v>151.70263326847916</v>
      </c>
      <c r="AH11" s="51">
        <f t="shared" si="23"/>
        <v>11788827.683981501</v>
      </c>
      <c r="AI11" s="42">
        <f t="shared" si="24"/>
        <v>11788827.683981501</v>
      </c>
      <c r="AJ11" s="42">
        <f t="shared" si="25"/>
        <v>11788827.683981501</v>
      </c>
      <c r="AK11" s="42">
        <f t="shared" si="26"/>
        <v>11726301.671326345</v>
      </c>
      <c r="AL11" s="42">
        <f t="shared" si="27"/>
        <v>11726301.671326345</v>
      </c>
      <c r="AM11" s="42">
        <f t="shared" si="28"/>
        <v>11726301.671326345</v>
      </c>
      <c r="AN11" s="51">
        <f>VLOOKUP($B11,'2015 Historic Data for Final'!$A$2:$H$51,3,0)</f>
        <v>21720578.201000001</v>
      </c>
      <c r="AO11" s="62">
        <f>VLOOKUP($B11,'2015 Historic Data for Final'!$A$2:$H$51,5,0)</f>
        <v>21720578.201000001</v>
      </c>
      <c r="AP11" s="51">
        <f>VLOOKUP($B11,'2015 Historic Data for Final'!$A$2:$H$51,2,0)</f>
        <v>497.26</v>
      </c>
      <c r="AQ11" s="42">
        <f>VLOOKUP($B11,'2015 Historic Data for Final'!$A$2:$H$51,8,0)</f>
        <v>497.26</v>
      </c>
      <c r="AR11" s="62">
        <f t="shared" si="1"/>
        <v>497.26</v>
      </c>
      <c r="AS11" s="73">
        <f t="shared" si="2"/>
        <v>4.5786994747414822E-2</v>
      </c>
      <c r="AT11" s="8">
        <f t="shared" si="3"/>
        <v>4.5786994747414822E-2</v>
      </c>
      <c r="AU11" s="9">
        <f t="shared" si="4"/>
        <v>4.5786994747414822E-2</v>
      </c>
      <c r="AV11" s="68">
        <f t="shared" si="5"/>
        <v>2.6139096695597885E-2</v>
      </c>
      <c r="AW11" s="8">
        <f t="shared" si="6"/>
        <v>2.6139096695597885E-2</v>
      </c>
      <c r="AX11" s="8">
        <f t="shared" si="7"/>
        <v>2.6139096695597885E-2</v>
      </c>
      <c r="AY11" s="8">
        <f t="shared" si="8"/>
        <v>2.5873909357019009E-2</v>
      </c>
      <c r="AZ11" s="8">
        <f t="shared" si="9"/>
        <v>2.5873909357019009E-2</v>
      </c>
      <c r="BA11" s="8">
        <f t="shared" si="10"/>
        <v>2.5873909357019009E-2</v>
      </c>
      <c r="BB11" s="40">
        <f t="shared" si="11"/>
        <v>497</v>
      </c>
      <c r="BC11" s="40">
        <f t="shared" si="12"/>
        <v>497</v>
      </c>
      <c r="BD11" s="40">
        <f t="shared" si="13"/>
        <v>497</v>
      </c>
      <c r="BE11" s="40">
        <f t="shared" si="14"/>
        <v>494</v>
      </c>
      <c r="BF11" s="40">
        <f t="shared" si="15"/>
        <v>494</v>
      </c>
      <c r="BG11" s="40">
        <f t="shared" si="16"/>
        <v>494</v>
      </c>
    </row>
    <row r="12" spans="1:68" s="40" customFormat="1" x14ac:dyDescent="0.25">
      <c r="A12" s="42"/>
      <c r="B12" s="53" t="s">
        <v>27</v>
      </c>
      <c r="C12" s="52" t="s">
        <v>111</v>
      </c>
      <c r="D12" s="42">
        <f>INDEX('IPM TBtu and NOx'!$AF$6:$AW$54,MATCH($B12,'IPM TBtu and NOx'!$AE$6:$AE$54,0),MATCH(D$4,'IPM TBtu and NOx'!$AF$5:$AW$5,0))</f>
        <v>23563.266248657415</v>
      </c>
      <c r="E12" s="42">
        <f>INDEX('IPM TBtu and NOx'!$AF$6:$AW$54,MATCH($B12,'IPM TBtu and NOx'!$AE$6:$AE$54,0),MATCH(E$4,'IPM TBtu and NOx'!$AF$5:$AW$5,0))</f>
        <v>22314.146686953674</v>
      </c>
      <c r="F12" s="42">
        <f>INDEX('IPM TBtu and NOx'!$AF$6:$AW$54,MATCH($B12,'IPM TBtu and NOx'!$AE$6:$AE$54,0),MATCH(F$4,'IPM TBtu and NOx'!$AF$5:$AW$5,0))</f>
        <v>17603.29274531607</v>
      </c>
      <c r="G12" s="42">
        <f>INDEX('IPM TBtu and NOx'!$AF$6:$AW$54,MATCH($B12,'IPM TBtu and NOx'!$AE$6:$AE$54,0),MATCH(G$4,'IPM TBtu and NOx'!$AF$5:$AW$5,0))</f>
        <v>17062.919996526514</v>
      </c>
      <c r="H12" s="42">
        <f>INDEX('IPM TBtu and NOx'!$AF$6:$AW$54,MATCH($B12,'IPM TBtu and NOx'!$AE$6:$AE$54,0),MATCH(H$4,'IPM TBtu and NOx'!$AF$5:$AW$5,0))</f>
        <v>16864.250062904426</v>
      </c>
      <c r="I12" s="42">
        <f>INDEX('IPM TBtu and NOx'!$AF$6:$AW$54,MATCH($B12,'IPM TBtu and NOx'!$AE$6:$AE$54,0),MATCH(I$4,'IPM TBtu and NOx'!$AF$5:$AW$5,0))</f>
        <v>16740.95672972481</v>
      </c>
      <c r="J12" s="85">
        <f>INDEX('IPM TBtu and NOx'!$J$6:$AA$54,MATCH($B12,'IPM TBtu and NOx'!$I$6:$I$54,0),MATCH(J$4,'IPM TBtu and NOx'!$J$5:$AA$5,0))*1000000</f>
        <v>809790957.54098272</v>
      </c>
      <c r="K12" s="85">
        <f>INDEX('IPM TBtu and NOx'!$J$6:$AA$54,MATCH($B12,'IPM TBtu and NOx'!$I$6:$I$54,0),MATCH(K$4,'IPM TBtu and NOx'!$J$5:$AA$5,0))*1000000</f>
        <v>809087181.67261958</v>
      </c>
      <c r="L12" s="85">
        <f>INDEX('IPM TBtu and NOx'!$J$6:$AA$54,MATCH($B12,'IPM TBtu and NOx'!$I$6:$I$54,0),MATCH(L$4,'IPM TBtu and NOx'!$J$5:$AA$5,0))*1000000</f>
        <v>809549440.59458733</v>
      </c>
      <c r="M12" s="85">
        <f>INDEX('IPM TBtu and NOx'!$J$6:$AA$54,MATCH($B12,'IPM TBtu and NOx'!$I$6:$I$54,0),MATCH(M$4,'IPM TBtu and NOx'!$J$5:$AA$5,0))*1000000</f>
        <v>808509460.44678652</v>
      </c>
      <c r="N12" s="85">
        <f>INDEX('IPM TBtu and NOx'!$J$6:$AA$54,MATCH($B12,'IPM TBtu and NOx'!$I$6:$I$54,0),MATCH(N$4,'IPM TBtu and NOx'!$J$5:$AA$5,0))*1000000</f>
        <v>806593652.34881139</v>
      </c>
      <c r="O12" s="85">
        <f>INDEX('IPM TBtu and NOx'!$J$6:$AA$54,MATCH($B12,'IPM TBtu and NOx'!$I$6:$I$54,0),MATCH(O$4,'IPM TBtu and NOx'!$J$5:$AA$5,0))*1000000</f>
        <v>806029983.4476366</v>
      </c>
      <c r="P12" s="99">
        <f>INDEX('IPM TBtu and NOx'!$BX$6:$CO$54,MATCH($B12,'IPM TBtu and NOx'!$BW$6:$BW$54,0),MATCH(P$4,'IPM TBtu and NOx'!$BX$5:$CO$5,0))</f>
        <v>831.11672083495955</v>
      </c>
      <c r="Q12" s="99">
        <f>INDEX('IPM TBtu and NOx'!$BX$6:$CO$54,MATCH($B12,'IPM TBtu and NOx'!$BW$6:$BW$54,0),MATCH(Q$4,'IPM TBtu and NOx'!$BX$5:$CO$5,0))</f>
        <v>831.11672083495955</v>
      </c>
      <c r="R12" s="99">
        <f>INDEX('IPM TBtu and NOx'!$BX$6:$CO$54,MATCH($B12,'IPM TBtu and NOx'!$BW$6:$BW$54,0),MATCH(R$4,'IPM TBtu and NOx'!$BX$5:$CO$5,0))</f>
        <v>831.11672083495955</v>
      </c>
      <c r="S12" s="99">
        <f>INDEX('IPM TBtu and NOx'!$BX$6:$CO$54,MATCH($B12,'IPM TBtu and NOx'!$BW$6:$BW$54,0),MATCH(S$4,'IPM TBtu and NOx'!$BX$5:$CO$5,0))</f>
        <v>831.11672083495955</v>
      </c>
      <c r="T12" s="99">
        <f>INDEX('IPM TBtu and NOx'!$BX$6:$CO$54,MATCH($B12,'IPM TBtu and NOx'!$BW$6:$BW$54,0),MATCH(T$4,'IPM TBtu and NOx'!$BX$5:$CO$5,0))</f>
        <v>831.11672083495955</v>
      </c>
      <c r="U12" s="99">
        <f>INDEX('IPM TBtu and NOx'!$BX$6:$CO$54,MATCH($B12,'IPM TBtu and NOx'!$BW$6:$BW$54,0),MATCH(U$4,'IPM TBtu and NOx'!$BX$5:$CO$5,0))</f>
        <v>831.11672083495955</v>
      </c>
      <c r="V12" s="99">
        <f>INDEX('IPM TBtu and NOx'!$BB$6:$BS$54,MATCH($B12,'IPM TBtu and NOx'!$BA$6:$BA$54,0),MATCH(V$4,'IPM TBtu and NOx'!$BB$5:$BS$5,0))*1000000</f>
        <v>6832562.2904081903</v>
      </c>
      <c r="W12" s="99">
        <f>INDEX('IPM TBtu and NOx'!$BB$6:$BS$54,MATCH($B12,'IPM TBtu and NOx'!$BA$6:$BA$54,0),MATCH(W$4,'IPM TBtu and NOx'!$BB$5:$BS$5,0))*1000000</f>
        <v>6832562.2904081903</v>
      </c>
      <c r="X12" s="99">
        <f>INDEX('IPM TBtu and NOx'!$BB$6:$BS$54,MATCH($B12,'IPM TBtu and NOx'!$BA$6:$BA$54,0),MATCH(X$4,'IPM TBtu and NOx'!$BB$5:$BS$5,0))*1000000</f>
        <v>6832562.2904081903</v>
      </c>
      <c r="Y12" s="99">
        <f>INDEX('IPM TBtu and NOx'!$BB$6:$BS$54,MATCH($B12,'IPM TBtu and NOx'!$BA$6:$BA$54,0),MATCH(Y$4,'IPM TBtu and NOx'!$BB$5:$BS$5,0))*1000000</f>
        <v>6832562.2904081903</v>
      </c>
      <c r="Z12" s="99">
        <f>INDEX('IPM TBtu and NOx'!$BB$6:$BS$54,MATCH($B12,'IPM TBtu and NOx'!$BA$6:$BA$54,0),MATCH(Z$4,'IPM TBtu and NOx'!$BB$5:$BS$5,0))*1000000</f>
        <v>6832562.2904081903</v>
      </c>
      <c r="AA12" s="99">
        <f>INDEX('IPM TBtu and NOx'!$BB$6:$BS$54,MATCH($B12,'IPM TBtu and NOx'!$BA$6:$BA$54,0),MATCH(AA$4,'IPM TBtu and NOx'!$BB$5:$BS$5,0))*1000000</f>
        <v>6832562.2904081903</v>
      </c>
      <c r="AB12" s="51">
        <f t="shared" si="17"/>
        <v>23563.266248657415</v>
      </c>
      <c r="AC12" s="42">
        <f t="shared" si="18"/>
        <v>22314.146686953674</v>
      </c>
      <c r="AD12" s="42">
        <f t="shared" si="19"/>
        <v>17603.29274531607</v>
      </c>
      <c r="AE12" s="42">
        <f t="shared" si="20"/>
        <v>17062.919996526514</v>
      </c>
      <c r="AF12" s="42">
        <f t="shared" si="21"/>
        <v>16864.250062904426</v>
      </c>
      <c r="AG12" s="42">
        <f t="shared" si="22"/>
        <v>16740.95672972481</v>
      </c>
      <c r="AH12" s="51">
        <f t="shared" si="23"/>
        <v>809790957.54098272</v>
      </c>
      <c r="AI12" s="42">
        <f t="shared" si="24"/>
        <v>809087181.67261958</v>
      </c>
      <c r="AJ12" s="42">
        <f t="shared" si="25"/>
        <v>809549440.59458733</v>
      </c>
      <c r="AK12" s="42">
        <f t="shared" si="26"/>
        <v>808509460.44678652</v>
      </c>
      <c r="AL12" s="42">
        <f t="shared" si="27"/>
        <v>806593652.34881139</v>
      </c>
      <c r="AM12" s="42">
        <f t="shared" si="28"/>
        <v>806029983.4476366</v>
      </c>
      <c r="AN12" s="51">
        <f>VLOOKUP($B12,'2015 Historic Data for Final'!$A$2:$H$51,3,0)</f>
        <v>775751347.12</v>
      </c>
      <c r="AO12" s="62">
        <f>VLOOKUP($B12,'2015 Historic Data for Final'!$A$2:$H$51,5,0)</f>
        <v>758981541.87699997</v>
      </c>
      <c r="AP12" s="51">
        <f>VLOOKUP($B12,'2015 Historic Data for Final'!$A$2:$H$51,2,0)</f>
        <v>25382.963</v>
      </c>
      <c r="AQ12" s="42">
        <f>VLOOKUP($B12,'2015 Historic Data for Final'!$A$2:$H$51,8,0)</f>
        <v>22286.598000000002</v>
      </c>
      <c r="AR12" s="62">
        <f t="shared" si="1"/>
        <v>22779.023556311622</v>
      </c>
      <c r="AS12" s="73">
        <f t="shared" si="2"/>
        <v>6.5440976916727261E-2</v>
      </c>
      <c r="AT12" s="8">
        <f t="shared" si="3"/>
        <v>5.8727641636406883E-2</v>
      </c>
      <c r="AU12" s="9">
        <f t="shared" si="4"/>
        <v>5.872764163640689E-2</v>
      </c>
      <c r="AV12" s="68">
        <f t="shared" si="5"/>
        <v>5.819592335337951E-2</v>
      </c>
      <c r="AW12" s="8">
        <f t="shared" si="6"/>
        <v>5.515881895650309E-2</v>
      </c>
      <c r="AX12" s="8">
        <f t="shared" si="7"/>
        <v>4.3489111010655584E-2</v>
      </c>
      <c r="AY12" s="8">
        <f t="shared" si="8"/>
        <v>4.2208337270654706E-2</v>
      </c>
      <c r="AZ12" s="8">
        <f t="shared" si="9"/>
        <v>4.1815975153772923E-2</v>
      </c>
      <c r="BA12" s="8">
        <f t="shared" si="10"/>
        <v>4.1539290283268672E-2</v>
      </c>
      <c r="BB12" s="40">
        <f t="shared" si="11"/>
        <v>22779</v>
      </c>
      <c r="BC12" s="40">
        <f t="shared" si="12"/>
        <v>21601</v>
      </c>
      <c r="BD12" s="40">
        <f t="shared" si="13"/>
        <v>17075</v>
      </c>
      <c r="BE12" s="40">
        <f t="shared" si="14"/>
        <v>16578</v>
      </c>
      <c r="BF12" s="40">
        <f t="shared" si="15"/>
        <v>16426</v>
      </c>
      <c r="BG12" s="40">
        <f t="shared" si="16"/>
        <v>16318</v>
      </c>
    </row>
    <row r="13" spans="1:68" s="61" customFormat="1" x14ac:dyDescent="0.25">
      <c r="A13" s="56"/>
      <c r="B13" s="57" t="s">
        <v>28</v>
      </c>
      <c r="C13" s="58" t="s">
        <v>110</v>
      </c>
      <c r="D13" s="42">
        <f>INDEX('IPM TBtu and NOx'!$AF$6:$AW$54,MATCH($B13,'IPM TBtu and NOx'!$AE$6:$AE$54,0),MATCH(D$4,'IPM TBtu and NOx'!$AF$5:$AW$5,0))</f>
        <v>8864.3098046180712</v>
      </c>
      <c r="E13" s="42">
        <f>INDEX('IPM TBtu and NOx'!$AF$6:$AW$54,MATCH($B13,'IPM TBtu and NOx'!$AE$6:$AE$54,0),MATCH(E$4,'IPM TBtu and NOx'!$AF$5:$AW$5,0))</f>
        <v>8616.0919195461174</v>
      </c>
      <c r="F13" s="42">
        <f>INDEX('IPM TBtu and NOx'!$AF$6:$AW$54,MATCH($B13,'IPM TBtu and NOx'!$AE$6:$AE$54,0),MATCH(F$4,'IPM TBtu and NOx'!$AF$5:$AW$5,0))</f>
        <v>8602.9294168718407</v>
      </c>
      <c r="G13" s="42">
        <f>INDEX('IPM TBtu and NOx'!$AF$6:$AW$54,MATCH($B13,'IPM TBtu and NOx'!$AE$6:$AE$54,0),MATCH(G$4,'IPM TBtu and NOx'!$AF$5:$AW$5,0))</f>
        <v>8649.1963426610546</v>
      </c>
      <c r="H13" s="42">
        <f>INDEX('IPM TBtu and NOx'!$AF$6:$AW$54,MATCH($B13,'IPM TBtu and NOx'!$AE$6:$AE$54,0),MATCH(H$4,'IPM TBtu and NOx'!$AF$5:$AW$5,0))</f>
        <v>8658.9102035428059</v>
      </c>
      <c r="I13" s="42">
        <f>INDEX('IPM TBtu and NOx'!$AF$6:$AW$54,MATCH($B13,'IPM TBtu and NOx'!$AE$6:$AE$54,0),MATCH(I$4,'IPM TBtu and NOx'!$AF$5:$AW$5,0))</f>
        <v>7940.0143550562889</v>
      </c>
      <c r="J13" s="85">
        <f>INDEX('IPM TBtu and NOx'!$J$6:$AA$54,MATCH($B13,'IPM TBtu and NOx'!$I$6:$I$54,0),MATCH(J$4,'IPM TBtu and NOx'!$J$5:$AA$5,0))*1000000</f>
        <v>369978393.78188831</v>
      </c>
      <c r="K13" s="85">
        <f>INDEX('IPM TBtu and NOx'!$J$6:$AA$54,MATCH($B13,'IPM TBtu and NOx'!$I$6:$I$54,0),MATCH(K$4,'IPM TBtu and NOx'!$J$5:$AA$5,0))*1000000</f>
        <v>369833182.98505455</v>
      </c>
      <c r="L13" s="85">
        <f>INDEX('IPM TBtu and NOx'!$J$6:$AA$54,MATCH($B13,'IPM TBtu and NOx'!$I$6:$I$54,0),MATCH(L$4,'IPM TBtu and NOx'!$J$5:$AA$5,0))*1000000</f>
        <v>369824538.4032256</v>
      </c>
      <c r="M13" s="85">
        <f>INDEX('IPM TBtu and NOx'!$J$6:$AA$54,MATCH($B13,'IPM TBtu and NOx'!$I$6:$I$54,0),MATCH(M$4,'IPM TBtu and NOx'!$J$5:$AA$5,0))*1000000</f>
        <v>370066297.89600372</v>
      </c>
      <c r="N13" s="85">
        <f>INDEX('IPM TBtu and NOx'!$J$6:$AA$54,MATCH($B13,'IPM TBtu and NOx'!$I$6:$I$54,0),MATCH(N$4,'IPM TBtu and NOx'!$J$5:$AA$5,0))*1000000</f>
        <v>370213921.79637629</v>
      </c>
      <c r="O13" s="85">
        <f>INDEX('IPM TBtu and NOx'!$J$6:$AA$54,MATCH($B13,'IPM TBtu and NOx'!$I$6:$I$54,0),MATCH(O$4,'IPM TBtu and NOx'!$J$5:$AA$5,0))*1000000</f>
        <v>369513527.25540155</v>
      </c>
      <c r="P13" s="99">
        <f>INDEX('IPM TBtu and NOx'!$BX$6:$CO$54,MATCH($B13,'IPM TBtu and NOx'!$BW$6:$BW$54,0),MATCH(P$4,'IPM TBtu and NOx'!$BX$5:$CO$5,0))</f>
        <v>0</v>
      </c>
      <c r="Q13" s="99">
        <f>INDEX('IPM TBtu and NOx'!$BX$6:$CO$54,MATCH($B13,'IPM TBtu and NOx'!$BW$6:$BW$54,0),MATCH(Q$4,'IPM TBtu and NOx'!$BX$5:$CO$5,0))</f>
        <v>0</v>
      </c>
      <c r="R13" s="99">
        <f>INDEX('IPM TBtu and NOx'!$BX$6:$CO$54,MATCH($B13,'IPM TBtu and NOx'!$BW$6:$BW$54,0),MATCH(R$4,'IPM TBtu and NOx'!$BX$5:$CO$5,0))</f>
        <v>0</v>
      </c>
      <c r="S13" s="99">
        <f>INDEX('IPM TBtu and NOx'!$BX$6:$CO$54,MATCH($B13,'IPM TBtu and NOx'!$BW$6:$BW$54,0),MATCH(S$4,'IPM TBtu and NOx'!$BX$5:$CO$5,0))</f>
        <v>0</v>
      </c>
      <c r="T13" s="99">
        <f>INDEX('IPM TBtu and NOx'!$BX$6:$CO$54,MATCH($B13,'IPM TBtu and NOx'!$BW$6:$BW$54,0),MATCH(T$4,'IPM TBtu and NOx'!$BX$5:$CO$5,0))</f>
        <v>0</v>
      </c>
      <c r="U13" s="99">
        <f>INDEX('IPM TBtu and NOx'!$BX$6:$CO$54,MATCH($B13,'IPM TBtu and NOx'!$BW$6:$BW$54,0),MATCH(U$4,'IPM TBtu and NOx'!$BX$5:$CO$5,0))</f>
        <v>0</v>
      </c>
      <c r="V13" s="99">
        <f>INDEX('IPM TBtu and NOx'!$BB$6:$BS$54,MATCH($B13,'IPM TBtu and NOx'!$BA$6:$BA$54,0),MATCH(V$4,'IPM TBtu and NOx'!$BB$5:$BS$5,0))*1000000</f>
        <v>0</v>
      </c>
      <c r="W13" s="99">
        <f>INDEX('IPM TBtu and NOx'!$BB$6:$BS$54,MATCH($B13,'IPM TBtu and NOx'!$BA$6:$BA$54,0),MATCH(W$4,'IPM TBtu and NOx'!$BB$5:$BS$5,0))*1000000</f>
        <v>0</v>
      </c>
      <c r="X13" s="99">
        <f>INDEX('IPM TBtu and NOx'!$BB$6:$BS$54,MATCH($B13,'IPM TBtu and NOx'!$BA$6:$BA$54,0),MATCH(X$4,'IPM TBtu and NOx'!$BB$5:$BS$5,0))*1000000</f>
        <v>0</v>
      </c>
      <c r="Y13" s="99">
        <f>INDEX('IPM TBtu and NOx'!$BB$6:$BS$54,MATCH($B13,'IPM TBtu and NOx'!$BA$6:$BA$54,0),MATCH(Y$4,'IPM TBtu and NOx'!$BB$5:$BS$5,0))*1000000</f>
        <v>0</v>
      </c>
      <c r="Z13" s="99">
        <f>INDEX('IPM TBtu and NOx'!$BB$6:$BS$54,MATCH($B13,'IPM TBtu and NOx'!$BA$6:$BA$54,0),MATCH(Z$4,'IPM TBtu and NOx'!$BB$5:$BS$5,0))*1000000</f>
        <v>0</v>
      </c>
      <c r="AA13" s="99">
        <f>INDEX('IPM TBtu and NOx'!$BB$6:$BS$54,MATCH($B13,'IPM TBtu and NOx'!$BA$6:$BA$54,0),MATCH(AA$4,'IPM TBtu and NOx'!$BB$5:$BS$5,0))*1000000</f>
        <v>0</v>
      </c>
      <c r="AB13" s="51">
        <f t="shared" si="17"/>
        <v>8864.3098046180712</v>
      </c>
      <c r="AC13" s="42">
        <f t="shared" si="18"/>
        <v>8616.0919195461174</v>
      </c>
      <c r="AD13" s="42">
        <f t="shared" si="19"/>
        <v>8602.9294168718407</v>
      </c>
      <c r="AE13" s="42">
        <f t="shared" si="20"/>
        <v>8649.1963426610546</v>
      </c>
      <c r="AF13" s="42">
        <f t="shared" si="21"/>
        <v>8658.9102035428059</v>
      </c>
      <c r="AG13" s="42">
        <f t="shared" si="22"/>
        <v>7940.0143550562889</v>
      </c>
      <c r="AH13" s="51">
        <f t="shared" si="23"/>
        <v>369978393.78188831</v>
      </c>
      <c r="AI13" s="42">
        <f t="shared" si="24"/>
        <v>369833182.98505455</v>
      </c>
      <c r="AJ13" s="42">
        <f t="shared" si="25"/>
        <v>369824538.4032256</v>
      </c>
      <c r="AK13" s="42">
        <f t="shared" si="26"/>
        <v>370066297.89600372</v>
      </c>
      <c r="AL13" s="42">
        <f t="shared" si="27"/>
        <v>370213921.79637629</v>
      </c>
      <c r="AM13" s="42">
        <f t="shared" si="28"/>
        <v>369513527.25540155</v>
      </c>
      <c r="AN13" s="51">
        <f>VLOOKUP($B13,'2015 Historic Data for Final'!$A$2:$H$51,3,0)</f>
        <v>403760665.45300001</v>
      </c>
      <c r="AO13" s="62">
        <f>VLOOKUP($B13,'2015 Historic Data for Final'!$A$2:$H$51,5,0)</f>
        <v>396363009.60299999</v>
      </c>
      <c r="AP13" s="51">
        <f>VLOOKUP($B13,'2015 Historic Data for Final'!$A$2:$H$51,2,0)</f>
        <v>10785.903</v>
      </c>
      <c r="AQ13" s="42">
        <f>VLOOKUP($B13,'2015 Historic Data for Final'!$A$2:$H$51,8,0)</f>
        <v>8601.5259999999998</v>
      </c>
      <c r="AR13" s="63">
        <f t="shared" si="1"/>
        <v>8762.0635062535748</v>
      </c>
      <c r="AS13" s="74">
        <f t="shared" si="2"/>
        <v>5.3427210339564588E-2</v>
      </c>
      <c r="AT13" s="59">
        <f t="shared" si="3"/>
        <v>4.3402264043838748E-2</v>
      </c>
      <c r="AU13" s="60">
        <f t="shared" si="4"/>
        <v>4.3402264043838748E-2</v>
      </c>
      <c r="AV13" s="69">
        <f t="shared" si="5"/>
        <v>4.7917986312702401E-2</v>
      </c>
      <c r="AW13" s="59">
        <f t="shared" si="6"/>
        <v>4.6594477272172224E-2</v>
      </c>
      <c r="AX13" s="59">
        <f t="shared" si="7"/>
        <v>4.652438399039887E-2</v>
      </c>
      <c r="AY13" s="59">
        <f t="shared" si="8"/>
        <v>4.6744036902769556E-2</v>
      </c>
      <c r="AZ13" s="59">
        <f t="shared" si="9"/>
        <v>4.6777874594923247E-2</v>
      </c>
      <c r="BA13" s="59">
        <f t="shared" si="10"/>
        <v>4.297550032352826E-2</v>
      </c>
      <c r="BB13" s="61">
        <f t="shared" si="11"/>
        <v>8762</v>
      </c>
      <c r="BC13" s="61">
        <f t="shared" si="12"/>
        <v>8495</v>
      </c>
      <c r="BD13" s="61">
        <f t="shared" si="13"/>
        <v>8481</v>
      </c>
      <c r="BE13" s="61">
        <f t="shared" si="14"/>
        <v>8525</v>
      </c>
      <c r="BF13" s="61">
        <f t="shared" si="15"/>
        <v>8532</v>
      </c>
      <c r="BG13" s="61">
        <f t="shared" si="16"/>
        <v>7764</v>
      </c>
      <c r="BI13" s="40"/>
      <c r="BL13" s="40"/>
      <c r="BM13" s="40"/>
      <c r="BN13" s="40"/>
      <c r="BO13" s="40"/>
      <c r="BP13" s="40"/>
    </row>
    <row r="14" spans="1:68" s="40" customFormat="1" x14ac:dyDescent="0.25">
      <c r="A14" s="42" t="s">
        <v>13</v>
      </c>
      <c r="B14" s="53" t="s">
        <v>32</v>
      </c>
      <c r="C14" s="52" t="s">
        <v>109</v>
      </c>
      <c r="D14" s="42">
        <f>INDEX('IPM TBtu and NOx'!$AF$6:$AW$54,MATCH($B14,'IPM TBtu and NOx'!$AE$6:$AE$54,0),MATCH(D$4,'IPM TBtu and NOx'!$AF$5:$AW$5,0))</f>
        <v>10921.795781611972</v>
      </c>
      <c r="E14" s="42">
        <f>INDEX('IPM TBtu and NOx'!$AF$6:$AW$54,MATCH($B14,'IPM TBtu and NOx'!$AE$6:$AE$54,0),MATCH(E$4,'IPM TBtu and NOx'!$AF$5:$AW$5,0))</f>
        <v>10917.966031322219</v>
      </c>
      <c r="F14" s="42">
        <f>INDEX('IPM TBtu and NOx'!$AF$6:$AW$54,MATCH($B14,'IPM TBtu and NOx'!$AE$6:$AE$54,0),MATCH(F$4,'IPM TBtu and NOx'!$AF$5:$AW$5,0))</f>
        <v>10692.93357795593</v>
      </c>
      <c r="G14" s="42">
        <f>INDEX('IPM TBtu and NOx'!$AF$6:$AW$54,MATCH($B14,'IPM TBtu and NOx'!$AE$6:$AE$54,0),MATCH(G$4,'IPM TBtu and NOx'!$AF$5:$AW$5,0))</f>
        <v>10399.064196842191</v>
      </c>
      <c r="H14" s="42">
        <f>INDEX('IPM TBtu and NOx'!$AF$6:$AW$54,MATCH($B14,'IPM TBtu and NOx'!$AE$6:$AE$54,0),MATCH(H$4,'IPM TBtu and NOx'!$AF$5:$AW$5,0))</f>
        <v>10159.632204445403</v>
      </c>
      <c r="I14" s="42">
        <f>INDEX('IPM TBtu and NOx'!$AF$6:$AW$54,MATCH($B14,'IPM TBtu and NOx'!$AE$6:$AE$54,0),MATCH(I$4,'IPM TBtu and NOx'!$AF$5:$AW$5,0))</f>
        <v>9607.5503754879956</v>
      </c>
      <c r="J14" s="85">
        <f>INDEX('IPM TBtu and NOx'!$J$6:$AA$54,MATCH($B14,'IPM TBtu and NOx'!$I$6:$I$54,0),MATCH(J$4,'IPM TBtu and NOx'!$J$5:$AA$5,0))*1000000</f>
        <v>158718431.66250858</v>
      </c>
      <c r="K14" s="85">
        <f>INDEX('IPM TBtu and NOx'!$J$6:$AA$54,MATCH($B14,'IPM TBtu and NOx'!$I$6:$I$54,0),MATCH(K$4,'IPM TBtu and NOx'!$J$5:$AA$5,0))*1000000</f>
        <v>158686379.43613297</v>
      </c>
      <c r="L14" s="85">
        <f>INDEX('IPM TBtu and NOx'!$J$6:$AA$54,MATCH($B14,'IPM TBtu and NOx'!$I$6:$I$54,0),MATCH(L$4,'IPM TBtu and NOx'!$J$5:$AA$5,0))*1000000</f>
        <v>158612055.86388755</v>
      </c>
      <c r="M14" s="85">
        <f>INDEX('IPM TBtu and NOx'!$J$6:$AA$54,MATCH($B14,'IPM TBtu and NOx'!$I$6:$I$54,0),MATCH(M$4,'IPM TBtu and NOx'!$J$5:$AA$5,0))*1000000</f>
        <v>157517297.57148328</v>
      </c>
      <c r="N14" s="85">
        <f>INDEX('IPM TBtu and NOx'!$J$6:$AA$54,MATCH($B14,'IPM TBtu and NOx'!$I$6:$I$54,0),MATCH(N$4,'IPM TBtu and NOx'!$J$5:$AA$5,0))*1000000</f>
        <v>156685129.40104946</v>
      </c>
      <c r="O14" s="85">
        <f>INDEX('IPM TBtu and NOx'!$J$6:$AA$54,MATCH($B14,'IPM TBtu and NOx'!$I$6:$I$54,0),MATCH(O$4,'IPM TBtu and NOx'!$J$5:$AA$5,0))*1000000</f>
        <v>154617491.9194963</v>
      </c>
      <c r="P14" s="99">
        <f>INDEX('IPM TBtu and NOx'!$BX$6:$CO$54,MATCH($B14,'IPM TBtu and NOx'!$BW$6:$BW$54,0),MATCH(P$4,'IPM TBtu and NOx'!$BX$5:$CO$5,0))</f>
        <v>24.2856296527778</v>
      </c>
      <c r="Q14" s="99">
        <f>INDEX('IPM TBtu and NOx'!$BX$6:$CO$54,MATCH($B14,'IPM TBtu and NOx'!$BW$6:$BW$54,0),MATCH(Q$4,'IPM TBtu and NOx'!$BX$5:$CO$5,0))</f>
        <v>24.2856296527778</v>
      </c>
      <c r="R14" s="99">
        <f>INDEX('IPM TBtu and NOx'!$BX$6:$CO$54,MATCH($B14,'IPM TBtu and NOx'!$BW$6:$BW$54,0),MATCH(R$4,'IPM TBtu and NOx'!$BX$5:$CO$5,0))</f>
        <v>24.2856296527778</v>
      </c>
      <c r="S14" s="99">
        <f>INDEX('IPM TBtu and NOx'!$BX$6:$CO$54,MATCH($B14,'IPM TBtu and NOx'!$BW$6:$BW$54,0),MATCH(S$4,'IPM TBtu and NOx'!$BX$5:$CO$5,0))</f>
        <v>24.2856296527778</v>
      </c>
      <c r="T14" s="99">
        <f>INDEX('IPM TBtu and NOx'!$BX$6:$CO$54,MATCH($B14,'IPM TBtu and NOx'!$BW$6:$BW$54,0),MATCH(T$4,'IPM TBtu and NOx'!$BX$5:$CO$5,0))</f>
        <v>24.2856296527778</v>
      </c>
      <c r="U14" s="99">
        <f>INDEX('IPM TBtu and NOx'!$BX$6:$CO$54,MATCH($B14,'IPM TBtu and NOx'!$BW$6:$BW$54,0),MATCH(U$4,'IPM TBtu and NOx'!$BX$5:$CO$5,0))</f>
        <v>24.2856296527778</v>
      </c>
      <c r="V14" s="99">
        <f>INDEX('IPM TBtu and NOx'!$BB$6:$BS$54,MATCH($B14,'IPM TBtu and NOx'!$BA$6:$BA$54,0),MATCH(V$4,'IPM TBtu and NOx'!$BB$5:$BS$5,0))*1000000</f>
        <v>139634.14360881603</v>
      </c>
      <c r="W14" s="99">
        <f>INDEX('IPM TBtu and NOx'!$BB$6:$BS$54,MATCH($B14,'IPM TBtu and NOx'!$BA$6:$BA$54,0),MATCH(W$4,'IPM TBtu and NOx'!$BB$5:$BS$5,0))*1000000</f>
        <v>139634.14360881603</v>
      </c>
      <c r="X14" s="99">
        <f>INDEX('IPM TBtu and NOx'!$BB$6:$BS$54,MATCH($B14,'IPM TBtu and NOx'!$BA$6:$BA$54,0),MATCH(X$4,'IPM TBtu and NOx'!$BB$5:$BS$5,0))*1000000</f>
        <v>139634.14360881603</v>
      </c>
      <c r="Y14" s="99">
        <f>INDEX('IPM TBtu and NOx'!$BB$6:$BS$54,MATCH($B14,'IPM TBtu and NOx'!$BA$6:$BA$54,0),MATCH(Y$4,'IPM TBtu and NOx'!$BB$5:$BS$5,0))*1000000</f>
        <v>139634.14360881603</v>
      </c>
      <c r="Z14" s="99">
        <f>INDEX('IPM TBtu and NOx'!$BB$6:$BS$54,MATCH($B14,'IPM TBtu and NOx'!$BA$6:$BA$54,0),MATCH(Z$4,'IPM TBtu and NOx'!$BB$5:$BS$5,0))*1000000</f>
        <v>139634.14360881603</v>
      </c>
      <c r="AA14" s="99">
        <f>INDEX('IPM TBtu and NOx'!$BB$6:$BS$54,MATCH($B14,'IPM TBtu and NOx'!$BA$6:$BA$54,0),MATCH(AA$4,'IPM TBtu and NOx'!$BB$5:$BS$5,0))*1000000</f>
        <v>139634.14360881603</v>
      </c>
      <c r="AB14" s="51">
        <f t="shared" si="17"/>
        <v>10921.795781611972</v>
      </c>
      <c r="AC14" s="42">
        <f t="shared" si="18"/>
        <v>10917.966031322219</v>
      </c>
      <c r="AD14" s="42">
        <f t="shared" si="19"/>
        <v>10692.93357795593</v>
      </c>
      <c r="AE14" s="42">
        <f t="shared" si="20"/>
        <v>10399.064196842191</v>
      </c>
      <c r="AF14" s="42">
        <f t="shared" si="21"/>
        <v>10159.632204445403</v>
      </c>
      <c r="AG14" s="42">
        <f t="shared" si="22"/>
        <v>9607.5503754879956</v>
      </c>
      <c r="AH14" s="51">
        <f t="shared" si="23"/>
        <v>158718431.66250858</v>
      </c>
      <c r="AI14" s="42">
        <f t="shared" si="24"/>
        <v>158686379.43613297</v>
      </c>
      <c r="AJ14" s="42">
        <f t="shared" si="25"/>
        <v>158612055.86388755</v>
      </c>
      <c r="AK14" s="42">
        <f t="shared" si="26"/>
        <v>157517297.57148328</v>
      </c>
      <c r="AL14" s="42">
        <f t="shared" si="27"/>
        <v>156685129.40104946</v>
      </c>
      <c r="AM14" s="42">
        <f t="shared" si="28"/>
        <v>154617491.9194963</v>
      </c>
      <c r="AN14" s="51">
        <f>VLOOKUP($B14,'2015 Historic Data for Final'!$A$2:$H$51,3,0)</f>
        <v>148043347.20100001</v>
      </c>
      <c r="AO14" s="62">
        <f>VLOOKUP($B14,'2015 Historic Data for Final'!$A$2:$H$51,5,0)</f>
        <v>143675508.926</v>
      </c>
      <c r="AP14" s="51">
        <f>VLOOKUP($B14,'2015 Historic Data for Final'!$A$2:$H$51,2,0)</f>
        <v>12177.849</v>
      </c>
      <c r="AQ14" s="42">
        <f>VLOOKUP($B14,'2015 Historic Data for Final'!$A$2:$H$51,8,0)</f>
        <v>11139.637500000001</v>
      </c>
      <c r="AR14" s="62">
        <f t="shared" si="1"/>
        <v>11478.29045070704</v>
      </c>
      <c r="AS14" s="73">
        <f t="shared" si="2"/>
        <v>0.16451734211961591</v>
      </c>
      <c r="AT14" s="8">
        <f t="shared" si="3"/>
        <v>0.15506661620022469</v>
      </c>
      <c r="AU14" s="9">
        <f t="shared" si="4"/>
        <v>0.15506661620022472</v>
      </c>
      <c r="AV14" s="68">
        <f t="shared" si="5"/>
        <v>0.13762479464055649</v>
      </c>
      <c r="AW14" s="8">
        <f t="shared" si="6"/>
        <v>0.13760432458182598</v>
      </c>
      <c r="AX14" s="8">
        <f t="shared" si="7"/>
        <v>0.13483128403722397</v>
      </c>
      <c r="AY14" s="8">
        <f t="shared" si="8"/>
        <v>0.13203710776110755</v>
      </c>
      <c r="AZ14" s="8">
        <f t="shared" si="9"/>
        <v>0.12968214971365821</v>
      </c>
      <c r="BA14" s="8">
        <f t="shared" si="10"/>
        <v>0.12427507724016501</v>
      </c>
      <c r="BB14" s="40">
        <f t="shared" si="11"/>
        <v>11478</v>
      </c>
      <c r="BC14" s="40">
        <f t="shared" si="12"/>
        <v>11477</v>
      </c>
      <c r="BD14" s="40">
        <f t="shared" si="13"/>
        <v>11272</v>
      </c>
      <c r="BE14" s="40">
        <f t="shared" si="14"/>
        <v>11065</v>
      </c>
      <c r="BF14" s="40">
        <f t="shared" si="15"/>
        <v>10890</v>
      </c>
      <c r="BG14" s="40">
        <f t="shared" si="16"/>
        <v>10490</v>
      </c>
    </row>
    <row r="15" spans="1:68" s="40" customFormat="1" x14ac:dyDescent="0.25">
      <c r="A15" s="42"/>
      <c r="B15" s="53" t="s">
        <v>29</v>
      </c>
      <c r="C15" s="52" t="s">
        <v>108</v>
      </c>
      <c r="D15" s="42">
        <f>INDEX('IPM TBtu and NOx'!$AF$6:$AW$54,MATCH($B15,'IPM TBtu and NOx'!$AE$6:$AE$54,0),MATCH(D$4,'IPM TBtu and NOx'!$AF$5:$AW$5,0))</f>
        <v>15.554932955246828</v>
      </c>
      <c r="E15" s="42">
        <f>INDEX('IPM TBtu and NOx'!$AF$6:$AW$54,MATCH($B15,'IPM TBtu and NOx'!$AE$6:$AE$54,0),MATCH(E$4,'IPM TBtu and NOx'!$AF$5:$AW$5,0))</f>
        <v>15.552997280824574</v>
      </c>
      <c r="F15" s="42">
        <f>INDEX('IPM TBtu and NOx'!$AF$6:$AW$54,MATCH($B15,'IPM TBtu and NOx'!$AE$6:$AE$54,0),MATCH(F$4,'IPM TBtu and NOx'!$AF$5:$AW$5,0))</f>
        <v>15.552997127585774</v>
      </c>
      <c r="G15" s="42">
        <f>INDEX('IPM TBtu and NOx'!$AF$6:$AW$54,MATCH($B15,'IPM TBtu and NOx'!$AE$6:$AE$54,0),MATCH(G$4,'IPM TBtu and NOx'!$AF$5:$AW$5,0))</f>
        <v>15.5669762807757</v>
      </c>
      <c r="H15" s="42">
        <f>INDEX('IPM TBtu and NOx'!$AF$6:$AW$54,MATCH($B15,'IPM TBtu and NOx'!$AE$6:$AE$54,0),MATCH(H$4,'IPM TBtu and NOx'!$AF$5:$AW$5,0))</f>
        <v>15.585562638382276</v>
      </c>
      <c r="I15" s="42">
        <f>INDEX('IPM TBtu and NOx'!$AF$6:$AW$54,MATCH($B15,'IPM TBtu and NOx'!$AE$6:$AE$54,0),MATCH(I$4,'IPM TBtu and NOx'!$AF$5:$AW$5,0))</f>
        <v>15.583300217114902</v>
      </c>
      <c r="J15" s="85">
        <f>INDEX('IPM TBtu and NOx'!$J$6:$AA$54,MATCH($B15,'IPM TBtu and NOx'!$I$6:$I$54,0),MATCH(J$4,'IPM TBtu and NOx'!$J$5:$AA$5,0))*1000000</f>
        <v>2828169.6282266993</v>
      </c>
      <c r="K15" s="85">
        <f>INDEX('IPM TBtu and NOx'!$J$6:$AA$54,MATCH($B15,'IPM TBtu and NOx'!$I$6:$I$54,0),MATCH(K$4,'IPM TBtu and NOx'!$J$5:$AA$5,0))*1000000</f>
        <v>2827817.6874226499</v>
      </c>
      <c r="L15" s="85">
        <f>INDEX('IPM TBtu and NOx'!$J$6:$AA$54,MATCH($B15,'IPM TBtu and NOx'!$I$6:$I$54,0),MATCH(L$4,'IPM TBtu and NOx'!$J$5:$AA$5,0))*1000000</f>
        <v>2827817.6595610501</v>
      </c>
      <c r="M15" s="85">
        <f>INDEX('IPM TBtu and NOx'!$J$6:$AA$54,MATCH($B15,'IPM TBtu and NOx'!$I$6:$I$54,0),MATCH(M$4,'IPM TBtu and NOx'!$J$5:$AA$5,0))*1000000</f>
        <v>2830359.3237774</v>
      </c>
      <c r="N15" s="85">
        <f>INDEX('IPM TBtu and NOx'!$J$6:$AA$54,MATCH($B15,'IPM TBtu and NOx'!$I$6:$I$54,0),MATCH(N$4,'IPM TBtu and NOx'!$J$5:$AA$5,0))*1000000</f>
        <v>2833738.6615240499</v>
      </c>
      <c r="O15" s="85">
        <f>INDEX('IPM TBtu and NOx'!$J$6:$AA$54,MATCH($B15,'IPM TBtu and NOx'!$I$6:$I$54,0),MATCH(O$4,'IPM TBtu and NOx'!$J$5:$AA$5,0))*1000000</f>
        <v>2833327.3122026999</v>
      </c>
      <c r="P15" s="99">
        <f>INDEX('IPM TBtu and NOx'!$BX$6:$CO$54,MATCH($B15,'IPM TBtu and NOx'!$BW$6:$BW$54,0),MATCH(P$4,'IPM TBtu and NOx'!$BX$5:$CO$5,0))</f>
        <v>0</v>
      </c>
      <c r="Q15" s="99">
        <f>INDEX('IPM TBtu and NOx'!$BX$6:$CO$54,MATCH($B15,'IPM TBtu and NOx'!$BW$6:$BW$54,0),MATCH(Q$4,'IPM TBtu and NOx'!$BX$5:$CO$5,0))</f>
        <v>0</v>
      </c>
      <c r="R15" s="99">
        <f>INDEX('IPM TBtu and NOx'!$BX$6:$CO$54,MATCH($B15,'IPM TBtu and NOx'!$BW$6:$BW$54,0),MATCH(R$4,'IPM TBtu and NOx'!$BX$5:$CO$5,0))</f>
        <v>0</v>
      </c>
      <c r="S15" s="99">
        <f>INDEX('IPM TBtu and NOx'!$BX$6:$CO$54,MATCH($B15,'IPM TBtu and NOx'!$BW$6:$BW$54,0),MATCH(S$4,'IPM TBtu and NOx'!$BX$5:$CO$5,0))</f>
        <v>0</v>
      </c>
      <c r="T15" s="99">
        <f>INDEX('IPM TBtu and NOx'!$BX$6:$CO$54,MATCH($B15,'IPM TBtu and NOx'!$BW$6:$BW$54,0),MATCH(T$4,'IPM TBtu and NOx'!$BX$5:$CO$5,0))</f>
        <v>0</v>
      </c>
      <c r="U15" s="99">
        <f>INDEX('IPM TBtu and NOx'!$BX$6:$CO$54,MATCH($B15,'IPM TBtu and NOx'!$BW$6:$BW$54,0),MATCH(U$4,'IPM TBtu and NOx'!$BX$5:$CO$5,0))</f>
        <v>0</v>
      </c>
      <c r="V15" s="99">
        <f>INDEX('IPM TBtu and NOx'!$BB$6:$BS$54,MATCH($B15,'IPM TBtu and NOx'!$BA$6:$BA$54,0),MATCH(V$4,'IPM TBtu and NOx'!$BB$5:$BS$5,0))*1000000</f>
        <v>0</v>
      </c>
      <c r="W15" s="99">
        <f>INDEX('IPM TBtu and NOx'!$BB$6:$BS$54,MATCH($B15,'IPM TBtu and NOx'!$BA$6:$BA$54,0),MATCH(W$4,'IPM TBtu and NOx'!$BB$5:$BS$5,0))*1000000</f>
        <v>0</v>
      </c>
      <c r="X15" s="99">
        <f>INDEX('IPM TBtu and NOx'!$BB$6:$BS$54,MATCH($B15,'IPM TBtu and NOx'!$BA$6:$BA$54,0),MATCH(X$4,'IPM TBtu and NOx'!$BB$5:$BS$5,0))*1000000</f>
        <v>0</v>
      </c>
      <c r="Y15" s="99">
        <f>INDEX('IPM TBtu and NOx'!$BB$6:$BS$54,MATCH($B15,'IPM TBtu and NOx'!$BA$6:$BA$54,0),MATCH(Y$4,'IPM TBtu and NOx'!$BB$5:$BS$5,0))*1000000</f>
        <v>0</v>
      </c>
      <c r="Z15" s="99">
        <f>INDEX('IPM TBtu and NOx'!$BB$6:$BS$54,MATCH($B15,'IPM TBtu and NOx'!$BA$6:$BA$54,0),MATCH(Z$4,'IPM TBtu and NOx'!$BB$5:$BS$5,0))*1000000</f>
        <v>0</v>
      </c>
      <c r="AA15" s="99">
        <f>INDEX('IPM TBtu and NOx'!$BB$6:$BS$54,MATCH($B15,'IPM TBtu and NOx'!$BA$6:$BA$54,0),MATCH(AA$4,'IPM TBtu and NOx'!$BB$5:$BS$5,0))*1000000</f>
        <v>0</v>
      </c>
      <c r="AB15" s="51">
        <f t="shared" si="17"/>
        <v>15.554932955246828</v>
      </c>
      <c r="AC15" s="42">
        <f t="shared" si="18"/>
        <v>15.552997280824574</v>
      </c>
      <c r="AD15" s="42">
        <f t="shared" si="19"/>
        <v>15.552997127585774</v>
      </c>
      <c r="AE15" s="42">
        <f t="shared" si="20"/>
        <v>15.5669762807757</v>
      </c>
      <c r="AF15" s="42">
        <f t="shared" si="21"/>
        <v>15.585562638382276</v>
      </c>
      <c r="AG15" s="42">
        <f t="shared" si="22"/>
        <v>15.583300217114902</v>
      </c>
      <c r="AH15" s="51">
        <f t="shared" si="23"/>
        <v>2828169.6282266993</v>
      </c>
      <c r="AI15" s="42">
        <f t="shared" si="24"/>
        <v>2827817.6874226499</v>
      </c>
      <c r="AJ15" s="42">
        <f t="shared" si="25"/>
        <v>2827817.6595610501</v>
      </c>
      <c r="AK15" s="42">
        <f t="shared" si="26"/>
        <v>2830359.3237774</v>
      </c>
      <c r="AL15" s="42">
        <f t="shared" si="27"/>
        <v>2833738.6615240499</v>
      </c>
      <c r="AM15" s="42">
        <f t="shared" si="28"/>
        <v>2833327.3122026999</v>
      </c>
      <c r="AN15" s="51">
        <f>VLOOKUP($B15,'2015 Historic Data for Final'!$A$2:$H$51,3,0)</f>
        <v>15137416.446</v>
      </c>
      <c r="AO15" s="62">
        <f>VLOOKUP($B15,'2015 Historic Data for Final'!$A$2:$H$51,5,0)</f>
        <v>15137416.446</v>
      </c>
      <c r="AP15" s="51">
        <f>VLOOKUP($B15,'2015 Historic Data for Final'!$A$2:$H$51,2,0)</f>
        <v>151.78399999999999</v>
      </c>
      <c r="AQ15" s="42">
        <f>VLOOKUP($B15,'2015 Historic Data for Final'!$A$2:$H$51,8,0)</f>
        <v>151.78399999999999</v>
      </c>
      <c r="AR15" s="62">
        <f t="shared" si="1"/>
        <v>151.78399999999999</v>
      </c>
      <c r="AS15" s="73">
        <f t="shared" si="2"/>
        <v>2.0054148677412953E-2</v>
      </c>
      <c r="AT15" s="8">
        <f t="shared" si="3"/>
        <v>2.0054148677412953E-2</v>
      </c>
      <c r="AU15" s="9">
        <f t="shared" si="4"/>
        <v>2.0054148677412953E-2</v>
      </c>
      <c r="AV15" s="68">
        <f t="shared" si="5"/>
        <v>1.0999999999999987E-2</v>
      </c>
      <c r="AW15" s="8">
        <f t="shared" si="6"/>
        <v>1.0999999999999999E-2</v>
      </c>
      <c r="AX15" s="8">
        <f t="shared" si="7"/>
        <v>1.0999999999999999E-2</v>
      </c>
      <c r="AY15" s="8">
        <f t="shared" si="8"/>
        <v>1.0999999999999999E-2</v>
      </c>
      <c r="AZ15" s="8">
        <f t="shared" si="9"/>
        <v>1.1000000000000001E-2</v>
      </c>
      <c r="BA15" s="8">
        <f t="shared" si="10"/>
        <v>1.1000000000000038E-2</v>
      </c>
      <c r="BB15" s="40">
        <f t="shared" si="11"/>
        <v>152</v>
      </c>
      <c r="BC15" s="40">
        <f t="shared" si="12"/>
        <v>152</v>
      </c>
      <c r="BD15" s="40">
        <f t="shared" si="13"/>
        <v>152</v>
      </c>
      <c r="BE15" s="40">
        <f t="shared" si="14"/>
        <v>152</v>
      </c>
      <c r="BF15" s="40">
        <f t="shared" si="15"/>
        <v>152</v>
      </c>
      <c r="BG15" s="40">
        <f t="shared" si="16"/>
        <v>152</v>
      </c>
    </row>
    <row r="16" spans="1:68" s="40" customFormat="1" x14ac:dyDescent="0.25">
      <c r="A16" s="42" t="s">
        <v>13</v>
      </c>
      <c r="B16" s="53" t="s">
        <v>30</v>
      </c>
      <c r="C16" s="52" t="s">
        <v>107</v>
      </c>
      <c r="D16" s="42">
        <f>INDEX('IPM TBtu and NOx'!$AF$6:$AW$54,MATCH($B16,'IPM TBtu and NOx'!$AE$6:$AE$54,0),MATCH(D$4,'IPM TBtu and NOx'!$AF$5:$AW$5,0))</f>
        <v>13605.150061277653</v>
      </c>
      <c r="E16" s="42">
        <f>INDEX('IPM TBtu and NOx'!$AF$6:$AW$54,MATCH($B16,'IPM TBtu and NOx'!$AE$6:$AE$54,0),MATCH(E$4,'IPM TBtu and NOx'!$AF$5:$AW$5,0))</f>
        <v>13403.861127264434</v>
      </c>
      <c r="F16" s="42">
        <f>INDEX('IPM TBtu and NOx'!$AF$6:$AW$54,MATCH($B16,'IPM TBtu and NOx'!$AE$6:$AE$54,0),MATCH(F$4,'IPM TBtu and NOx'!$AF$5:$AW$5,0))</f>
        <v>13325.56255480799</v>
      </c>
      <c r="G16" s="42">
        <f>INDEX('IPM TBtu and NOx'!$AF$6:$AW$54,MATCH($B16,'IPM TBtu and NOx'!$AE$6:$AE$54,0),MATCH(G$4,'IPM TBtu and NOx'!$AF$5:$AW$5,0))</f>
        <v>13234.347435733676</v>
      </c>
      <c r="H16" s="42">
        <f>INDEX('IPM TBtu and NOx'!$AF$6:$AW$54,MATCH($B16,'IPM TBtu and NOx'!$AE$6:$AE$54,0),MATCH(H$4,'IPM TBtu and NOx'!$AF$5:$AW$5,0))</f>
        <v>12867.588949598634</v>
      </c>
      <c r="I16" s="42">
        <f>INDEX('IPM TBtu and NOx'!$AF$6:$AW$54,MATCH($B16,'IPM TBtu and NOx'!$AE$6:$AE$54,0),MATCH(I$4,'IPM TBtu and NOx'!$AF$5:$AW$5,0))</f>
        <v>12700.280181889344</v>
      </c>
      <c r="J16" s="85">
        <f>INDEX('IPM TBtu and NOx'!$J$6:$AA$54,MATCH($B16,'IPM TBtu and NOx'!$I$6:$I$54,0),MATCH(J$4,'IPM TBtu and NOx'!$J$5:$AA$5,0))*1000000</f>
        <v>344557713.18914449</v>
      </c>
      <c r="K16" s="85">
        <f>INDEX('IPM TBtu and NOx'!$J$6:$AA$54,MATCH($B16,'IPM TBtu and NOx'!$I$6:$I$54,0),MATCH(K$4,'IPM TBtu and NOx'!$J$5:$AA$5,0))*1000000</f>
        <v>343426918.58571428</v>
      </c>
      <c r="L16" s="85">
        <f>INDEX('IPM TBtu and NOx'!$J$6:$AA$54,MATCH($B16,'IPM TBtu and NOx'!$I$6:$I$54,0),MATCH(L$4,'IPM TBtu and NOx'!$J$5:$AA$5,0))*1000000</f>
        <v>343331138.02864283</v>
      </c>
      <c r="M16" s="85">
        <f>INDEX('IPM TBtu and NOx'!$J$6:$AA$54,MATCH($B16,'IPM TBtu and NOx'!$I$6:$I$54,0),MATCH(M$4,'IPM TBtu and NOx'!$J$5:$AA$5,0))*1000000</f>
        <v>343050641.40437448</v>
      </c>
      <c r="N16" s="85">
        <f>INDEX('IPM TBtu and NOx'!$J$6:$AA$54,MATCH($B16,'IPM TBtu and NOx'!$I$6:$I$54,0),MATCH(N$4,'IPM TBtu and NOx'!$J$5:$AA$5,0))*1000000</f>
        <v>339972559.43924993</v>
      </c>
      <c r="O16" s="85">
        <f>INDEX('IPM TBtu and NOx'!$J$6:$AA$54,MATCH($B16,'IPM TBtu and NOx'!$I$6:$I$54,0),MATCH(O$4,'IPM TBtu and NOx'!$J$5:$AA$5,0))*1000000</f>
        <v>340451034.36405826</v>
      </c>
      <c r="P16" s="99">
        <f>INDEX('IPM TBtu and NOx'!$BX$6:$CO$54,MATCH($B16,'IPM TBtu and NOx'!$BW$6:$BW$54,0),MATCH(P$4,'IPM TBtu and NOx'!$BX$5:$CO$5,0))</f>
        <v>941.11169412573292</v>
      </c>
      <c r="Q16" s="99">
        <f>INDEX('IPM TBtu and NOx'!$BX$6:$CO$54,MATCH($B16,'IPM TBtu and NOx'!$BW$6:$BW$54,0),MATCH(Q$4,'IPM TBtu and NOx'!$BX$5:$CO$5,0))</f>
        <v>941.11169412573292</v>
      </c>
      <c r="R16" s="99">
        <f>INDEX('IPM TBtu and NOx'!$BX$6:$CO$54,MATCH($B16,'IPM TBtu and NOx'!$BW$6:$BW$54,0),MATCH(R$4,'IPM TBtu and NOx'!$BX$5:$CO$5,0))</f>
        <v>941.11169412573292</v>
      </c>
      <c r="S16" s="99">
        <f>INDEX('IPM TBtu and NOx'!$BX$6:$CO$54,MATCH($B16,'IPM TBtu and NOx'!$BW$6:$BW$54,0),MATCH(S$4,'IPM TBtu and NOx'!$BX$5:$CO$5,0))</f>
        <v>941.11169412573292</v>
      </c>
      <c r="T16" s="99">
        <f>INDEX('IPM TBtu and NOx'!$BX$6:$CO$54,MATCH($B16,'IPM TBtu and NOx'!$BW$6:$BW$54,0),MATCH(T$4,'IPM TBtu and NOx'!$BX$5:$CO$5,0))</f>
        <v>941.11169412573292</v>
      </c>
      <c r="U16" s="99">
        <f>INDEX('IPM TBtu and NOx'!$BX$6:$CO$54,MATCH($B16,'IPM TBtu and NOx'!$BW$6:$BW$54,0),MATCH(U$4,'IPM TBtu and NOx'!$BX$5:$CO$5,0))</f>
        <v>962.32317023104997</v>
      </c>
      <c r="V16" s="99">
        <f>INDEX('IPM TBtu and NOx'!$BB$6:$BS$54,MATCH($B16,'IPM TBtu and NOx'!$BA$6:$BA$54,0),MATCH(V$4,'IPM TBtu and NOx'!$BB$5:$BS$5,0))*1000000</f>
        <v>18271499.30003849</v>
      </c>
      <c r="W16" s="99">
        <f>INDEX('IPM TBtu and NOx'!$BB$6:$BS$54,MATCH($B16,'IPM TBtu and NOx'!$BA$6:$BA$54,0),MATCH(W$4,'IPM TBtu and NOx'!$BB$5:$BS$5,0))*1000000</f>
        <v>18271499.30003849</v>
      </c>
      <c r="X16" s="99">
        <f>INDEX('IPM TBtu and NOx'!$BB$6:$BS$54,MATCH($B16,'IPM TBtu and NOx'!$BA$6:$BA$54,0),MATCH(X$4,'IPM TBtu and NOx'!$BB$5:$BS$5,0))*1000000</f>
        <v>18271499.30003849</v>
      </c>
      <c r="Y16" s="99">
        <f>INDEX('IPM TBtu and NOx'!$BB$6:$BS$54,MATCH($B16,'IPM TBtu and NOx'!$BA$6:$BA$54,0),MATCH(Y$4,'IPM TBtu and NOx'!$BB$5:$BS$5,0))*1000000</f>
        <v>18271499.30003849</v>
      </c>
      <c r="Z16" s="99">
        <f>INDEX('IPM TBtu and NOx'!$BB$6:$BS$54,MATCH($B16,'IPM TBtu and NOx'!$BA$6:$BA$54,0),MATCH(Z$4,'IPM TBtu and NOx'!$BB$5:$BS$5,0))*1000000</f>
        <v>18271499.30003849</v>
      </c>
      <c r="AA16" s="99">
        <f>INDEX('IPM TBtu and NOx'!$BB$6:$BS$54,MATCH($B16,'IPM TBtu and NOx'!$BA$6:$BA$54,0),MATCH(AA$4,'IPM TBtu and NOx'!$BB$5:$BS$5,0))*1000000</f>
        <v>18630718.930450168</v>
      </c>
      <c r="AB16" s="51">
        <f t="shared" si="17"/>
        <v>13605.150061277653</v>
      </c>
      <c r="AC16" s="42">
        <f t="shared" si="18"/>
        <v>13403.861127264434</v>
      </c>
      <c r="AD16" s="42">
        <f t="shared" si="19"/>
        <v>13325.56255480799</v>
      </c>
      <c r="AE16" s="42">
        <f t="shared" si="20"/>
        <v>13234.347435733676</v>
      </c>
      <c r="AF16" s="42">
        <f t="shared" si="21"/>
        <v>12867.588949598634</v>
      </c>
      <c r="AG16" s="42">
        <f t="shared" si="22"/>
        <v>12700.280181889344</v>
      </c>
      <c r="AH16" s="51">
        <f t="shared" si="23"/>
        <v>344557713.18914449</v>
      </c>
      <c r="AI16" s="42">
        <f t="shared" si="24"/>
        <v>343426918.58571428</v>
      </c>
      <c r="AJ16" s="42">
        <f t="shared" si="25"/>
        <v>343331138.02864283</v>
      </c>
      <c r="AK16" s="42">
        <f t="shared" si="26"/>
        <v>343050641.40437448</v>
      </c>
      <c r="AL16" s="42">
        <f t="shared" si="27"/>
        <v>339972559.43924993</v>
      </c>
      <c r="AM16" s="42">
        <f t="shared" si="28"/>
        <v>340451034.36405826</v>
      </c>
      <c r="AN16" s="51">
        <f>VLOOKUP($B16,'2015 Historic Data for Final'!$A$2:$H$51,3,0)</f>
        <v>389426142.65499997</v>
      </c>
      <c r="AO16" s="62">
        <f>VLOOKUP($B16,'2015 Historic Data for Final'!$A$2:$H$51,5,0)</f>
        <v>389426142.65499997</v>
      </c>
      <c r="AP16" s="51">
        <f>VLOOKUP($B16,'2015 Historic Data for Final'!$A$2:$H$51,2,0)</f>
        <v>15975.882</v>
      </c>
      <c r="AQ16" s="42">
        <f>VLOOKUP($B16,'2015 Historic Data for Final'!$A$2:$H$51,8,0)</f>
        <v>14849.51714297</v>
      </c>
      <c r="AR16" s="62">
        <f t="shared" si="1"/>
        <v>14849.51714297</v>
      </c>
      <c r="AS16" s="73">
        <f t="shared" si="2"/>
        <v>8.2048328297021078E-2</v>
      </c>
      <c r="AT16" s="8">
        <f t="shared" si="3"/>
        <v>7.6263586423500437E-2</v>
      </c>
      <c r="AU16" s="9">
        <f t="shared" si="4"/>
        <v>7.6263586423500437E-2</v>
      </c>
      <c r="AV16" s="68">
        <f t="shared" si="5"/>
        <v>7.897167609659124E-2</v>
      </c>
      <c r="AW16" s="8">
        <f t="shared" si="6"/>
        <v>7.8059467105628347E-2</v>
      </c>
      <c r="AX16" s="8">
        <f t="shared" si="7"/>
        <v>7.7625132583787296E-2</v>
      </c>
      <c r="AY16" s="8">
        <f t="shared" si="8"/>
        <v>7.7156814991251113E-2</v>
      </c>
      <c r="AZ16" s="8">
        <f t="shared" si="9"/>
        <v>7.5697809086841664E-2</v>
      </c>
      <c r="BA16" s="8">
        <f t="shared" si="10"/>
        <v>7.4608556884620383E-2</v>
      </c>
      <c r="BB16" s="40">
        <f t="shared" si="11"/>
        <v>14850</v>
      </c>
      <c r="BC16" s="40">
        <f t="shared" si="12"/>
        <v>14672</v>
      </c>
      <c r="BD16" s="40">
        <f t="shared" si="13"/>
        <v>14587</v>
      </c>
      <c r="BE16" s="40">
        <f t="shared" si="14"/>
        <v>14496</v>
      </c>
      <c r="BF16" s="40">
        <f t="shared" si="15"/>
        <v>14212</v>
      </c>
      <c r="BG16" s="40">
        <f t="shared" si="16"/>
        <v>14000</v>
      </c>
    </row>
    <row r="17" spans="1:59" s="40" customFormat="1" x14ac:dyDescent="0.25">
      <c r="A17" s="42" t="s">
        <v>13</v>
      </c>
      <c r="B17" s="53" t="s">
        <v>31</v>
      </c>
      <c r="C17" s="52" t="s">
        <v>106</v>
      </c>
      <c r="D17" s="42">
        <f>INDEX('IPM TBtu and NOx'!$AF$6:$AW$54,MATCH($B17,'IPM TBtu and NOx'!$AE$6:$AE$54,0),MATCH(D$4,'IPM TBtu and NOx'!$AF$5:$AW$5,0))</f>
        <v>42179.340525579682</v>
      </c>
      <c r="E17" s="42">
        <f>INDEX('IPM TBtu and NOx'!$AF$6:$AW$54,MATCH($B17,'IPM TBtu and NOx'!$AE$6:$AE$54,0),MATCH(E$4,'IPM TBtu and NOx'!$AF$5:$AW$5,0))</f>
        <v>39372.622276410315</v>
      </c>
      <c r="F17" s="42">
        <f>INDEX('IPM TBtu and NOx'!$AF$6:$AW$54,MATCH($B17,'IPM TBtu and NOx'!$AE$6:$AE$54,0),MATCH(F$4,'IPM TBtu and NOx'!$AF$5:$AW$5,0))</f>
        <v>32659.970886622163</v>
      </c>
      <c r="G17" s="42">
        <f>INDEX('IPM TBtu and NOx'!$AF$6:$AW$54,MATCH($B17,'IPM TBtu and NOx'!$AE$6:$AE$54,0),MATCH(G$4,'IPM TBtu and NOx'!$AF$5:$AW$5,0))</f>
        <v>30677.787848701704</v>
      </c>
      <c r="H17" s="42">
        <f>INDEX('IPM TBtu and NOx'!$AF$6:$AW$54,MATCH($B17,'IPM TBtu and NOx'!$AE$6:$AE$54,0),MATCH(H$4,'IPM TBtu and NOx'!$AF$5:$AW$5,0))</f>
        <v>28810.123381887108</v>
      </c>
      <c r="I17" s="42">
        <f>INDEX('IPM TBtu and NOx'!$AF$6:$AW$54,MATCH($B17,'IPM TBtu and NOx'!$AE$6:$AE$54,0),MATCH(I$4,'IPM TBtu and NOx'!$AF$5:$AW$5,0))</f>
        <v>27072.25421942199</v>
      </c>
      <c r="J17" s="85">
        <f>INDEX('IPM TBtu and NOx'!$J$6:$AA$54,MATCH($B17,'IPM TBtu and NOx'!$I$6:$I$54,0),MATCH(J$4,'IPM TBtu and NOx'!$J$5:$AA$5,0))*1000000</f>
        <v>474361355.93925869</v>
      </c>
      <c r="K17" s="85">
        <f>INDEX('IPM TBtu and NOx'!$J$6:$AA$54,MATCH($B17,'IPM TBtu and NOx'!$I$6:$I$54,0),MATCH(K$4,'IPM TBtu and NOx'!$J$5:$AA$5,0))*1000000</f>
        <v>474088378.19212556</v>
      </c>
      <c r="L17" s="85">
        <f>INDEX('IPM TBtu and NOx'!$J$6:$AA$54,MATCH($B17,'IPM TBtu and NOx'!$I$6:$I$54,0),MATCH(L$4,'IPM TBtu and NOx'!$J$5:$AA$5,0))*1000000</f>
        <v>471010592.37797594</v>
      </c>
      <c r="M17" s="85">
        <f>INDEX('IPM TBtu and NOx'!$J$6:$AA$54,MATCH($B17,'IPM TBtu and NOx'!$I$6:$I$54,0),MATCH(M$4,'IPM TBtu and NOx'!$J$5:$AA$5,0))*1000000</f>
        <v>469819727.10517919</v>
      </c>
      <c r="N17" s="85">
        <f>INDEX('IPM TBtu and NOx'!$J$6:$AA$54,MATCH($B17,'IPM TBtu and NOx'!$I$6:$I$54,0),MATCH(N$4,'IPM TBtu and NOx'!$J$5:$AA$5,0))*1000000</f>
        <v>469899425.60226047</v>
      </c>
      <c r="O17" s="85">
        <f>INDEX('IPM TBtu and NOx'!$J$6:$AA$54,MATCH($B17,'IPM TBtu and NOx'!$I$6:$I$54,0),MATCH(O$4,'IPM TBtu and NOx'!$J$5:$AA$5,0))*1000000</f>
        <v>464872824.14205498</v>
      </c>
      <c r="P17" s="99">
        <f>INDEX('IPM TBtu and NOx'!$BX$6:$CO$54,MATCH($B17,'IPM TBtu and NOx'!$BW$6:$BW$54,0),MATCH(P$4,'IPM TBtu and NOx'!$BX$5:$CO$5,0))</f>
        <v>0</v>
      </c>
      <c r="Q17" s="99">
        <f>INDEX('IPM TBtu and NOx'!$BX$6:$CO$54,MATCH($B17,'IPM TBtu and NOx'!$BW$6:$BW$54,0),MATCH(Q$4,'IPM TBtu and NOx'!$BX$5:$CO$5,0))</f>
        <v>0</v>
      </c>
      <c r="R17" s="99">
        <f>INDEX('IPM TBtu and NOx'!$BX$6:$CO$54,MATCH($B17,'IPM TBtu and NOx'!$BW$6:$BW$54,0),MATCH(R$4,'IPM TBtu and NOx'!$BX$5:$CO$5,0))</f>
        <v>0</v>
      </c>
      <c r="S17" s="99">
        <f>INDEX('IPM TBtu and NOx'!$BX$6:$CO$54,MATCH($B17,'IPM TBtu and NOx'!$BW$6:$BW$54,0),MATCH(S$4,'IPM TBtu and NOx'!$BX$5:$CO$5,0))</f>
        <v>0</v>
      </c>
      <c r="T17" s="99">
        <f>INDEX('IPM TBtu and NOx'!$BX$6:$CO$54,MATCH($B17,'IPM TBtu and NOx'!$BW$6:$BW$54,0),MATCH(T$4,'IPM TBtu and NOx'!$BX$5:$CO$5,0))</f>
        <v>0</v>
      </c>
      <c r="U17" s="99">
        <f>INDEX('IPM TBtu and NOx'!$BX$6:$CO$54,MATCH($B17,'IPM TBtu and NOx'!$BW$6:$BW$54,0),MATCH(U$4,'IPM TBtu and NOx'!$BX$5:$CO$5,0))</f>
        <v>0</v>
      </c>
      <c r="V17" s="99">
        <f>INDEX('IPM TBtu and NOx'!$BB$6:$BS$54,MATCH($B17,'IPM TBtu and NOx'!$BA$6:$BA$54,0),MATCH(V$4,'IPM TBtu and NOx'!$BB$5:$BS$5,0))*1000000</f>
        <v>0</v>
      </c>
      <c r="W17" s="99">
        <f>INDEX('IPM TBtu and NOx'!$BB$6:$BS$54,MATCH($B17,'IPM TBtu and NOx'!$BA$6:$BA$54,0),MATCH(W$4,'IPM TBtu and NOx'!$BB$5:$BS$5,0))*1000000</f>
        <v>0</v>
      </c>
      <c r="X17" s="99">
        <f>INDEX('IPM TBtu and NOx'!$BB$6:$BS$54,MATCH($B17,'IPM TBtu and NOx'!$BA$6:$BA$54,0),MATCH(X$4,'IPM TBtu and NOx'!$BB$5:$BS$5,0))*1000000</f>
        <v>0</v>
      </c>
      <c r="Y17" s="99">
        <f>INDEX('IPM TBtu and NOx'!$BB$6:$BS$54,MATCH($B17,'IPM TBtu and NOx'!$BA$6:$BA$54,0),MATCH(Y$4,'IPM TBtu and NOx'!$BB$5:$BS$5,0))*1000000</f>
        <v>0</v>
      </c>
      <c r="Z17" s="99">
        <f>INDEX('IPM TBtu and NOx'!$BB$6:$BS$54,MATCH($B17,'IPM TBtu and NOx'!$BA$6:$BA$54,0),MATCH(Z$4,'IPM TBtu and NOx'!$BB$5:$BS$5,0))*1000000</f>
        <v>0</v>
      </c>
      <c r="AA17" s="99">
        <f>INDEX('IPM TBtu and NOx'!$BB$6:$BS$54,MATCH($B17,'IPM TBtu and NOx'!$BA$6:$BA$54,0),MATCH(AA$4,'IPM TBtu and NOx'!$BB$5:$BS$5,0))*1000000</f>
        <v>0</v>
      </c>
      <c r="AB17" s="51">
        <f t="shared" si="17"/>
        <v>42179.340525579682</v>
      </c>
      <c r="AC17" s="42">
        <f t="shared" si="18"/>
        <v>39372.622276410315</v>
      </c>
      <c r="AD17" s="42">
        <f t="shared" si="19"/>
        <v>32659.970886622163</v>
      </c>
      <c r="AE17" s="42">
        <f t="shared" si="20"/>
        <v>30677.787848701704</v>
      </c>
      <c r="AF17" s="42">
        <f t="shared" si="21"/>
        <v>28810.123381887108</v>
      </c>
      <c r="AG17" s="42">
        <f t="shared" si="22"/>
        <v>27072.25421942199</v>
      </c>
      <c r="AH17" s="51">
        <f t="shared" si="23"/>
        <v>474361355.93925869</v>
      </c>
      <c r="AI17" s="42">
        <f t="shared" si="24"/>
        <v>474088378.19212556</v>
      </c>
      <c r="AJ17" s="42">
        <f t="shared" si="25"/>
        <v>471010592.37797594</v>
      </c>
      <c r="AK17" s="42">
        <f t="shared" si="26"/>
        <v>469819727.10517919</v>
      </c>
      <c r="AL17" s="42">
        <f t="shared" si="27"/>
        <v>469899425.60226047</v>
      </c>
      <c r="AM17" s="42">
        <f t="shared" si="28"/>
        <v>464872824.14205498</v>
      </c>
      <c r="AN17" s="51">
        <f>VLOOKUP($B17,'2015 Historic Data for Final'!$A$2:$H$51,3,0)</f>
        <v>412655981.95999998</v>
      </c>
      <c r="AO17" s="62">
        <f>VLOOKUP($B17,'2015 Historic Data for Final'!$A$2:$H$51,5,0)</f>
        <v>408185175.23100001</v>
      </c>
      <c r="AP17" s="51">
        <f>VLOOKUP($B17,'2015 Historic Data for Final'!$A$2:$H$51,2,0)</f>
        <v>36353.300999999999</v>
      </c>
      <c r="AQ17" s="42">
        <f>VLOOKUP($B17,'2015 Historic Data for Final'!$A$2:$H$51,8,0)</f>
        <v>31041.719101250001</v>
      </c>
      <c r="AR17" s="62">
        <f t="shared" si="1"/>
        <v>31381.715590733129</v>
      </c>
      <c r="AS17" s="73">
        <f t="shared" si="2"/>
        <v>0.17619180425948042</v>
      </c>
      <c r="AT17" s="8">
        <f t="shared" si="3"/>
        <v>0.15209625917297404</v>
      </c>
      <c r="AU17" s="9">
        <f t="shared" si="4"/>
        <v>0.15209625917297404</v>
      </c>
      <c r="AV17" s="68">
        <f t="shared" si="5"/>
        <v>0.17783632666308799</v>
      </c>
      <c r="AW17" s="8">
        <f t="shared" si="6"/>
        <v>0.16609823858814127</v>
      </c>
      <c r="AX17" s="8">
        <f t="shared" si="7"/>
        <v>0.13868040937989451</v>
      </c>
      <c r="AY17" s="8">
        <f t="shared" si="8"/>
        <v>0.130593868579017</v>
      </c>
      <c r="AZ17" s="8">
        <f t="shared" si="9"/>
        <v>0.12262250946555962</v>
      </c>
      <c r="BA17" s="8">
        <f t="shared" si="10"/>
        <v>0.1164716576813675</v>
      </c>
      <c r="BB17" s="40">
        <f t="shared" si="11"/>
        <v>31382</v>
      </c>
      <c r="BC17" s="40">
        <f t="shared" si="12"/>
        <v>28960</v>
      </c>
      <c r="BD17" s="40">
        <f t="shared" si="13"/>
        <v>23303</v>
      </c>
      <c r="BE17" s="40">
        <f t="shared" si="14"/>
        <v>21634</v>
      </c>
      <c r="BF17" s="40">
        <f t="shared" si="15"/>
        <v>19990</v>
      </c>
      <c r="BG17" s="40">
        <f t="shared" si="16"/>
        <v>18720</v>
      </c>
    </row>
    <row r="18" spans="1:59" s="40" customFormat="1" x14ac:dyDescent="0.25">
      <c r="A18" s="42" t="s">
        <v>13</v>
      </c>
      <c r="B18" s="53" t="s">
        <v>33</v>
      </c>
      <c r="C18" s="52" t="s">
        <v>105</v>
      </c>
      <c r="D18" s="42">
        <f>INDEX('IPM TBtu and NOx'!$AF$6:$AW$54,MATCH($B18,'IPM TBtu and NOx'!$AE$6:$AE$54,0),MATCH(D$4,'IPM TBtu and NOx'!$AF$5:$AW$5,0))</f>
        <v>10906.795974060773</v>
      </c>
      <c r="E18" s="42">
        <f>INDEX('IPM TBtu and NOx'!$AF$6:$AW$54,MATCH($B18,'IPM TBtu and NOx'!$AE$6:$AE$54,0),MATCH(E$4,'IPM TBtu and NOx'!$AF$5:$AW$5,0))</f>
        <v>10905.109719730788</v>
      </c>
      <c r="F18" s="42">
        <f>INDEX('IPM TBtu and NOx'!$AF$6:$AW$54,MATCH($B18,'IPM TBtu and NOx'!$AE$6:$AE$54,0),MATCH(F$4,'IPM TBtu and NOx'!$AF$5:$AW$5,0))</f>
        <v>10898.449760183748</v>
      </c>
      <c r="G18" s="42">
        <f>INDEX('IPM TBtu and NOx'!$AF$6:$AW$54,MATCH($B18,'IPM TBtu and NOx'!$AE$6:$AE$54,0),MATCH(G$4,'IPM TBtu and NOx'!$AF$5:$AW$5,0))</f>
        <v>10797.677689421487</v>
      </c>
      <c r="H18" s="42">
        <f>INDEX('IPM TBtu and NOx'!$AF$6:$AW$54,MATCH($B18,'IPM TBtu and NOx'!$AE$6:$AE$54,0),MATCH(H$4,'IPM TBtu and NOx'!$AF$5:$AW$5,0))</f>
        <v>10779.707913320508</v>
      </c>
      <c r="I18" s="42">
        <f>INDEX('IPM TBtu and NOx'!$AF$6:$AW$54,MATCH($B18,'IPM TBtu and NOx'!$AE$6:$AE$54,0),MATCH(I$4,'IPM TBtu and NOx'!$AF$5:$AW$5,0))</f>
        <v>10375.737609673848</v>
      </c>
      <c r="J18" s="85">
        <f>INDEX('IPM TBtu and NOx'!$J$6:$AA$54,MATCH($B18,'IPM TBtu and NOx'!$I$6:$I$54,0),MATCH(J$4,'IPM TBtu and NOx'!$J$5:$AA$5,0))*1000000</f>
        <v>177127299.99279603</v>
      </c>
      <c r="K18" s="85">
        <f>INDEX('IPM TBtu and NOx'!$J$6:$AA$54,MATCH($B18,'IPM TBtu and NOx'!$I$6:$I$54,0),MATCH(K$4,'IPM TBtu and NOx'!$J$5:$AA$5,0))*1000000</f>
        <v>177123757.04912099</v>
      </c>
      <c r="L18" s="85">
        <f>INDEX('IPM TBtu and NOx'!$J$6:$AA$54,MATCH($B18,'IPM TBtu and NOx'!$I$6:$I$54,0),MATCH(L$4,'IPM TBtu and NOx'!$J$5:$AA$5,0))*1000000</f>
        <v>177072526.59106684</v>
      </c>
      <c r="M18" s="85">
        <f>INDEX('IPM TBtu and NOx'!$J$6:$AA$54,MATCH($B18,'IPM TBtu and NOx'!$I$6:$I$54,0),MATCH(M$4,'IPM TBtu and NOx'!$J$5:$AA$5,0))*1000000</f>
        <v>176461231.08830854</v>
      </c>
      <c r="N18" s="85">
        <f>INDEX('IPM TBtu and NOx'!$J$6:$AA$54,MATCH($B18,'IPM TBtu and NOx'!$I$6:$I$54,0),MATCH(N$4,'IPM TBtu and NOx'!$J$5:$AA$5,0))*1000000</f>
        <v>176436822.41705224</v>
      </c>
      <c r="O18" s="85">
        <f>INDEX('IPM TBtu and NOx'!$J$6:$AA$54,MATCH($B18,'IPM TBtu and NOx'!$I$6:$I$54,0),MATCH(O$4,'IPM TBtu and NOx'!$J$5:$AA$5,0))*1000000</f>
        <v>173662221.9972091</v>
      </c>
      <c r="P18" s="99">
        <f>INDEX('IPM TBtu and NOx'!$BX$6:$CO$54,MATCH($B18,'IPM TBtu and NOx'!$BW$6:$BW$54,0),MATCH(P$4,'IPM TBtu and NOx'!$BX$5:$CO$5,0))</f>
        <v>0</v>
      </c>
      <c r="Q18" s="99">
        <f>INDEX('IPM TBtu and NOx'!$BX$6:$CO$54,MATCH($B18,'IPM TBtu and NOx'!$BW$6:$BW$54,0),MATCH(Q$4,'IPM TBtu and NOx'!$BX$5:$CO$5,0))</f>
        <v>0</v>
      </c>
      <c r="R18" s="99">
        <f>INDEX('IPM TBtu and NOx'!$BX$6:$CO$54,MATCH($B18,'IPM TBtu and NOx'!$BW$6:$BW$54,0),MATCH(R$4,'IPM TBtu and NOx'!$BX$5:$CO$5,0))</f>
        <v>0</v>
      </c>
      <c r="S18" s="99">
        <f>INDEX('IPM TBtu and NOx'!$BX$6:$CO$54,MATCH($B18,'IPM TBtu and NOx'!$BW$6:$BW$54,0),MATCH(S$4,'IPM TBtu and NOx'!$BX$5:$CO$5,0))</f>
        <v>0</v>
      </c>
      <c r="T18" s="99">
        <f>INDEX('IPM TBtu and NOx'!$BX$6:$CO$54,MATCH($B18,'IPM TBtu and NOx'!$BW$6:$BW$54,0),MATCH(T$4,'IPM TBtu and NOx'!$BX$5:$CO$5,0))</f>
        <v>0</v>
      </c>
      <c r="U18" s="99">
        <f>INDEX('IPM TBtu and NOx'!$BX$6:$CO$54,MATCH($B18,'IPM TBtu and NOx'!$BW$6:$BW$54,0),MATCH(U$4,'IPM TBtu and NOx'!$BX$5:$CO$5,0))</f>
        <v>0</v>
      </c>
      <c r="V18" s="99">
        <f>INDEX('IPM TBtu and NOx'!$BB$6:$BS$54,MATCH($B18,'IPM TBtu and NOx'!$BA$6:$BA$54,0),MATCH(V$4,'IPM TBtu and NOx'!$BB$5:$BS$5,0))*1000000</f>
        <v>0</v>
      </c>
      <c r="W18" s="99">
        <f>INDEX('IPM TBtu and NOx'!$BB$6:$BS$54,MATCH($B18,'IPM TBtu and NOx'!$BA$6:$BA$54,0),MATCH(W$4,'IPM TBtu and NOx'!$BB$5:$BS$5,0))*1000000</f>
        <v>0</v>
      </c>
      <c r="X18" s="99">
        <f>INDEX('IPM TBtu and NOx'!$BB$6:$BS$54,MATCH($B18,'IPM TBtu and NOx'!$BA$6:$BA$54,0),MATCH(X$4,'IPM TBtu and NOx'!$BB$5:$BS$5,0))*1000000</f>
        <v>0</v>
      </c>
      <c r="Y18" s="99">
        <f>INDEX('IPM TBtu and NOx'!$BB$6:$BS$54,MATCH($B18,'IPM TBtu and NOx'!$BA$6:$BA$54,0),MATCH(Y$4,'IPM TBtu and NOx'!$BB$5:$BS$5,0))*1000000</f>
        <v>0</v>
      </c>
      <c r="Z18" s="99">
        <f>INDEX('IPM TBtu and NOx'!$BB$6:$BS$54,MATCH($B18,'IPM TBtu and NOx'!$BA$6:$BA$54,0),MATCH(Z$4,'IPM TBtu and NOx'!$BB$5:$BS$5,0))*1000000</f>
        <v>0</v>
      </c>
      <c r="AA18" s="99">
        <f>INDEX('IPM TBtu and NOx'!$BB$6:$BS$54,MATCH($B18,'IPM TBtu and NOx'!$BA$6:$BA$54,0),MATCH(AA$4,'IPM TBtu and NOx'!$BB$5:$BS$5,0))*1000000</f>
        <v>0</v>
      </c>
      <c r="AB18" s="51">
        <f t="shared" si="17"/>
        <v>10906.795974060773</v>
      </c>
      <c r="AC18" s="42">
        <f t="shared" si="18"/>
        <v>10905.109719730788</v>
      </c>
      <c r="AD18" s="42">
        <f t="shared" si="19"/>
        <v>10898.449760183748</v>
      </c>
      <c r="AE18" s="42">
        <f t="shared" si="20"/>
        <v>10797.677689421487</v>
      </c>
      <c r="AF18" s="42">
        <f t="shared" si="21"/>
        <v>10779.707913320508</v>
      </c>
      <c r="AG18" s="42">
        <f t="shared" si="22"/>
        <v>10375.737609673848</v>
      </c>
      <c r="AH18" s="51">
        <f t="shared" si="23"/>
        <v>177127299.99279603</v>
      </c>
      <c r="AI18" s="42">
        <f t="shared" si="24"/>
        <v>177123757.04912099</v>
      </c>
      <c r="AJ18" s="42">
        <f t="shared" si="25"/>
        <v>177072526.59106684</v>
      </c>
      <c r="AK18" s="42">
        <f t="shared" si="26"/>
        <v>176461231.08830854</v>
      </c>
      <c r="AL18" s="42">
        <f t="shared" si="27"/>
        <v>176436822.41705224</v>
      </c>
      <c r="AM18" s="42">
        <f t="shared" si="28"/>
        <v>173662221.9972091</v>
      </c>
      <c r="AN18" s="51">
        <f>VLOOKUP($B18,'2015 Historic Data for Final'!$A$2:$H$51,3,0)</f>
        <v>144389596.46399999</v>
      </c>
      <c r="AO18" s="62">
        <f>VLOOKUP($B18,'2015 Historic Data for Final'!$A$2:$H$51,5,0)</f>
        <v>139088330.92300001</v>
      </c>
      <c r="AP18" s="51">
        <f>VLOOKUP($B18,'2015 Historic Data for Final'!$A$2:$H$51,2,0)</f>
        <v>8136.34</v>
      </c>
      <c r="AQ18" s="42">
        <f>VLOOKUP($B18,'2015 Historic Data for Final'!$A$2:$H$51,8,0)</f>
        <v>7736.0010000000002</v>
      </c>
      <c r="AR18" s="62">
        <f t="shared" si="1"/>
        <v>8030.853884165711</v>
      </c>
      <c r="AS18" s="73">
        <f t="shared" si="2"/>
        <v>0.11269980939421211</v>
      </c>
      <c r="AT18" s="8">
        <f t="shared" si="3"/>
        <v>0.11123867758946203</v>
      </c>
      <c r="AU18" s="9">
        <f t="shared" si="4"/>
        <v>0.11123867758946203</v>
      </c>
      <c r="AV18" s="68">
        <f t="shared" si="5"/>
        <v>0.12315206040519294</v>
      </c>
      <c r="AW18" s="8">
        <f t="shared" si="6"/>
        <v>0.12313548336383268</v>
      </c>
      <c r="AX18" s="8">
        <f t="shared" si="7"/>
        <v>0.12309588584967496</v>
      </c>
      <c r="AY18" s="8">
        <f t="shared" si="8"/>
        <v>0.1223801695457727</v>
      </c>
      <c r="AZ18" s="8">
        <f t="shared" si="9"/>
        <v>0.12219340345905789</v>
      </c>
      <c r="BA18" s="8">
        <f t="shared" si="10"/>
        <v>0.11949331858532358</v>
      </c>
      <c r="BB18" s="40">
        <f t="shared" si="11"/>
        <v>8031</v>
      </c>
      <c r="BC18" s="40">
        <f t="shared" si="12"/>
        <v>8030</v>
      </c>
      <c r="BD18" s="40">
        <f t="shared" si="13"/>
        <v>8027</v>
      </c>
      <c r="BE18" s="40">
        <f t="shared" si="14"/>
        <v>7975</v>
      </c>
      <c r="BF18" s="40">
        <f t="shared" si="15"/>
        <v>7962</v>
      </c>
      <c r="BG18" s="40">
        <f t="shared" si="16"/>
        <v>7767</v>
      </c>
    </row>
    <row r="19" spans="1:59" s="40" customFormat="1" x14ac:dyDescent="0.25">
      <c r="A19" s="42" t="s">
        <v>13</v>
      </c>
      <c r="B19" s="53" t="s">
        <v>34</v>
      </c>
      <c r="C19" s="52" t="s">
        <v>104</v>
      </c>
      <c r="D19" s="42">
        <f>INDEX('IPM TBtu and NOx'!$AF$6:$AW$54,MATCH($B19,'IPM TBtu and NOx'!$AE$6:$AE$54,0),MATCH(D$4,'IPM TBtu and NOx'!$AF$5:$AW$5,0))</f>
        <v>20998.841798265501</v>
      </c>
      <c r="E19" s="42">
        <f>INDEX('IPM TBtu and NOx'!$AF$6:$AW$54,MATCH($B19,'IPM TBtu and NOx'!$AE$6:$AE$54,0),MATCH(E$4,'IPM TBtu and NOx'!$AF$5:$AW$5,0))</f>
        <v>19148.402302873608</v>
      </c>
      <c r="F19" s="42">
        <f>INDEX('IPM TBtu and NOx'!$AF$6:$AW$54,MATCH($B19,'IPM TBtu and NOx'!$AE$6:$AE$54,0),MATCH(F$4,'IPM TBtu and NOx'!$AF$5:$AW$5,0))</f>
        <v>16394.542843304895</v>
      </c>
      <c r="G19" s="42">
        <f>INDEX('IPM TBtu and NOx'!$AF$6:$AW$54,MATCH($B19,'IPM TBtu and NOx'!$AE$6:$AE$54,0),MATCH(G$4,'IPM TBtu and NOx'!$AF$5:$AW$5,0))</f>
        <v>16251.164979188732</v>
      </c>
      <c r="H19" s="42">
        <f>INDEX('IPM TBtu and NOx'!$AF$6:$AW$54,MATCH($B19,'IPM TBtu and NOx'!$AE$6:$AE$54,0),MATCH(H$4,'IPM TBtu and NOx'!$AF$5:$AW$5,0))</f>
        <v>15566.2429315071</v>
      </c>
      <c r="I19" s="42">
        <f>INDEX('IPM TBtu and NOx'!$AF$6:$AW$54,MATCH($B19,'IPM TBtu and NOx'!$AE$6:$AE$54,0),MATCH(I$4,'IPM TBtu and NOx'!$AF$5:$AW$5,0))</f>
        <v>14830.773312969812</v>
      </c>
      <c r="J19" s="85">
        <f>INDEX('IPM TBtu and NOx'!$J$6:$AA$54,MATCH($B19,'IPM TBtu and NOx'!$I$6:$I$54,0),MATCH(J$4,'IPM TBtu and NOx'!$J$5:$AA$5,0))*1000000</f>
        <v>310268411.59075093</v>
      </c>
      <c r="K19" s="85">
        <f>INDEX('IPM TBtu and NOx'!$J$6:$AA$54,MATCH($B19,'IPM TBtu and NOx'!$I$6:$I$54,0),MATCH(K$4,'IPM TBtu and NOx'!$J$5:$AA$5,0))*1000000</f>
        <v>310268601.37334418</v>
      </c>
      <c r="L19" s="85">
        <f>INDEX('IPM TBtu and NOx'!$J$6:$AA$54,MATCH($B19,'IPM TBtu and NOx'!$I$6:$I$54,0),MATCH(L$4,'IPM TBtu and NOx'!$J$5:$AA$5,0))*1000000</f>
        <v>310424249.86066091</v>
      </c>
      <c r="M19" s="85">
        <f>INDEX('IPM TBtu and NOx'!$J$6:$AA$54,MATCH($B19,'IPM TBtu and NOx'!$I$6:$I$54,0),MATCH(M$4,'IPM TBtu and NOx'!$J$5:$AA$5,0))*1000000</f>
        <v>309637224.25172472</v>
      </c>
      <c r="N19" s="85">
        <f>INDEX('IPM TBtu and NOx'!$J$6:$AA$54,MATCH($B19,'IPM TBtu and NOx'!$I$6:$I$54,0),MATCH(N$4,'IPM TBtu and NOx'!$J$5:$AA$5,0))*1000000</f>
        <v>309708664.72233599</v>
      </c>
      <c r="O19" s="85">
        <f>INDEX('IPM TBtu and NOx'!$J$6:$AA$54,MATCH($B19,'IPM TBtu and NOx'!$I$6:$I$54,0),MATCH(O$4,'IPM TBtu and NOx'!$J$5:$AA$5,0))*1000000</f>
        <v>309595545.7501716</v>
      </c>
      <c r="P19" s="99">
        <f>INDEX('IPM TBtu and NOx'!$BX$6:$CO$54,MATCH($B19,'IPM TBtu and NOx'!$BW$6:$BW$54,0),MATCH(P$4,'IPM TBtu and NOx'!$BX$5:$CO$5,0))</f>
        <v>2279.62616973068</v>
      </c>
      <c r="Q19" s="99">
        <f>INDEX('IPM TBtu and NOx'!$BX$6:$CO$54,MATCH($B19,'IPM TBtu and NOx'!$BW$6:$BW$54,0),MATCH(Q$4,'IPM TBtu and NOx'!$BX$5:$CO$5,0))</f>
        <v>1998.7654605464002</v>
      </c>
      <c r="R19" s="99">
        <f>INDEX('IPM TBtu and NOx'!$BX$6:$CO$54,MATCH($B19,'IPM TBtu and NOx'!$BW$6:$BW$54,0),MATCH(R$4,'IPM TBtu and NOx'!$BX$5:$CO$5,0))</f>
        <v>1998.7654605464002</v>
      </c>
      <c r="S19" s="99">
        <f>INDEX('IPM TBtu and NOx'!$BX$6:$CO$54,MATCH($B19,'IPM TBtu and NOx'!$BW$6:$BW$54,0),MATCH(S$4,'IPM TBtu and NOx'!$BX$5:$CO$5,0))</f>
        <v>1998.7654605464002</v>
      </c>
      <c r="T19" s="99">
        <f>INDEX('IPM TBtu and NOx'!$BX$6:$CO$54,MATCH($B19,'IPM TBtu and NOx'!$BW$6:$BW$54,0),MATCH(T$4,'IPM TBtu and NOx'!$BX$5:$CO$5,0))</f>
        <v>1998.7654605464002</v>
      </c>
      <c r="U19" s="99">
        <f>INDEX('IPM TBtu and NOx'!$BX$6:$CO$54,MATCH($B19,'IPM TBtu and NOx'!$BW$6:$BW$54,0),MATCH(U$4,'IPM TBtu and NOx'!$BX$5:$CO$5,0))</f>
        <v>1998.7654605464002</v>
      </c>
      <c r="V19" s="99">
        <f>INDEX('IPM TBtu and NOx'!$BB$6:$BS$54,MATCH($B19,'IPM TBtu and NOx'!$BA$6:$BA$54,0),MATCH(V$4,'IPM TBtu and NOx'!$BB$5:$BS$5,0))*1000000</f>
        <v>39975309.210928001</v>
      </c>
      <c r="W19" s="99">
        <f>INDEX('IPM TBtu and NOx'!$BB$6:$BS$54,MATCH($B19,'IPM TBtu and NOx'!$BA$6:$BA$54,0),MATCH(W$4,'IPM TBtu and NOx'!$BB$5:$BS$5,0))*1000000</f>
        <v>39975309.210928001</v>
      </c>
      <c r="X19" s="99">
        <f>INDEX('IPM TBtu and NOx'!$BB$6:$BS$54,MATCH($B19,'IPM TBtu and NOx'!$BA$6:$BA$54,0),MATCH(X$4,'IPM TBtu and NOx'!$BB$5:$BS$5,0))*1000000</f>
        <v>39975309.210928001</v>
      </c>
      <c r="Y19" s="99">
        <f>INDEX('IPM TBtu and NOx'!$BB$6:$BS$54,MATCH($B19,'IPM TBtu and NOx'!$BA$6:$BA$54,0),MATCH(Y$4,'IPM TBtu and NOx'!$BB$5:$BS$5,0))*1000000</f>
        <v>39975309.210928001</v>
      </c>
      <c r="Z19" s="99">
        <f>INDEX('IPM TBtu and NOx'!$BB$6:$BS$54,MATCH($B19,'IPM TBtu and NOx'!$BA$6:$BA$54,0),MATCH(Z$4,'IPM TBtu and NOx'!$BB$5:$BS$5,0))*1000000</f>
        <v>39975309.210928001</v>
      </c>
      <c r="AA19" s="99">
        <f>INDEX('IPM TBtu and NOx'!$BB$6:$BS$54,MATCH($B19,'IPM TBtu and NOx'!$BA$6:$BA$54,0),MATCH(AA$4,'IPM TBtu and NOx'!$BB$5:$BS$5,0))*1000000</f>
        <v>39975309.210928001</v>
      </c>
      <c r="AB19" s="51">
        <f t="shared" si="17"/>
        <v>20998.841798265501</v>
      </c>
      <c r="AC19" s="42">
        <f t="shared" si="18"/>
        <v>19148.402302873608</v>
      </c>
      <c r="AD19" s="42">
        <f t="shared" si="19"/>
        <v>16394.542843304895</v>
      </c>
      <c r="AE19" s="42">
        <f t="shared" si="20"/>
        <v>16251.164979188732</v>
      </c>
      <c r="AF19" s="42">
        <f t="shared" si="21"/>
        <v>15566.2429315071</v>
      </c>
      <c r="AG19" s="42">
        <f t="shared" si="22"/>
        <v>14830.773312969812</v>
      </c>
      <c r="AH19" s="51">
        <f t="shared" si="23"/>
        <v>310268411.59075093</v>
      </c>
      <c r="AI19" s="42">
        <f t="shared" si="24"/>
        <v>310268601.37334418</v>
      </c>
      <c r="AJ19" s="42">
        <f t="shared" si="25"/>
        <v>310424249.86066091</v>
      </c>
      <c r="AK19" s="42">
        <f t="shared" si="26"/>
        <v>309637224.25172472</v>
      </c>
      <c r="AL19" s="42">
        <f t="shared" si="27"/>
        <v>309708664.72233599</v>
      </c>
      <c r="AM19" s="42">
        <f t="shared" si="28"/>
        <v>309595545.7501716</v>
      </c>
      <c r="AN19" s="51">
        <f>VLOOKUP($B19,'2015 Historic Data for Final'!$A$2:$H$51,3,0)</f>
        <v>372396263.78299999</v>
      </c>
      <c r="AO19" s="62">
        <f>VLOOKUP($B19,'2015 Historic Data for Final'!$A$2:$H$51,5,0)</f>
        <v>365434079.42699999</v>
      </c>
      <c r="AP19" s="51">
        <f>VLOOKUP($B19,'2015 Historic Data for Final'!$A$2:$H$51,2,0)</f>
        <v>27731.019</v>
      </c>
      <c r="AQ19" s="42">
        <f>VLOOKUP($B19,'2015 Historic Data for Final'!$A$2:$H$51,8,0)</f>
        <v>25826.248</v>
      </c>
      <c r="AR19" s="62">
        <f t="shared" si="1"/>
        <v>26318.285031909323</v>
      </c>
      <c r="AS19" s="73">
        <f t="shared" si="2"/>
        <v>0.14893285296846703</v>
      </c>
      <c r="AT19" s="8">
        <f t="shared" si="3"/>
        <v>0.1413455911966148</v>
      </c>
      <c r="AU19" s="9">
        <f t="shared" si="4"/>
        <v>0.1413455911966148</v>
      </c>
      <c r="AV19" s="68">
        <f t="shared" si="5"/>
        <v>0.13535919876989164</v>
      </c>
      <c r="AW19" s="8">
        <f t="shared" si="6"/>
        <v>0.1234311317233964</v>
      </c>
      <c r="AX19" s="8">
        <f t="shared" si="7"/>
        <v>0.10562668896301664</v>
      </c>
      <c r="AY19" s="8">
        <f t="shared" si="8"/>
        <v>0.10496906512749953</v>
      </c>
      <c r="AZ19" s="8">
        <f t="shared" si="9"/>
        <v>0.10052184329723388</v>
      </c>
      <c r="BA19" s="8">
        <f t="shared" si="10"/>
        <v>9.5807407545440051E-2</v>
      </c>
      <c r="BB19" s="40">
        <f t="shared" si="11"/>
        <v>26318</v>
      </c>
      <c r="BC19" s="40">
        <f t="shared" si="12"/>
        <v>24097</v>
      </c>
      <c r="BD19" s="40">
        <f t="shared" si="13"/>
        <v>20782</v>
      </c>
      <c r="BE19" s="40">
        <f t="shared" si="14"/>
        <v>20660</v>
      </c>
      <c r="BF19" s="40">
        <f t="shared" si="15"/>
        <v>19832</v>
      </c>
      <c r="BG19" s="40">
        <f t="shared" si="16"/>
        <v>18954</v>
      </c>
    </row>
    <row r="20" spans="1:59" s="40" customFormat="1" x14ac:dyDescent="0.25">
      <c r="A20" s="42" t="s">
        <v>13</v>
      </c>
      <c r="B20" s="53" t="s">
        <v>35</v>
      </c>
      <c r="C20" s="52" t="s">
        <v>103</v>
      </c>
      <c r="D20" s="42">
        <f>INDEX('IPM TBtu and NOx'!$AF$6:$AW$54,MATCH($B20,'IPM TBtu and NOx'!$AE$6:$AE$54,0),MATCH(D$4,'IPM TBtu and NOx'!$AF$5:$AW$5,0))</f>
        <v>10007.210206162828</v>
      </c>
      <c r="E20" s="42">
        <f>INDEX('IPM TBtu and NOx'!$AF$6:$AW$54,MATCH($B20,'IPM TBtu and NOx'!$AE$6:$AE$54,0),MATCH(E$4,'IPM TBtu and NOx'!$AF$5:$AW$5,0))</f>
        <v>10001.194378192393</v>
      </c>
      <c r="F20" s="42">
        <f>INDEX('IPM TBtu and NOx'!$AF$6:$AW$54,MATCH($B20,'IPM TBtu and NOx'!$AE$6:$AE$54,0),MATCH(F$4,'IPM TBtu and NOx'!$AF$5:$AW$5,0))</f>
        <v>9689.5544788985044</v>
      </c>
      <c r="G20" s="42">
        <f>INDEX('IPM TBtu and NOx'!$AF$6:$AW$54,MATCH($B20,'IPM TBtu and NOx'!$AE$6:$AE$54,0),MATCH(G$4,'IPM TBtu and NOx'!$AF$5:$AW$5,0))</f>
        <v>9554.4640739726474</v>
      </c>
      <c r="H20" s="42">
        <f>INDEX('IPM TBtu and NOx'!$AF$6:$AW$54,MATCH($B20,'IPM TBtu and NOx'!$AE$6:$AE$54,0),MATCH(H$4,'IPM TBtu and NOx'!$AF$5:$AW$5,0))</f>
        <v>9545.4448298965417</v>
      </c>
      <c r="I20" s="42">
        <f>INDEX('IPM TBtu and NOx'!$AF$6:$AW$54,MATCH($B20,'IPM TBtu and NOx'!$AE$6:$AE$54,0),MATCH(I$4,'IPM TBtu and NOx'!$AF$5:$AW$5,0))</f>
        <v>9544.0342435196435</v>
      </c>
      <c r="J20" s="85">
        <f>INDEX('IPM TBtu and NOx'!$J$6:$AA$54,MATCH($B20,'IPM TBtu and NOx'!$I$6:$I$54,0),MATCH(J$4,'IPM TBtu and NOx'!$J$5:$AA$5,0))*1000000</f>
        <v>208642504.74398446</v>
      </c>
      <c r="K20" s="85">
        <f>INDEX('IPM TBtu and NOx'!$J$6:$AA$54,MATCH($B20,'IPM TBtu and NOx'!$I$6:$I$54,0),MATCH(K$4,'IPM TBtu and NOx'!$J$5:$AA$5,0))*1000000</f>
        <v>208582407.28973904</v>
      </c>
      <c r="L20" s="85">
        <f>INDEX('IPM TBtu and NOx'!$J$6:$AA$54,MATCH($B20,'IPM TBtu and NOx'!$I$6:$I$54,0),MATCH(L$4,'IPM TBtu and NOx'!$J$5:$AA$5,0))*1000000</f>
        <v>208170476.01712129</v>
      </c>
      <c r="M20" s="85">
        <f>INDEX('IPM TBtu and NOx'!$J$6:$AA$54,MATCH($B20,'IPM TBtu and NOx'!$I$6:$I$54,0),MATCH(M$4,'IPM TBtu and NOx'!$J$5:$AA$5,0))*1000000</f>
        <v>207819541.18442336</v>
      </c>
      <c r="N20" s="85">
        <f>INDEX('IPM TBtu and NOx'!$J$6:$AA$54,MATCH($B20,'IPM TBtu and NOx'!$I$6:$I$54,0),MATCH(N$4,'IPM TBtu and NOx'!$J$5:$AA$5,0))*1000000</f>
        <v>207764164.5335198</v>
      </c>
      <c r="O20" s="85">
        <f>INDEX('IPM TBtu and NOx'!$J$6:$AA$54,MATCH($B20,'IPM TBtu and NOx'!$I$6:$I$54,0),MATCH(O$4,'IPM TBtu and NOx'!$J$5:$AA$5,0))*1000000</f>
        <v>207946542.44346324</v>
      </c>
      <c r="P20" s="99">
        <f>INDEX('IPM TBtu and NOx'!$BX$6:$CO$54,MATCH($B20,'IPM TBtu and NOx'!$BW$6:$BW$54,0),MATCH(P$4,'IPM TBtu and NOx'!$BX$5:$CO$5,0))</f>
        <v>0</v>
      </c>
      <c r="Q20" s="99">
        <f>INDEX('IPM TBtu and NOx'!$BX$6:$CO$54,MATCH($B20,'IPM TBtu and NOx'!$BW$6:$BW$54,0),MATCH(Q$4,'IPM TBtu and NOx'!$BX$5:$CO$5,0))</f>
        <v>0</v>
      </c>
      <c r="R20" s="99">
        <f>INDEX('IPM TBtu and NOx'!$BX$6:$CO$54,MATCH($B20,'IPM TBtu and NOx'!$BW$6:$BW$54,0),MATCH(R$4,'IPM TBtu and NOx'!$BX$5:$CO$5,0))</f>
        <v>0</v>
      </c>
      <c r="S20" s="99">
        <f>INDEX('IPM TBtu and NOx'!$BX$6:$CO$54,MATCH($B20,'IPM TBtu and NOx'!$BW$6:$BW$54,0),MATCH(S$4,'IPM TBtu and NOx'!$BX$5:$CO$5,0))</f>
        <v>0</v>
      </c>
      <c r="T20" s="99">
        <f>INDEX('IPM TBtu and NOx'!$BX$6:$CO$54,MATCH($B20,'IPM TBtu and NOx'!$BW$6:$BW$54,0),MATCH(T$4,'IPM TBtu and NOx'!$BX$5:$CO$5,0))</f>
        <v>0</v>
      </c>
      <c r="U20" s="99">
        <f>INDEX('IPM TBtu and NOx'!$BX$6:$CO$54,MATCH($B20,'IPM TBtu and NOx'!$BW$6:$BW$54,0),MATCH(U$4,'IPM TBtu and NOx'!$BX$5:$CO$5,0))</f>
        <v>0</v>
      </c>
      <c r="V20" s="99">
        <f>INDEX('IPM TBtu and NOx'!$BB$6:$BS$54,MATCH($B20,'IPM TBtu and NOx'!$BA$6:$BA$54,0),MATCH(V$4,'IPM TBtu and NOx'!$BB$5:$BS$5,0))*1000000</f>
        <v>0</v>
      </c>
      <c r="W20" s="99">
        <f>INDEX('IPM TBtu and NOx'!$BB$6:$BS$54,MATCH($B20,'IPM TBtu and NOx'!$BA$6:$BA$54,0),MATCH(W$4,'IPM TBtu and NOx'!$BB$5:$BS$5,0))*1000000</f>
        <v>0</v>
      </c>
      <c r="X20" s="99">
        <f>INDEX('IPM TBtu and NOx'!$BB$6:$BS$54,MATCH($B20,'IPM TBtu and NOx'!$BA$6:$BA$54,0),MATCH(X$4,'IPM TBtu and NOx'!$BB$5:$BS$5,0))*1000000</f>
        <v>0</v>
      </c>
      <c r="Y20" s="99">
        <f>INDEX('IPM TBtu and NOx'!$BB$6:$BS$54,MATCH($B20,'IPM TBtu and NOx'!$BA$6:$BA$54,0),MATCH(Y$4,'IPM TBtu and NOx'!$BB$5:$BS$5,0))*1000000</f>
        <v>0</v>
      </c>
      <c r="Z20" s="99">
        <f>INDEX('IPM TBtu and NOx'!$BB$6:$BS$54,MATCH($B20,'IPM TBtu and NOx'!$BA$6:$BA$54,0),MATCH(Z$4,'IPM TBtu and NOx'!$BB$5:$BS$5,0))*1000000</f>
        <v>0</v>
      </c>
      <c r="AA20" s="99">
        <f>INDEX('IPM TBtu and NOx'!$BB$6:$BS$54,MATCH($B20,'IPM TBtu and NOx'!$BA$6:$BA$54,0),MATCH(AA$4,'IPM TBtu and NOx'!$BB$5:$BS$5,0))*1000000</f>
        <v>0</v>
      </c>
      <c r="AB20" s="51">
        <f t="shared" si="17"/>
        <v>10007.210206162828</v>
      </c>
      <c r="AC20" s="42">
        <f t="shared" si="18"/>
        <v>10001.194378192393</v>
      </c>
      <c r="AD20" s="42">
        <f t="shared" si="19"/>
        <v>9689.5544788985044</v>
      </c>
      <c r="AE20" s="42">
        <f t="shared" si="20"/>
        <v>9554.4640739726474</v>
      </c>
      <c r="AF20" s="42">
        <f t="shared" si="21"/>
        <v>9545.4448298965417</v>
      </c>
      <c r="AG20" s="42">
        <f t="shared" si="22"/>
        <v>9544.0342435196435</v>
      </c>
      <c r="AH20" s="51">
        <f t="shared" si="23"/>
        <v>208642504.74398446</v>
      </c>
      <c r="AI20" s="42">
        <f t="shared" si="24"/>
        <v>208582407.28973904</v>
      </c>
      <c r="AJ20" s="42">
        <f t="shared" si="25"/>
        <v>208170476.01712129</v>
      </c>
      <c r="AK20" s="42">
        <f t="shared" si="26"/>
        <v>207819541.18442336</v>
      </c>
      <c r="AL20" s="42">
        <f t="shared" si="27"/>
        <v>207764164.5335198</v>
      </c>
      <c r="AM20" s="42">
        <f t="shared" si="28"/>
        <v>207946542.44346324</v>
      </c>
      <c r="AN20" s="51">
        <f>VLOOKUP($B20,'2015 Historic Data for Final'!$A$2:$H$51,3,0)</f>
        <v>326367340.759</v>
      </c>
      <c r="AO20" s="62">
        <f>VLOOKUP($B20,'2015 Historic Data for Final'!$A$2:$H$51,5,0)</f>
        <v>326315787.21499997</v>
      </c>
      <c r="AP20" s="51">
        <f>VLOOKUP($B20,'2015 Historic Data for Final'!$A$2:$H$51,2,0)</f>
        <v>19257.035</v>
      </c>
      <c r="AQ20" s="42">
        <f>VLOOKUP($B20,'2015 Historic Data for Final'!$A$2:$H$51,8,0)</f>
        <v>19098.018</v>
      </c>
      <c r="AR20" s="62">
        <f t="shared" si="1"/>
        <v>19101.035232232862</v>
      </c>
      <c r="AS20" s="73">
        <f t="shared" si="2"/>
        <v>0.11800834578126496</v>
      </c>
      <c r="AT20" s="8">
        <f t="shared" si="3"/>
        <v>0.11705236919730685</v>
      </c>
      <c r="AU20" s="9">
        <f t="shared" si="4"/>
        <v>0.11705236919730685</v>
      </c>
      <c r="AV20" s="68">
        <f t="shared" si="5"/>
        <v>9.5926860334064834E-2</v>
      </c>
      <c r="AW20" s="8">
        <f t="shared" si="6"/>
        <v>9.5896816113545641E-2</v>
      </c>
      <c r="AX20" s="8">
        <f t="shared" si="7"/>
        <v>9.3092494807972409E-2</v>
      </c>
      <c r="AY20" s="8">
        <f t="shared" si="8"/>
        <v>9.1949621479472124E-2</v>
      </c>
      <c r="AZ20" s="8">
        <f t="shared" si="9"/>
        <v>9.1887307431754134E-2</v>
      </c>
      <c r="BA20" s="8">
        <f t="shared" si="10"/>
        <v>9.179315156071409E-2</v>
      </c>
      <c r="BB20" s="40">
        <f t="shared" si="11"/>
        <v>19101</v>
      </c>
      <c r="BC20" s="40">
        <f t="shared" si="12"/>
        <v>19096</v>
      </c>
      <c r="BD20" s="40">
        <f t="shared" si="13"/>
        <v>18639</v>
      </c>
      <c r="BE20" s="40">
        <f t="shared" si="14"/>
        <v>18452</v>
      </c>
      <c r="BF20" s="40">
        <f t="shared" si="15"/>
        <v>18442</v>
      </c>
      <c r="BG20" s="40">
        <f t="shared" si="16"/>
        <v>18426</v>
      </c>
    </row>
    <row r="21" spans="1:59" s="40" customFormat="1" x14ac:dyDescent="0.25">
      <c r="A21" s="42"/>
      <c r="B21" s="53" t="s">
        <v>38</v>
      </c>
      <c r="C21" s="52" t="s">
        <v>102</v>
      </c>
      <c r="D21" s="42">
        <f>INDEX('IPM TBtu and NOx'!$AF$6:$AW$54,MATCH($B21,'IPM TBtu and NOx'!$AE$6:$AE$54,0),MATCH(D$4,'IPM TBtu and NOx'!$AF$5:$AW$5,0))</f>
        <v>707.57496547937581</v>
      </c>
      <c r="E21" s="42">
        <f>INDEX('IPM TBtu and NOx'!$AF$6:$AW$54,MATCH($B21,'IPM TBtu and NOx'!$AE$6:$AE$54,0),MATCH(E$4,'IPM TBtu and NOx'!$AF$5:$AW$5,0))</f>
        <v>708.46073795875293</v>
      </c>
      <c r="F21" s="42">
        <f>INDEX('IPM TBtu and NOx'!$AF$6:$AW$54,MATCH($B21,'IPM TBtu and NOx'!$AE$6:$AE$54,0),MATCH(F$4,'IPM TBtu and NOx'!$AF$5:$AW$5,0))</f>
        <v>699.35606184953122</v>
      </c>
      <c r="G21" s="42">
        <f>INDEX('IPM TBtu and NOx'!$AF$6:$AW$54,MATCH($B21,'IPM TBtu and NOx'!$AE$6:$AE$54,0),MATCH(G$4,'IPM TBtu and NOx'!$AF$5:$AW$5,0))</f>
        <v>682.36721430993168</v>
      </c>
      <c r="H21" s="42">
        <f>INDEX('IPM TBtu and NOx'!$AF$6:$AW$54,MATCH($B21,'IPM TBtu and NOx'!$AE$6:$AE$54,0),MATCH(H$4,'IPM TBtu and NOx'!$AF$5:$AW$5,0))</f>
        <v>622.06059997386956</v>
      </c>
      <c r="I21" s="42">
        <f>INDEX('IPM TBtu and NOx'!$AF$6:$AW$54,MATCH($B21,'IPM TBtu and NOx'!$AE$6:$AE$54,0),MATCH(I$4,'IPM TBtu and NOx'!$AF$5:$AW$5,0))</f>
        <v>622.06059997386956</v>
      </c>
      <c r="J21" s="85">
        <f>INDEX('IPM TBtu and NOx'!$J$6:$AA$54,MATCH($B21,'IPM TBtu and NOx'!$I$6:$I$54,0),MATCH(J$4,'IPM TBtu and NOx'!$J$5:$AA$5,0))*1000000</f>
        <v>109170036.48795398</v>
      </c>
      <c r="K21" s="85">
        <f>INDEX('IPM TBtu and NOx'!$J$6:$AA$54,MATCH($B21,'IPM TBtu and NOx'!$I$6:$I$54,0),MATCH(K$4,'IPM TBtu and NOx'!$J$5:$AA$5,0))*1000000</f>
        <v>109186210.50242512</v>
      </c>
      <c r="L21" s="85">
        <f>INDEX('IPM TBtu and NOx'!$J$6:$AA$54,MATCH($B21,'IPM TBtu and NOx'!$I$6:$I$54,0),MATCH(L$4,'IPM TBtu and NOx'!$J$5:$AA$5,0))*1000000</f>
        <v>109213025.82305324</v>
      </c>
      <c r="M21" s="85">
        <f>INDEX('IPM TBtu and NOx'!$J$6:$AA$54,MATCH($B21,'IPM TBtu and NOx'!$I$6:$I$54,0),MATCH(M$4,'IPM TBtu and NOx'!$J$5:$AA$5,0))*1000000</f>
        <v>109241379.04198198</v>
      </c>
      <c r="N21" s="85">
        <f>INDEX('IPM TBtu and NOx'!$J$6:$AA$54,MATCH($B21,'IPM TBtu and NOx'!$I$6:$I$54,0),MATCH(N$4,'IPM TBtu and NOx'!$J$5:$AA$5,0))*1000000</f>
        <v>109308978.02357191</v>
      </c>
      <c r="O21" s="85">
        <f>INDEX('IPM TBtu and NOx'!$J$6:$AA$54,MATCH($B21,'IPM TBtu and NOx'!$I$6:$I$54,0),MATCH(O$4,'IPM TBtu and NOx'!$J$5:$AA$5,0))*1000000</f>
        <v>109308978.02357191</v>
      </c>
      <c r="P21" s="99">
        <f>INDEX('IPM TBtu and NOx'!$BX$6:$CO$54,MATCH($B21,'IPM TBtu and NOx'!$BW$6:$BW$54,0),MATCH(P$4,'IPM TBtu and NOx'!$BX$5:$CO$5,0))</f>
        <v>249.96804910929538</v>
      </c>
      <c r="Q21" s="99">
        <f>INDEX('IPM TBtu and NOx'!$BX$6:$CO$54,MATCH($B21,'IPM TBtu and NOx'!$BW$6:$BW$54,0),MATCH(Q$4,'IPM TBtu and NOx'!$BX$5:$CO$5,0))</f>
        <v>249.96804423187137</v>
      </c>
      <c r="R21" s="99">
        <f>INDEX('IPM TBtu and NOx'!$BX$6:$CO$54,MATCH($B21,'IPM TBtu and NOx'!$BW$6:$BW$54,0),MATCH(R$4,'IPM TBtu and NOx'!$BX$5:$CO$5,0))</f>
        <v>249.96808487706636</v>
      </c>
      <c r="S21" s="99">
        <f>INDEX('IPM TBtu and NOx'!$BX$6:$CO$54,MATCH($B21,'IPM TBtu and NOx'!$BW$6:$BW$54,0),MATCH(S$4,'IPM TBtu and NOx'!$BX$5:$CO$5,0))</f>
        <v>249.99558120563137</v>
      </c>
      <c r="T21" s="99">
        <f>INDEX('IPM TBtu and NOx'!$BX$6:$CO$54,MATCH($B21,'IPM TBtu and NOx'!$BW$6:$BW$54,0),MATCH(T$4,'IPM TBtu and NOx'!$BX$5:$CO$5,0))</f>
        <v>286.14372157393035</v>
      </c>
      <c r="U21" s="99">
        <f>INDEX('IPM TBtu and NOx'!$BX$6:$CO$54,MATCH($B21,'IPM TBtu and NOx'!$BW$6:$BW$54,0),MATCH(U$4,'IPM TBtu and NOx'!$BX$5:$CO$5,0))</f>
        <v>286.61525603953237</v>
      </c>
      <c r="V21" s="99">
        <f>INDEX('IPM TBtu and NOx'!$BB$6:$BS$54,MATCH($B21,'IPM TBtu and NOx'!$BA$6:$BA$54,0),MATCH(V$4,'IPM TBtu and NOx'!$BB$5:$BS$5,0))*1000000</f>
        <v>6215438.162866584</v>
      </c>
      <c r="W21" s="99">
        <f>INDEX('IPM TBtu and NOx'!$BB$6:$BS$54,MATCH($B21,'IPM TBtu and NOx'!$BA$6:$BA$54,0),MATCH(W$4,'IPM TBtu and NOx'!$BB$5:$BS$5,0))*1000000</f>
        <v>6215434.7257757448</v>
      </c>
      <c r="X21" s="99">
        <f>INDEX('IPM TBtu and NOx'!$BB$6:$BS$54,MATCH($B21,'IPM TBtu and NOx'!$BA$6:$BA$54,0),MATCH(X$4,'IPM TBtu and NOx'!$BB$5:$BS$5,0))*1000000</f>
        <v>6215439.0591818746</v>
      </c>
      <c r="Y21" s="99">
        <f>INDEX('IPM TBtu and NOx'!$BB$6:$BS$54,MATCH($B21,'IPM TBtu and NOx'!$BA$6:$BA$54,0),MATCH(Y$4,'IPM TBtu and NOx'!$BB$5:$BS$5,0))*1000000</f>
        <v>6216128.1833017142</v>
      </c>
      <c r="Z21" s="99">
        <f>INDEX('IPM TBtu and NOx'!$BB$6:$BS$54,MATCH($B21,'IPM TBtu and NOx'!$BA$6:$BA$54,0),MATCH(Z$4,'IPM TBtu and NOx'!$BB$5:$BS$5,0))*1000000</f>
        <v>7122088.7193556838</v>
      </c>
      <c r="AA21" s="99">
        <f>INDEX('IPM TBtu and NOx'!$BB$6:$BS$54,MATCH($B21,'IPM TBtu and NOx'!$BA$6:$BA$54,0),MATCH(AA$4,'IPM TBtu and NOx'!$BB$5:$BS$5,0))*1000000</f>
        <v>7133906.5737877442</v>
      </c>
      <c r="AB21" s="51">
        <f t="shared" si="17"/>
        <v>707.57496547937581</v>
      </c>
      <c r="AC21" s="42">
        <f t="shared" si="18"/>
        <v>708.46073795875293</v>
      </c>
      <c r="AD21" s="42">
        <f t="shared" si="19"/>
        <v>699.35606184953122</v>
      </c>
      <c r="AE21" s="42">
        <f t="shared" si="20"/>
        <v>682.36721430993168</v>
      </c>
      <c r="AF21" s="42">
        <f t="shared" si="21"/>
        <v>622.06059997386956</v>
      </c>
      <c r="AG21" s="42">
        <f t="shared" si="22"/>
        <v>622.06059997386956</v>
      </c>
      <c r="AH21" s="51">
        <f t="shared" si="23"/>
        <v>109170036.48795398</v>
      </c>
      <c r="AI21" s="42">
        <f t="shared" si="24"/>
        <v>109186210.50242512</v>
      </c>
      <c r="AJ21" s="42">
        <f t="shared" si="25"/>
        <v>109213025.82305324</v>
      </c>
      <c r="AK21" s="42">
        <f t="shared" si="26"/>
        <v>109241379.04198198</v>
      </c>
      <c r="AL21" s="42">
        <f t="shared" si="27"/>
        <v>109308978.02357191</v>
      </c>
      <c r="AM21" s="42">
        <f t="shared" si="28"/>
        <v>109308978.02357191</v>
      </c>
      <c r="AN21" s="51">
        <f>VLOOKUP($B21,'2015 Historic Data for Final'!$A$2:$H$51,3,0)</f>
        <v>94879935.077000007</v>
      </c>
      <c r="AO21" s="62">
        <f>VLOOKUP($B21,'2015 Historic Data for Final'!$A$2:$H$51,5,0)</f>
        <v>94879935.077000007</v>
      </c>
      <c r="AP21" s="51">
        <f>VLOOKUP($B21,'2015 Historic Data for Final'!$A$2:$H$51,2,0)</f>
        <v>1118.761</v>
      </c>
      <c r="AQ21" s="42">
        <f>VLOOKUP($B21,'2015 Historic Data for Final'!$A$2:$H$51,8,0)</f>
        <v>1118.761</v>
      </c>
      <c r="AR21" s="62">
        <f t="shared" si="1"/>
        <v>1118.761</v>
      </c>
      <c r="AS21" s="73">
        <f t="shared" si="2"/>
        <v>2.3582667907436218E-2</v>
      </c>
      <c r="AT21" s="8">
        <f t="shared" si="3"/>
        <v>2.3582667907436218E-2</v>
      </c>
      <c r="AU21" s="9">
        <f t="shared" si="4"/>
        <v>2.3582667907436218E-2</v>
      </c>
      <c r="AV21" s="68">
        <f t="shared" si="5"/>
        <v>1.2962805330883093E-2</v>
      </c>
      <c r="AW21" s="8">
        <f t="shared" si="6"/>
        <v>1.2977110107562848E-2</v>
      </c>
      <c r="AX21" s="8">
        <f t="shared" si="7"/>
        <v>1.2807191387273287E-2</v>
      </c>
      <c r="AY21" s="8">
        <f t="shared" si="8"/>
        <v>1.2492834131061175E-2</v>
      </c>
      <c r="AZ21" s="8">
        <f t="shared" si="9"/>
        <v>1.1381692724996941E-2</v>
      </c>
      <c r="BA21" s="8">
        <f t="shared" si="10"/>
        <v>1.1381692724996941E-2</v>
      </c>
      <c r="BB21" s="40">
        <f t="shared" si="11"/>
        <v>1119</v>
      </c>
      <c r="BC21" s="40">
        <f t="shared" si="12"/>
        <v>1119</v>
      </c>
      <c r="BD21" s="40">
        <f t="shared" si="13"/>
        <v>1111</v>
      </c>
      <c r="BE21" s="40">
        <f t="shared" si="14"/>
        <v>1096</v>
      </c>
      <c r="BF21" s="40">
        <f t="shared" si="15"/>
        <v>1044</v>
      </c>
      <c r="BG21" s="40">
        <f t="shared" si="16"/>
        <v>1044</v>
      </c>
    </row>
    <row r="22" spans="1:59" s="40" customFormat="1" x14ac:dyDescent="0.25">
      <c r="A22" s="42" t="s">
        <v>13</v>
      </c>
      <c r="B22" s="53" t="s">
        <v>37</v>
      </c>
      <c r="C22" s="52" t="s">
        <v>101</v>
      </c>
      <c r="D22" s="42">
        <f>INDEX('IPM TBtu and NOx'!$AF$6:$AW$54,MATCH($B22,'IPM TBtu and NOx'!$AE$6:$AE$54,0),MATCH(D$4,'IPM TBtu and NOx'!$AF$5:$AW$5,0))</f>
        <v>2208.0082426043164</v>
      </c>
      <c r="E22" s="42">
        <f>INDEX('IPM TBtu and NOx'!$AF$6:$AW$54,MATCH($B22,'IPM TBtu and NOx'!$AE$6:$AE$54,0),MATCH(E$4,'IPM TBtu and NOx'!$AF$5:$AW$5,0))</f>
        <v>2208.3456515634984</v>
      </c>
      <c r="F22" s="42">
        <f>INDEX('IPM TBtu and NOx'!$AF$6:$AW$54,MATCH($B22,'IPM TBtu and NOx'!$AE$6:$AE$54,0),MATCH(F$4,'IPM TBtu and NOx'!$AF$5:$AW$5,0))</f>
        <v>2162.9247327316934</v>
      </c>
      <c r="G22" s="42">
        <f>INDEX('IPM TBtu and NOx'!$AF$6:$AW$54,MATCH($B22,'IPM TBtu and NOx'!$AE$6:$AE$54,0),MATCH(G$4,'IPM TBtu and NOx'!$AF$5:$AW$5,0))</f>
        <v>1600.5828486560849</v>
      </c>
      <c r="H22" s="42">
        <f>INDEX('IPM TBtu and NOx'!$AF$6:$AW$54,MATCH($B22,'IPM TBtu and NOx'!$AE$6:$AE$54,0),MATCH(H$4,'IPM TBtu and NOx'!$AF$5:$AW$5,0))</f>
        <v>1215.7638815235775</v>
      </c>
      <c r="I22" s="42">
        <f>INDEX('IPM TBtu and NOx'!$AF$6:$AW$54,MATCH($B22,'IPM TBtu and NOx'!$AE$6:$AE$54,0),MATCH(I$4,'IPM TBtu and NOx'!$AF$5:$AW$5,0))</f>
        <v>1204.5218009475059</v>
      </c>
      <c r="J22" s="85">
        <f>INDEX('IPM TBtu and NOx'!$J$6:$AA$54,MATCH($B22,'IPM TBtu and NOx'!$I$6:$I$54,0),MATCH(J$4,'IPM TBtu and NOx'!$J$5:$AA$5,0))*1000000</f>
        <v>85114642.942359641</v>
      </c>
      <c r="K22" s="85">
        <f>INDEX('IPM TBtu and NOx'!$J$6:$AA$54,MATCH($B22,'IPM TBtu and NOx'!$I$6:$I$54,0),MATCH(K$4,'IPM TBtu and NOx'!$J$5:$AA$5,0))*1000000</f>
        <v>85133723.84383671</v>
      </c>
      <c r="L22" s="85">
        <f>INDEX('IPM TBtu and NOx'!$J$6:$AA$54,MATCH($B22,'IPM TBtu and NOx'!$I$6:$I$54,0),MATCH(L$4,'IPM TBtu and NOx'!$J$5:$AA$5,0))*1000000</f>
        <v>85077239.6093373</v>
      </c>
      <c r="M22" s="85">
        <f>INDEX('IPM TBtu and NOx'!$J$6:$AA$54,MATCH($B22,'IPM TBtu and NOx'!$I$6:$I$54,0),MATCH(M$4,'IPM TBtu and NOx'!$J$5:$AA$5,0))*1000000</f>
        <v>83851323.083185151</v>
      </c>
      <c r="N22" s="85">
        <f>INDEX('IPM TBtu and NOx'!$J$6:$AA$54,MATCH($B22,'IPM TBtu and NOx'!$I$6:$I$54,0),MATCH(N$4,'IPM TBtu and NOx'!$J$5:$AA$5,0))*1000000</f>
        <v>83280850.369311079</v>
      </c>
      <c r="O22" s="85">
        <f>INDEX('IPM TBtu and NOx'!$J$6:$AA$54,MATCH($B22,'IPM TBtu and NOx'!$I$6:$I$54,0),MATCH(O$4,'IPM TBtu and NOx'!$J$5:$AA$5,0))*1000000</f>
        <v>83321230.220902577</v>
      </c>
      <c r="P22" s="99">
        <f>INDEX('IPM TBtu and NOx'!$BX$6:$CO$54,MATCH($B22,'IPM TBtu and NOx'!$BW$6:$BW$54,0),MATCH(P$4,'IPM TBtu and NOx'!$BX$5:$CO$5,0))</f>
        <v>1372.0785429983275</v>
      </c>
      <c r="Q22" s="99">
        <f>INDEX('IPM TBtu and NOx'!$BX$6:$CO$54,MATCH($B22,'IPM TBtu and NOx'!$BW$6:$BW$54,0),MATCH(Q$4,'IPM TBtu and NOx'!$BX$5:$CO$5,0))</f>
        <v>1372.0785429983275</v>
      </c>
      <c r="R22" s="99">
        <f>INDEX('IPM TBtu and NOx'!$BX$6:$CO$54,MATCH($B22,'IPM TBtu and NOx'!$BW$6:$BW$54,0),MATCH(R$4,'IPM TBtu and NOx'!$BX$5:$CO$5,0))</f>
        <v>1372.0785429983275</v>
      </c>
      <c r="S22" s="99">
        <f>INDEX('IPM TBtu and NOx'!$BX$6:$CO$54,MATCH($B22,'IPM TBtu and NOx'!$BW$6:$BW$54,0),MATCH(S$4,'IPM TBtu and NOx'!$BX$5:$CO$5,0))</f>
        <v>1372.0785429983275</v>
      </c>
      <c r="T22" s="99">
        <f>INDEX('IPM TBtu and NOx'!$BX$6:$CO$54,MATCH($B22,'IPM TBtu and NOx'!$BW$6:$BW$54,0),MATCH(T$4,'IPM TBtu and NOx'!$BX$5:$CO$5,0))</f>
        <v>1372.0785429983275</v>
      </c>
      <c r="U22" s="99">
        <f>INDEX('IPM TBtu and NOx'!$BX$6:$CO$54,MATCH($B22,'IPM TBtu and NOx'!$BW$6:$BW$54,0),MATCH(U$4,'IPM TBtu and NOx'!$BX$5:$CO$5,0))</f>
        <v>1372.0785429983275</v>
      </c>
      <c r="V22" s="99">
        <f>INDEX('IPM TBtu and NOx'!$BB$6:$BS$54,MATCH($B22,'IPM TBtu and NOx'!$BA$6:$BA$54,0),MATCH(V$4,'IPM TBtu and NOx'!$BB$5:$BS$5,0))*1000000</f>
        <v>14160481.525214408</v>
      </c>
      <c r="W22" s="99">
        <f>INDEX('IPM TBtu and NOx'!$BB$6:$BS$54,MATCH($B22,'IPM TBtu and NOx'!$BA$6:$BA$54,0),MATCH(W$4,'IPM TBtu and NOx'!$BB$5:$BS$5,0))*1000000</f>
        <v>14160337.899541151</v>
      </c>
      <c r="X22" s="99">
        <f>INDEX('IPM TBtu and NOx'!$BB$6:$BS$54,MATCH($B22,'IPM TBtu and NOx'!$BA$6:$BA$54,0),MATCH(X$4,'IPM TBtu and NOx'!$BB$5:$BS$5,0))*1000000</f>
        <v>14161880.833606262</v>
      </c>
      <c r="Y22" s="99">
        <f>INDEX('IPM TBtu and NOx'!$BB$6:$BS$54,MATCH($B22,'IPM TBtu and NOx'!$BA$6:$BA$54,0),MATCH(Y$4,'IPM TBtu and NOx'!$BB$5:$BS$5,0))*1000000</f>
        <v>14161880.833606262</v>
      </c>
      <c r="Z22" s="99">
        <f>INDEX('IPM TBtu and NOx'!$BB$6:$BS$54,MATCH($B22,'IPM TBtu and NOx'!$BA$6:$BA$54,0),MATCH(Z$4,'IPM TBtu and NOx'!$BB$5:$BS$5,0))*1000000</f>
        <v>14161880.833606262</v>
      </c>
      <c r="AA22" s="99">
        <f>INDEX('IPM TBtu and NOx'!$BB$6:$BS$54,MATCH($B22,'IPM TBtu and NOx'!$BA$6:$BA$54,0),MATCH(AA$4,'IPM TBtu and NOx'!$BB$5:$BS$5,0))*1000000</f>
        <v>14161880.833606262</v>
      </c>
      <c r="AB22" s="51">
        <f t="shared" si="17"/>
        <v>2208.0082426043164</v>
      </c>
      <c r="AC22" s="42">
        <f t="shared" si="18"/>
        <v>2208.3456515634984</v>
      </c>
      <c r="AD22" s="42">
        <f t="shared" si="19"/>
        <v>2162.9247327316934</v>
      </c>
      <c r="AE22" s="42">
        <f t="shared" si="20"/>
        <v>1600.5828486560849</v>
      </c>
      <c r="AF22" s="42">
        <f t="shared" si="21"/>
        <v>1215.7638815235775</v>
      </c>
      <c r="AG22" s="42">
        <f t="shared" si="22"/>
        <v>1204.5218009475059</v>
      </c>
      <c r="AH22" s="51">
        <f t="shared" si="23"/>
        <v>85114642.942359641</v>
      </c>
      <c r="AI22" s="42">
        <f t="shared" si="24"/>
        <v>85133723.84383671</v>
      </c>
      <c r="AJ22" s="42">
        <f t="shared" si="25"/>
        <v>85077239.6093373</v>
      </c>
      <c r="AK22" s="42">
        <f t="shared" si="26"/>
        <v>83851323.083185151</v>
      </c>
      <c r="AL22" s="42">
        <f t="shared" si="27"/>
        <v>83280850.369311079</v>
      </c>
      <c r="AM22" s="42">
        <f t="shared" si="28"/>
        <v>83321230.220902577</v>
      </c>
      <c r="AN22" s="51">
        <f>VLOOKUP($B22,'2015 Historic Data for Final'!$A$2:$H$51,3,0)</f>
        <v>98120362.005999997</v>
      </c>
      <c r="AO22" s="62">
        <f>VLOOKUP($B22,'2015 Historic Data for Final'!$A$2:$H$51,5,0)</f>
        <v>97707264.084999993</v>
      </c>
      <c r="AP22" s="51">
        <f>VLOOKUP($B22,'2015 Historic Data for Final'!$A$2:$H$51,2,0)</f>
        <v>3900.2640000000001</v>
      </c>
      <c r="AQ22" s="42">
        <f>VLOOKUP($B22,'2015 Historic Data for Final'!$A$2:$H$51,8,0)</f>
        <v>3854.5340000000001</v>
      </c>
      <c r="AR22" s="62">
        <f t="shared" si="1"/>
        <v>3870.8306387068073</v>
      </c>
      <c r="AS22" s="73">
        <f t="shared" si="2"/>
        <v>7.9499584393329117E-2</v>
      </c>
      <c r="AT22" s="8">
        <f t="shared" si="3"/>
        <v>7.8899640392074949E-2</v>
      </c>
      <c r="AU22" s="9">
        <f t="shared" si="4"/>
        <v>7.8899640392074963E-2</v>
      </c>
      <c r="AV22" s="68">
        <f t="shared" si="5"/>
        <v>5.1883158203450332E-2</v>
      </c>
      <c r="AW22" s="8">
        <f t="shared" si="6"/>
        <v>5.1879456268454367E-2</v>
      </c>
      <c r="AX22" s="8">
        <f t="shared" si="7"/>
        <v>5.0846142697236987E-2</v>
      </c>
      <c r="AY22" s="8">
        <f t="shared" si="8"/>
        <v>3.8176686778531047E-2</v>
      </c>
      <c r="AZ22" s="8">
        <f t="shared" si="9"/>
        <v>2.9196721122136511E-2</v>
      </c>
      <c r="BA22" s="8">
        <f t="shared" si="10"/>
        <v>2.8912722429903125E-2</v>
      </c>
      <c r="BB22" s="40">
        <f t="shared" si="11"/>
        <v>3871</v>
      </c>
      <c r="BC22" s="40">
        <f t="shared" si="12"/>
        <v>3871</v>
      </c>
      <c r="BD22" s="40">
        <f t="shared" si="13"/>
        <v>3820</v>
      </c>
      <c r="BE22" s="40">
        <f t="shared" si="14"/>
        <v>3198</v>
      </c>
      <c r="BF22" s="40">
        <f t="shared" si="15"/>
        <v>2758</v>
      </c>
      <c r="BG22" s="40">
        <f t="shared" si="16"/>
        <v>2744</v>
      </c>
    </row>
    <row r="23" spans="1:59" s="40" customFormat="1" x14ac:dyDescent="0.25">
      <c r="A23" s="42"/>
      <c r="B23" s="53" t="s">
        <v>36</v>
      </c>
      <c r="C23" s="52" t="s">
        <v>100</v>
      </c>
      <c r="D23" s="42">
        <f>INDEX('IPM TBtu and NOx'!$AF$6:$AW$54,MATCH($B23,'IPM TBtu and NOx'!$AE$6:$AE$54,0),MATCH(D$4,'IPM TBtu and NOx'!$AF$5:$AW$5,0))</f>
        <v>187.84227195707797</v>
      </c>
      <c r="E23" s="42">
        <f>INDEX('IPM TBtu and NOx'!$AF$6:$AW$54,MATCH($B23,'IPM TBtu and NOx'!$AE$6:$AE$54,0),MATCH(E$4,'IPM TBtu and NOx'!$AF$5:$AW$5,0))</f>
        <v>187.84226969623001</v>
      </c>
      <c r="F23" s="42">
        <f>INDEX('IPM TBtu and NOx'!$AF$6:$AW$54,MATCH($B23,'IPM TBtu and NOx'!$AE$6:$AE$54,0),MATCH(F$4,'IPM TBtu and NOx'!$AF$5:$AW$5,0))</f>
        <v>187.84226969623001</v>
      </c>
      <c r="G23" s="42">
        <f>INDEX('IPM TBtu and NOx'!$AF$6:$AW$54,MATCH($B23,'IPM TBtu and NOx'!$AE$6:$AE$54,0),MATCH(G$4,'IPM TBtu and NOx'!$AF$5:$AW$5,0))</f>
        <v>187.84227034129776</v>
      </c>
      <c r="H23" s="42">
        <f>INDEX('IPM TBtu and NOx'!$AF$6:$AW$54,MATCH($B23,'IPM TBtu and NOx'!$AE$6:$AE$54,0),MATCH(H$4,'IPM TBtu and NOx'!$AF$5:$AW$5,0))</f>
        <v>187.84227034129776</v>
      </c>
      <c r="I23" s="42">
        <f>INDEX('IPM TBtu and NOx'!$AF$6:$AW$54,MATCH($B23,'IPM TBtu and NOx'!$AE$6:$AE$54,0),MATCH(I$4,'IPM TBtu and NOx'!$AF$5:$AW$5,0))</f>
        <v>187.84227034129776</v>
      </c>
      <c r="J23" s="85">
        <f>INDEX('IPM TBtu and NOx'!$J$6:$AA$54,MATCH($B23,'IPM TBtu and NOx'!$I$6:$I$54,0),MATCH(J$4,'IPM TBtu and NOx'!$J$5:$AA$5,0))*1000000</f>
        <v>27627410.4814745</v>
      </c>
      <c r="K23" s="85">
        <f>INDEX('IPM TBtu and NOx'!$J$6:$AA$54,MATCH($B23,'IPM TBtu and NOx'!$I$6:$I$54,0),MATCH(K$4,'IPM TBtu and NOx'!$J$5:$AA$5,0))*1000000</f>
        <v>27627410.192639962</v>
      </c>
      <c r="L23" s="85">
        <f>INDEX('IPM TBtu and NOx'!$J$6:$AA$54,MATCH($B23,'IPM TBtu and NOx'!$I$6:$I$54,0),MATCH(L$4,'IPM TBtu and NOx'!$J$5:$AA$5,0))*1000000</f>
        <v>27627410.192639962</v>
      </c>
      <c r="M23" s="85">
        <f>INDEX('IPM TBtu and NOx'!$J$6:$AA$54,MATCH($B23,'IPM TBtu and NOx'!$I$6:$I$54,0),MATCH(M$4,'IPM TBtu and NOx'!$J$5:$AA$5,0))*1000000</f>
        <v>27627410.225072097</v>
      </c>
      <c r="N23" s="85">
        <f>INDEX('IPM TBtu and NOx'!$J$6:$AA$54,MATCH($B23,'IPM TBtu and NOx'!$I$6:$I$54,0),MATCH(N$4,'IPM TBtu and NOx'!$J$5:$AA$5,0))*1000000</f>
        <v>27627410.225072097</v>
      </c>
      <c r="O23" s="85">
        <f>INDEX('IPM TBtu and NOx'!$J$6:$AA$54,MATCH($B23,'IPM TBtu and NOx'!$I$6:$I$54,0),MATCH(O$4,'IPM TBtu and NOx'!$J$5:$AA$5,0))*1000000</f>
        <v>27627410.225072097</v>
      </c>
      <c r="P23" s="99">
        <f>INDEX('IPM TBtu and NOx'!$BX$6:$CO$54,MATCH($B23,'IPM TBtu and NOx'!$BW$6:$BW$54,0),MATCH(P$4,'IPM TBtu and NOx'!$BX$5:$CO$5,0))</f>
        <v>0</v>
      </c>
      <c r="Q23" s="99">
        <f>INDEX('IPM TBtu and NOx'!$BX$6:$CO$54,MATCH($B23,'IPM TBtu and NOx'!$BW$6:$BW$54,0),MATCH(Q$4,'IPM TBtu and NOx'!$BX$5:$CO$5,0))</f>
        <v>0</v>
      </c>
      <c r="R23" s="99">
        <f>INDEX('IPM TBtu and NOx'!$BX$6:$CO$54,MATCH($B23,'IPM TBtu and NOx'!$BW$6:$BW$54,0),MATCH(R$4,'IPM TBtu and NOx'!$BX$5:$CO$5,0))</f>
        <v>0</v>
      </c>
      <c r="S23" s="99">
        <f>INDEX('IPM TBtu and NOx'!$BX$6:$CO$54,MATCH($B23,'IPM TBtu and NOx'!$BW$6:$BW$54,0),MATCH(S$4,'IPM TBtu and NOx'!$BX$5:$CO$5,0))</f>
        <v>0</v>
      </c>
      <c r="T23" s="99">
        <f>INDEX('IPM TBtu and NOx'!$BX$6:$CO$54,MATCH($B23,'IPM TBtu and NOx'!$BW$6:$BW$54,0),MATCH(T$4,'IPM TBtu and NOx'!$BX$5:$CO$5,0))</f>
        <v>0</v>
      </c>
      <c r="U23" s="99">
        <f>INDEX('IPM TBtu and NOx'!$BX$6:$CO$54,MATCH($B23,'IPM TBtu and NOx'!$BW$6:$BW$54,0),MATCH(U$4,'IPM TBtu and NOx'!$BX$5:$CO$5,0))</f>
        <v>0</v>
      </c>
      <c r="V23" s="99">
        <f>INDEX('IPM TBtu and NOx'!$BB$6:$BS$54,MATCH($B23,'IPM TBtu and NOx'!$BA$6:$BA$54,0),MATCH(V$4,'IPM TBtu and NOx'!$BB$5:$BS$5,0))*1000000</f>
        <v>0</v>
      </c>
      <c r="W23" s="99">
        <f>INDEX('IPM TBtu and NOx'!$BB$6:$BS$54,MATCH($B23,'IPM TBtu and NOx'!$BA$6:$BA$54,0),MATCH(W$4,'IPM TBtu and NOx'!$BB$5:$BS$5,0))*1000000</f>
        <v>0</v>
      </c>
      <c r="X23" s="99">
        <f>INDEX('IPM TBtu and NOx'!$BB$6:$BS$54,MATCH($B23,'IPM TBtu and NOx'!$BA$6:$BA$54,0),MATCH(X$4,'IPM TBtu and NOx'!$BB$5:$BS$5,0))*1000000</f>
        <v>0</v>
      </c>
      <c r="Y23" s="99">
        <f>INDEX('IPM TBtu and NOx'!$BB$6:$BS$54,MATCH($B23,'IPM TBtu and NOx'!$BA$6:$BA$54,0),MATCH(Y$4,'IPM TBtu and NOx'!$BB$5:$BS$5,0))*1000000</f>
        <v>0</v>
      </c>
      <c r="Z23" s="99">
        <f>INDEX('IPM TBtu and NOx'!$BB$6:$BS$54,MATCH($B23,'IPM TBtu and NOx'!$BA$6:$BA$54,0),MATCH(Z$4,'IPM TBtu and NOx'!$BB$5:$BS$5,0))*1000000</f>
        <v>0</v>
      </c>
      <c r="AA23" s="99">
        <f>INDEX('IPM TBtu and NOx'!$BB$6:$BS$54,MATCH($B23,'IPM TBtu and NOx'!$BA$6:$BA$54,0),MATCH(AA$4,'IPM TBtu and NOx'!$BB$5:$BS$5,0))*1000000</f>
        <v>0</v>
      </c>
      <c r="AB23" s="51">
        <f t="shared" si="17"/>
        <v>187.84227195707797</v>
      </c>
      <c r="AC23" s="42">
        <f t="shared" si="18"/>
        <v>187.84226969623001</v>
      </c>
      <c r="AD23" s="42">
        <f t="shared" si="19"/>
        <v>187.84226969623001</v>
      </c>
      <c r="AE23" s="42">
        <f t="shared" si="20"/>
        <v>187.84227034129776</v>
      </c>
      <c r="AF23" s="42">
        <f t="shared" si="21"/>
        <v>187.84227034129776</v>
      </c>
      <c r="AG23" s="42">
        <f t="shared" si="22"/>
        <v>187.84227034129776</v>
      </c>
      <c r="AH23" s="51">
        <f t="shared" si="23"/>
        <v>27627410.4814745</v>
      </c>
      <c r="AI23" s="42">
        <f t="shared" si="24"/>
        <v>27627410.192639962</v>
      </c>
      <c r="AJ23" s="42">
        <f t="shared" si="25"/>
        <v>27627410.192639962</v>
      </c>
      <c r="AK23" s="42">
        <f t="shared" si="26"/>
        <v>27627410.225072097</v>
      </c>
      <c r="AL23" s="42">
        <f t="shared" si="27"/>
        <v>27627410.225072097</v>
      </c>
      <c r="AM23" s="42">
        <f t="shared" si="28"/>
        <v>27627410.225072097</v>
      </c>
      <c r="AN23" s="51">
        <f>VLOOKUP($B23,'2015 Historic Data for Final'!$A$2:$H$51,3,0)</f>
        <v>8230844.3229999999</v>
      </c>
      <c r="AO23" s="62">
        <f>VLOOKUP($B23,'2015 Historic Data for Final'!$A$2:$H$51,5,0)</f>
        <v>8230844.3229999999</v>
      </c>
      <c r="AP23" s="51">
        <f>VLOOKUP($B23,'2015 Historic Data for Final'!$A$2:$H$51,2,0)</f>
        <v>109.40900000000001</v>
      </c>
      <c r="AQ23" s="42">
        <f>VLOOKUP($B23,'2015 Historic Data for Final'!$A$2:$H$51,8,0)</f>
        <v>109.40900000000001</v>
      </c>
      <c r="AR23" s="62">
        <f t="shared" si="1"/>
        <v>109.40900000000001</v>
      </c>
      <c r="AS23" s="73">
        <f t="shared" si="2"/>
        <v>2.6585121940472401E-2</v>
      </c>
      <c r="AT23" s="8">
        <f t="shared" si="3"/>
        <v>2.6585121940472401E-2</v>
      </c>
      <c r="AU23" s="9">
        <f t="shared" si="4"/>
        <v>2.6585121940472401E-2</v>
      </c>
      <c r="AV23" s="68">
        <f t="shared" si="5"/>
        <v>1.3598253957462657E-2</v>
      </c>
      <c r="AW23" s="8">
        <f t="shared" si="6"/>
        <v>1.3598253935960442E-2</v>
      </c>
      <c r="AX23" s="8">
        <f t="shared" si="7"/>
        <v>1.3598253935960442E-2</v>
      </c>
      <c r="AY23" s="8">
        <f t="shared" si="8"/>
        <v>1.359825396669496E-2</v>
      </c>
      <c r="AZ23" s="8">
        <f t="shared" si="9"/>
        <v>1.359825396669496E-2</v>
      </c>
      <c r="BA23" s="8">
        <f t="shared" si="10"/>
        <v>1.359825396669496E-2</v>
      </c>
      <c r="BB23" s="40">
        <f t="shared" si="11"/>
        <v>109</v>
      </c>
      <c r="BC23" s="40">
        <f t="shared" si="12"/>
        <v>109</v>
      </c>
      <c r="BD23" s="40">
        <f t="shared" si="13"/>
        <v>109</v>
      </c>
      <c r="BE23" s="40">
        <f t="shared" si="14"/>
        <v>109</v>
      </c>
      <c r="BF23" s="40">
        <f t="shared" si="15"/>
        <v>109</v>
      </c>
      <c r="BG23" s="40">
        <f t="shared" si="16"/>
        <v>109</v>
      </c>
    </row>
    <row r="24" spans="1:59" s="40" customFormat="1" x14ac:dyDescent="0.25">
      <c r="A24" s="42" t="s">
        <v>13</v>
      </c>
      <c r="B24" s="53" t="s">
        <v>39</v>
      </c>
      <c r="C24" s="52" t="s">
        <v>99</v>
      </c>
      <c r="D24" s="145">
        <f>INDEX('IPM TBtu and NOx'!$AF$6:$AW$54,MATCH($B24,'IPM TBtu and NOx'!$AE$6:$AE$54,0),MATCH(D$4,'IPM TBtu and NOx'!$AF$5:$AW$5,0))+217.087+1056.056</f>
        <v>20499.25921212956</v>
      </c>
      <c r="E24" s="145">
        <f>INDEX('IPM TBtu and NOx'!$AF$6:$AW$54,MATCH($B24,'IPM TBtu and NOx'!$AE$6:$AE$54,0),MATCH(E$4,'IPM TBtu and NOx'!$AF$5:$AW$5,0))+217.087+1056.056</f>
        <v>20252.687132561714</v>
      </c>
      <c r="F24" s="145">
        <f>INDEX('IPM TBtu and NOx'!$AF$6:$AW$54,MATCH($B24,'IPM TBtu and NOx'!$AE$6:$AE$54,0),MATCH(F$4,'IPM TBtu and NOx'!$AF$5:$AW$5,0))+217.087+305.3776636</f>
        <v>17794.054988906693</v>
      </c>
      <c r="G24" s="145">
        <f>INDEX('IPM TBtu and NOx'!$AF$6:$AW$54,MATCH($B24,'IPM TBtu and NOx'!$AE$6:$AE$54,0),MATCH(G$4,'IPM TBtu and NOx'!$AF$5:$AW$5,0))+217.087+305.3776636</f>
        <v>16590.646548110562</v>
      </c>
      <c r="H24" s="145">
        <f>INDEX('IPM TBtu and NOx'!$AF$6:$AW$54,MATCH($B24,'IPM TBtu and NOx'!$AE$6:$AE$54,0),MATCH(H$4,'IPM TBtu and NOx'!$AF$5:$AW$5,0))+217.087+305.3776636</f>
        <v>14168.947144805768</v>
      </c>
      <c r="I24" s="145">
        <f>INDEX('IPM TBtu and NOx'!$AF$6:$AW$54,MATCH($B24,'IPM TBtu and NOx'!$AE$6:$AE$54,0),MATCH(I$4,'IPM TBtu and NOx'!$AF$5:$AW$5,0))+217.087+305.3776636</f>
        <v>13683.516326022575</v>
      </c>
      <c r="J24" s="146">
        <f>INDEX('IPM TBtu and NOx'!$J$6:$AA$54,MATCH($B24,'IPM TBtu and NOx'!$I$6:$I$54,0),MATCH(J$4,'IPM TBtu and NOx'!$J$5:$AA$5,0))*1000000+2598990+6107553</f>
        <v>265992284.74791434</v>
      </c>
      <c r="K24" s="146">
        <f>INDEX('IPM TBtu and NOx'!$J$6:$AA$54,MATCH($B24,'IPM TBtu and NOx'!$I$6:$I$54,0),MATCH(K$4,'IPM TBtu and NOx'!$J$5:$AA$5,0))*1000000+2598990+6107553</f>
        <v>265425146.59780532</v>
      </c>
      <c r="L24" s="146">
        <f>INDEX('IPM TBtu and NOx'!$J$6:$AA$54,MATCH($B24,'IPM TBtu and NOx'!$I$6:$I$54,0),MATCH(L$4,'IPM TBtu and NOx'!$J$5:$AA$5,0))*1000000+2598990+6107553</f>
        <v>264911405.26971939</v>
      </c>
      <c r="M24" s="146">
        <f>INDEX('IPM TBtu and NOx'!$J$6:$AA$54,MATCH($B24,'IPM TBtu and NOx'!$I$6:$I$54,0),MATCH(M$4,'IPM TBtu and NOx'!$J$5:$AA$5,0))*1000000+2598990+6107553</f>
        <v>261719972.48258144</v>
      </c>
      <c r="N24" s="146">
        <f>INDEX('IPM TBtu and NOx'!$J$6:$AA$54,MATCH($B24,'IPM TBtu and NOx'!$I$6:$I$54,0),MATCH(N$4,'IPM TBtu and NOx'!$J$5:$AA$5,0))*1000000+2598990+6107553</f>
        <v>256388825.02766502</v>
      </c>
      <c r="O24" s="146">
        <f>INDEX('IPM TBtu and NOx'!$J$6:$AA$54,MATCH($B24,'IPM TBtu and NOx'!$I$6:$I$54,0),MATCH(O$4,'IPM TBtu and NOx'!$J$5:$AA$5,0))*1000000+2598990+6107553</f>
        <v>254600744.19194975</v>
      </c>
      <c r="P24" s="99">
        <f>INDEX('IPM TBtu and NOx'!$BX$6:$CO$54,MATCH($B24,'IPM TBtu and NOx'!$BW$6:$BW$54,0),MATCH(P$4,'IPM TBtu and NOx'!$BX$5:$CO$5,0))</f>
        <v>0</v>
      </c>
      <c r="Q24" s="99">
        <f>INDEX('IPM TBtu and NOx'!$BX$6:$CO$54,MATCH($B24,'IPM TBtu and NOx'!$BW$6:$BW$54,0),MATCH(Q$4,'IPM TBtu and NOx'!$BX$5:$CO$5,0))</f>
        <v>0</v>
      </c>
      <c r="R24" s="99">
        <f>INDEX('IPM TBtu and NOx'!$BX$6:$CO$54,MATCH($B24,'IPM TBtu and NOx'!$BW$6:$BW$54,0),MATCH(R$4,'IPM TBtu and NOx'!$BX$5:$CO$5,0))</f>
        <v>0</v>
      </c>
      <c r="S24" s="99">
        <f>INDEX('IPM TBtu and NOx'!$BX$6:$CO$54,MATCH($B24,'IPM TBtu and NOx'!$BW$6:$BW$54,0),MATCH(S$4,'IPM TBtu and NOx'!$BX$5:$CO$5,0))</f>
        <v>0</v>
      </c>
      <c r="T24" s="99">
        <f>INDEX('IPM TBtu and NOx'!$BX$6:$CO$54,MATCH($B24,'IPM TBtu and NOx'!$BW$6:$BW$54,0),MATCH(T$4,'IPM TBtu and NOx'!$BX$5:$CO$5,0))</f>
        <v>0</v>
      </c>
      <c r="U24" s="99">
        <f>INDEX('IPM TBtu and NOx'!$BX$6:$CO$54,MATCH($B24,'IPM TBtu and NOx'!$BW$6:$BW$54,0),MATCH(U$4,'IPM TBtu and NOx'!$BX$5:$CO$5,0))</f>
        <v>0</v>
      </c>
      <c r="V24" s="99">
        <f>INDEX('IPM TBtu and NOx'!$BB$6:$BS$54,MATCH($B24,'IPM TBtu and NOx'!$BA$6:$BA$54,0),MATCH(V$4,'IPM TBtu and NOx'!$BB$5:$BS$5,0))*1000000</f>
        <v>0</v>
      </c>
      <c r="W24" s="99">
        <f>INDEX('IPM TBtu and NOx'!$BB$6:$BS$54,MATCH($B24,'IPM TBtu and NOx'!$BA$6:$BA$54,0),MATCH(W$4,'IPM TBtu and NOx'!$BB$5:$BS$5,0))*1000000</f>
        <v>0</v>
      </c>
      <c r="X24" s="99">
        <f>INDEX('IPM TBtu and NOx'!$BB$6:$BS$54,MATCH($B24,'IPM TBtu and NOx'!$BA$6:$BA$54,0),MATCH(X$4,'IPM TBtu and NOx'!$BB$5:$BS$5,0))*1000000</f>
        <v>0</v>
      </c>
      <c r="Y24" s="99">
        <f>INDEX('IPM TBtu and NOx'!$BB$6:$BS$54,MATCH($B24,'IPM TBtu and NOx'!$BA$6:$BA$54,0),MATCH(Y$4,'IPM TBtu and NOx'!$BB$5:$BS$5,0))*1000000</f>
        <v>0</v>
      </c>
      <c r="Z24" s="99">
        <f>INDEX('IPM TBtu and NOx'!$BB$6:$BS$54,MATCH($B24,'IPM TBtu and NOx'!$BA$6:$BA$54,0),MATCH(Z$4,'IPM TBtu and NOx'!$BB$5:$BS$5,0))*1000000</f>
        <v>0</v>
      </c>
      <c r="AA24" s="99">
        <f>INDEX('IPM TBtu and NOx'!$BB$6:$BS$54,MATCH($B24,'IPM TBtu and NOx'!$BA$6:$BA$54,0),MATCH(AA$4,'IPM TBtu and NOx'!$BB$5:$BS$5,0))*1000000</f>
        <v>0</v>
      </c>
      <c r="AB24" s="51">
        <f t="shared" si="17"/>
        <v>20499.25921212956</v>
      </c>
      <c r="AC24" s="42">
        <f t="shared" si="18"/>
        <v>20252.687132561714</v>
      </c>
      <c r="AD24" s="42">
        <f t="shared" si="19"/>
        <v>17794.054988906693</v>
      </c>
      <c r="AE24" s="42">
        <f t="shared" si="20"/>
        <v>16590.646548110562</v>
      </c>
      <c r="AF24" s="42">
        <f t="shared" si="21"/>
        <v>14168.947144805768</v>
      </c>
      <c r="AG24" s="42">
        <f t="shared" si="22"/>
        <v>13683.516326022575</v>
      </c>
      <c r="AH24" s="51">
        <f t="shared" si="23"/>
        <v>265992284.74791434</v>
      </c>
      <c r="AI24" s="42">
        <f t="shared" si="24"/>
        <v>265425146.59780532</v>
      </c>
      <c r="AJ24" s="42">
        <f t="shared" si="25"/>
        <v>264911405.26971939</v>
      </c>
      <c r="AK24" s="42">
        <f t="shared" si="26"/>
        <v>261719972.48258144</v>
      </c>
      <c r="AL24" s="42">
        <f t="shared" si="27"/>
        <v>256388825.02766502</v>
      </c>
      <c r="AM24" s="42">
        <f t="shared" si="28"/>
        <v>254600744.19194975</v>
      </c>
      <c r="AN24" s="51">
        <f>VLOOKUP($B24,'2015 Historic Data for Final'!$A$2:$H$51,3,0)</f>
        <v>329981922.26700002</v>
      </c>
      <c r="AO24" s="62">
        <f>VLOOKUP($B24,'2015 Historic Data for Final'!$A$2:$H$51,5,0)</f>
        <v>301932220.81</v>
      </c>
      <c r="AP24" s="51">
        <f>VLOOKUP($B24,'2015 Historic Data for Final'!$A$2:$H$51,2,0)</f>
        <v>21529.817999999999</v>
      </c>
      <c r="AQ24" s="42">
        <f>VLOOKUP($B24,'2015 Historic Data for Final'!$A$2:$H$51,8,0)</f>
        <v>18126.685000000001</v>
      </c>
      <c r="AR24" s="62">
        <f t="shared" si="1"/>
        <v>19810.665932180924</v>
      </c>
      <c r="AS24" s="73">
        <f t="shared" si="2"/>
        <v>0.13049089387738921</v>
      </c>
      <c r="AT24" s="8">
        <f t="shared" si="3"/>
        <v>0.12007121963579213</v>
      </c>
      <c r="AU24" s="9">
        <f t="shared" si="4"/>
        <v>0.12007121963579213</v>
      </c>
      <c r="AV24" s="68">
        <f t="shared" si="5"/>
        <v>0.1541342391307107</v>
      </c>
      <c r="AW24" s="8">
        <f t="shared" si="6"/>
        <v>0.15260563960995227</v>
      </c>
      <c r="AX24" s="8">
        <f t="shared" si="7"/>
        <v>0.13433966703539763</v>
      </c>
      <c r="AY24" s="8">
        <f t="shared" si="8"/>
        <v>0.12678166202401492</v>
      </c>
      <c r="AZ24" s="8">
        <f t="shared" si="9"/>
        <v>0.11052702584269733</v>
      </c>
      <c r="BA24" s="8">
        <f t="shared" si="10"/>
        <v>0.10748999473235031</v>
      </c>
      <c r="BB24" s="40">
        <f t="shared" si="11"/>
        <v>19811</v>
      </c>
      <c r="BC24" s="40">
        <f t="shared" si="12"/>
        <v>19558</v>
      </c>
      <c r="BD24" s="40">
        <f t="shared" si="13"/>
        <v>16545</v>
      </c>
      <c r="BE24" s="40">
        <f t="shared" si="14"/>
        <v>15298</v>
      </c>
      <c r="BF24" s="40">
        <f t="shared" si="15"/>
        <v>12616</v>
      </c>
      <c r="BG24" s="40">
        <f t="shared" si="16"/>
        <v>12115</v>
      </c>
    </row>
    <row r="25" spans="1:59" s="40" customFormat="1" x14ac:dyDescent="0.25">
      <c r="A25" s="42"/>
      <c r="B25" s="53" t="s">
        <v>40</v>
      </c>
      <c r="C25" s="52" t="s">
        <v>98</v>
      </c>
      <c r="D25" s="42">
        <f>INDEX('IPM TBtu and NOx'!$AF$6:$AW$54,MATCH($B25,'IPM TBtu and NOx'!$AE$6:$AE$54,0),MATCH(D$4,'IPM TBtu and NOx'!$AF$5:$AW$5,0))</f>
        <v>8586.0696856006743</v>
      </c>
      <c r="E25" s="42">
        <f>INDEX('IPM TBtu and NOx'!$AF$6:$AW$54,MATCH($B25,'IPM TBtu and NOx'!$AE$6:$AE$54,0),MATCH(E$4,'IPM TBtu and NOx'!$AF$5:$AW$5,0))</f>
        <v>8584.5214531607962</v>
      </c>
      <c r="F25" s="42">
        <f>INDEX('IPM TBtu and NOx'!$AF$6:$AW$54,MATCH($B25,'IPM TBtu and NOx'!$AE$6:$AE$54,0),MATCH(F$4,'IPM TBtu and NOx'!$AF$5:$AW$5,0))</f>
        <v>8373.1852910497237</v>
      </c>
      <c r="G25" s="42">
        <f>INDEX('IPM TBtu and NOx'!$AF$6:$AW$54,MATCH($B25,'IPM TBtu and NOx'!$AE$6:$AE$54,0),MATCH(G$4,'IPM TBtu and NOx'!$AF$5:$AW$5,0))</f>
        <v>8223.1208586783487</v>
      </c>
      <c r="H25" s="42">
        <f>INDEX('IPM TBtu and NOx'!$AF$6:$AW$54,MATCH($B25,'IPM TBtu and NOx'!$AE$6:$AE$54,0),MATCH(H$4,'IPM TBtu and NOx'!$AF$5:$AW$5,0))</f>
        <v>8080.7740448813856</v>
      </c>
      <c r="I25" s="42">
        <f>INDEX('IPM TBtu and NOx'!$AF$6:$AW$54,MATCH($B25,'IPM TBtu and NOx'!$AE$6:$AE$54,0),MATCH(I$4,'IPM TBtu and NOx'!$AF$5:$AW$5,0))</f>
        <v>7806.3452581385163</v>
      </c>
      <c r="J25" s="85">
        <f>INDEX('IPM TBtu and NOx'!$J$6:$AA$54,MATCH($B25,'IPM TBtu and NOx'!$I$6:$I$54,0),MATCH(J$4,'IPM TBtu and NOx'!$J$5:$AA$5,0))*1000000</f>
        <v>134874730.06585652</v>
      </c>
      <c r="K25" s="85">
        <f>INDEX('IPM TBtu and NOx'!$J$6:$AA$54,MATCH($B25,'IPM TBtu and NOx'!$I$6:$I$54,0),MATCH(K$4,'IPM TBtu and NOx'!$J$5:$AA$5,0))*1000000</f>
        <v>134856195.74854392</v>
      </c>
      <c r="L25" s="85">
        <f>INDEX('IPM TBtu and NOx'!$J$6:$AA$54,MATCH($B25,'IPM TBtu and NOx'!$I$6:$I$54,0),MATCH(L$4,'IPM TBtu and NOx'!$J$5:$AA$5,0))*1000000</f>
        <v>134639386.29560694</v>
      </c>
      <c r="M25" s="85">
        <f>INDEX('IPM TBtu and NOx'!$J$6:$AA$54,MATCH($B25,'IPM TBtu and NOx'!$I$6:$I$54,0),MATCH(M$4,'IPM TBtu and NOx'!$J$5:$AA$5,0))*1000000</f>
        <v>133833495.43374732</v>
      </c>
      <c r="N25" s="85">
        <f>INDEX('IPM TBtu and NOx'!$J$6:$AA$54,MATCH($B25,'IPM TBtu and NOx'!$I$6:$I$54,0),MATCH(N$4,'IPM TBtu and NOx'!$J$5:$AA$5,0))*1000000</f>
        <v>133229990.86909254</v>
      </c>
      <c r="O25" s="85">
        <f>INDEX('IPM TBtu and NOx'!$J$6:$AA$54,MATCH($B25,'IPM TBtu and NOx'!$I$6:$I$54,0),MATCH(O$4,'IPM TBtu and NOx'!$J$5:$AA$5,0))*1000000</f>
        <v>131847035.28093533</v>
      </c>
      <c r="P25" s="99">
        <f>INDEX('IPM TBtu and NOx'!$BX$6:$CO$54,MATCH($B25,'IPM TBtu and NOx'!$BW$6:$BW$54,0),MATCH(P$4,'IPM TBtu and NOx'!$BX$5:$CO$5,0))</f>
        <v>9.9797666331022103</v>
      </c>
      <c r="Q25" s="99">
        <f>INDEX('IPM TBtu and NOx'!$BX$6:$CO$54,MATCH($B25,'IPM TBtu and NOx'!$BW$6:$BW$54,0),MATCH(Q$4,'IPM TBtu and NOx'!$BX$5:$CO$5,0))</f>
        <v>9.9797666331022103</v>
      </c>
      <c r="R25" s="99">
        <f>INDEX('IPM TBtu and NOx'!$BX$6:$CO$54,MATCH($B25,'IPM TBtu and NOx'!$BW$6:$BW$54,0),MATCH(R$4,'IPM TBtu and NOx'!$BX$5:$CO$5,0))</f>
        <v>9.9797666331022103</v>
      </c>
      <c r="S25" s="99">
        <f>INDEX('IPM TBtu and NOx'!$BX$6:$CO$54,MATCH($B25,'IPM TBtu and NOx'!$BW$6:$BW$54,0),MATCH(S$4,'IPM TBtu and NOx'!$BX$5:$CO$5,0))</f>
        <v>9.9797666331022103</v>
      </c>
      <c r="T25" s="99">
        <f>INDEX('IPM TBtu and NOx'!$BX$6:$CO$54,MATCH($B25,'IPM TBtu and NOx'!$BW$6:$BW$54,0),MATCH(T$4,'IPM TBtu and NOx'!$BX$5:$CO$5,0))</f>
        <v>9.9797666331022103</v>
      </c>
      <c r="U25" s="99">
        <f>INDEX('IPM TBtu and NOx'!$BX$6:$CO$54,MATCH($B25,'IPM TBtu and NOx'!$BW$6:$BW$54,0),MATCH(U$4,'IPM TBtu and NOx'!$BX$5:$CO$5,0))</f>
        <v>9.9797666331022103</v>
      </c>
      <c r="V25" s="99">
        <f>INDEX('IPM TBtu and NOx'!$BB$6:$BS$54,MATCH($B25,'IPM TBtu and NOx'!$BA$6:$BA$54,0),MATCH(V$4,'IPM TBtu and NOx'!$BB$5:$BS$5,0))*1000000</f>
        <v>91389.804332437809</v>
      </c>
      <c r="W25" s="99">
        <f>INDEX('IPM TBtu and NOx'!$BB$6:$BS$54,MATCH($B25,'IPM TBtu and NOx'!$BA$6:$BA$54,0),MATCH(W$4,'IPM TBtu and NOx'!$BB$5:$BS$5,0))*1000000</f>
        <v>91389.804332437809</v>
      </c>
      <c r="X25" s="99">
        <f>INDEX('IPM TBtu and NOx'!$BB$6:$BS$54,MATCH($B25,'IPM TBtu and NOx'!$BA$6:$BA$54,0),MATCH(X$4,'IPM TBtu and NOx'!$BB$5:$BS$5,0))*1000000</f>
        <v>91389.804332437809</v>
      </c>
      <c r="Y25" s="99">
        <f>INDEX('IPM TBtu and NOx'!$BB$6:$BS$54,MATCH($B25,'IPM TBtu and NOx'!$BA$6:$BA$54,0),MATCH(Y$4,'IPM TBtu and NOx'!$BB$5:$BS$5,0))*1000000</f>
        <v>91389.804332437809</v>
      </c>
      <c r="Z25" s="99">
        <f>INDEX('IPM TBtu and NOx'!$BB$6:$BS$54,MATCH($B25,'IPM TBtu and NOx'!$BA$6:$BA$54,0),MATCH(Z$4,'IPM TBtu and NOx'!$BB$5:$BS$5,0))*1000000</f>
        <v>91389.804332437809</v>
      </c>
      <c r="AA25" s="99">
        <f>INDEX('IPM TBtu and NOx'!$BB$6:$BS$54,MATCH($B25,'IPM TBtu and NOx'!$BA$6:$BA$54,0),MATCH(AA$4,'IPM TBtu and NOx'!$BB$5:$BS$5,0))*1000000</f>
        <v>91389.804332437809</v>
      </c>
      <c r="AB25" s="51">
        <f t="shared" si="17"/>
        <v>8586.0696856006743</v>
      </c>
      <c r="AC25" s="42">
        <f t="shared" si="18"/>
        <v>8584.5214531607962</v>
      </c>
      <c r="AD25" s="42">
        <f t="shared" si="19"/>
        <v>8373.1852910497237</v>
      </c>
      <c r="AE25" s="42">
        <f t="shared" si="20"/>
        <v>8223.1208586783487</v>
      </c>
      <c r="AF25" s="42">
        <f t="shared" si="21"/>
        <v>8080.7740448813856</v>
      </c>
      <c r="AG25" s="42">
        <f t="shared" si="22"/>
        <v>7806.3452581385163</v>
      </c>
      <c r="AH25" s="51">
        <f t="shared" si="23"/>
        <v>134874730.06585652</v>
      </c>
      <c r="AI25" s="42">
        <f t="shared" si="24"/>
        <v>134856195.74854392</v>
      </c>
      <c r="AJ25" s="42">
        <f t="shared" si="25"/>
        <v>134639386.29560694</v>
      </c>
      <c r="AK25" s="42">
        <f t="shared" si="26"/>
        <v>133833495.43374732</v>
      </c>
      <c r="AL25" s="42">
        <f t="shared" si="27"/>
        <v>133229990.86909254</v>
      </c>
      <c r="AM25" s="42">
        <f t="shared" si="28"/>
        <v>131847035.28093533</v>
      </c>
      <c r="AN25" s="51">
        <f>VLOOKUP($B25,'2015 Historic Data for Final'!$A$2:$H$51,3,0)</f>
        <v>138829863.037</v>
      </c>
      <c r="AO25" s="62">
        <f>VLOOKUP($B25,'2015 Historic Data for Final'!$A$2:$H$51,5,0)</f>
        <v>138379493.71700001</v>
      </c>
      <c r="AP25" s="51">
        <f>VLOOKUP($B25,'2015 Historic Data for Final'!$A$2:$H$51,2,0)</f>
        <v>7131.1880000000001</v>
      </c>
      <c r="AQ25" s="42">
        <f>VLOOKUP($B25,'2015 Historic Data for Final'!$A$2:$H$51,8,0)</f>
        <v>7045.4426818800002</v>
      </c>
      <c r="AR25" s="62">
        <f t="shared" si="1"/>
        <v>7068.3727500895748</v>
      </c>
      <c r="AS25" s="73">
        <f t="shared" si="2"/>
        <v>0.10273276720152701</v>
      </c>
      <c r="AT25" s="8">
        <f t="shared" si="3"/>
        <v>0.10182784302258888</v>
      </c>
      <c r="AU25" s="9">
        <f t="shared" si="4"/>
        <v>0.10182784302258888</v>
      </c>
      <c r="AV25" s="68">
        <f t="shared" si="5"/>
        <v>0.12731917508058441</v>
      </c>
      <c r="AW25" s="8">
        <f t="shared" si="6"/>
        <v>0.12731371229198396</v>
      </c>
      <c r="AX25" s="8">
        <f t="shared" si="7"/>
        <v>0.12437943340986436</v>
      </c>
      <c r="AY25" s="8">
        <f t="shared" si="8"/>
        <v>0.12288584157542394</v>
      </c>
      <c r="AZ25" s="8">
        <f t="shared" si="9"/>
        <v>0.12130563084435383</v>
      </c>
      <c r="BA25" s="8">
        <f t="shared" si="10"/>
        <v>0.11841518076618124</v>
      </c>
      <c r="BB25" s="40">
        <f t="shared" si="11"/>
        <v>7068</v>
      </c>
      <c r="BC25" s="40">
        <f t="shared" si="12"/>
        <v>7068</v>
      </c>
      <c r="BD25" s="40">
        <f t="shared" si="13"/>
        <v>6864</v>
      </c>
      <c r="BE25" s="40">
        <f t="shared" si="14"/>
        <v>6761</v>
      </c>
      <c r="BF25" s="40">
        <f t="shared" si="15"/>
        <v>6651</v>
      </c>
      <c r="BG25" s="40">
        <f t="shared" si="16"/>
        <v>6450</v>
      </c>
    </row>
    <row r="26" spans="1:59" s="40" customFormat="1" x14ac:dyDescent="0.25">
      <c r="A26" s="42" t="s">
        <v>13</v>
      </c>
      <c r="B26" s="53" t="s">
        <v>42</v>
      </c>
      <c r="C26" s="52" t="s">
        <v>97</v>
      </c>
      <c r="D26" s="42">
        <f>INDEX('IPM TBtu and NOx'!$AF$6:$AW$54,MATCH($B26,'IPM TBtu and NOx'!$AE$6:$AE$54,0),MATCH(D$4,'IPM TBtu and NOx'!$AF$5:$AW$5,0))</f>
        <v>20600.931131048594</v>
      </c>
      <c r="E26" s="42">
        <f>INDEX('IPM TBtu and NOx'!$AF$6:$AW$54,MATCH($B26,'IPM TBtu and NOx'!$AE$6:$AE$54,0),MATCH(E$4,'IPM TBtu and NOx'!$AF$5:$AW$5,0))</f>
        <v>19299.534465456192</v>
      </c>
      <c r="F26" s="42">
        <f>INDEX('IPM TBtu and NOx'!$AF$6:$AW$54,MATCH($B26,'IPM TBtu and NOx'!$AE$6:$AE$54,0),MATCH(F$4,'IPM TBtu and NOx'!$AF$5:$AW$5,0))</f>
        <v>17691.123004998171</v>
      </c>
      <c r="G26" s="42">
        <f>INDEX('IPM TBtu and NOx'!$AF$6:$AW$54,MATCH($B26,'IPM TBtu and NOx'!$AE$6:$AE$54,0),MATCH(G$4,'IPM TBtu and NOx'!$AF$5:$AW$5,0))</f>
        <v>17061.358475820685</v>
      </c>
      <c r="H26" s="42">
        <f>INDEX('IPM TBtu and NOx'!$AF$6:$AW$54,MATCH($B26,'IPM TBtu and NOx'!$AE$6:$AE$54,0),MATCH(H$4,'IPM TBtu and NOx'!$AF$5:$AW$5,0))</f>
        <v>16292.368078433527</v>
      </c>
      <c r="I26" s="42">
        <f>INDEX('IPM TBtu and NOx'!$AF$6:$AW$54,MATCH($B26,'IPM TBtu and NOx'!$AE$6:$AE$54,0),MATCH(I$4,'IPM TBtu and NOx'!$AF$5:$AW$5,0))</f>
        <v>16110.967828373901</v>
      </c>
      <c r="J26" s="85">
        <f>INDEX('IPM TBtu and NOx'!$J$6:$AA$54,MATCH($B26,'IPM TBtu and NOx'!$I$6:$I$54,0),MATCH(J$4,'IPM TBtu and NOx'!$J$5:$AA$5,0))*1000000</f>
        <v>337830243.09712601</v>
      </c>
      <c r="K26" s="85">
        <f>INDEX('IPM TBtu and NOx'!$J$6:$AA$54,MATCH($B26,'IPM TBtu and NOx'!$I$6:$I$54,0),MATCH(K$4,'IPM TBtu and NOx'!$J$5:$AA$5,0))*1000000</f>
        <v>337717215.21125942</v>
      </c>
      <c r="L26" s="85">
        <f>INDEX('IPM TBtu and NOx'!$J$6:$AA$54,MATCH($B26,'IPM TBtu and NOx'!$I$6:$I$54,0),MATCH(L$4,'IPM TBtu and NOx'!$J$5:$AA$5,0))*1000000</f>
        <v>337464589.80246156</v>
      </c>
      <c r="M26" s="85">
        <f>INDEX('IPM TBtu and NOx'!$J$6:$AA$54,MATCH($B26,'IPM TBtu and NOx'!$I$6:$I$54,0),MATCH(M$4,'IPM TBtu and NOx'!$J$5:$AA$5,0))*1000000</f>
        <v>335334485.79271102</v>
      </c>
      <c r="N26" s="85">
        <f>INDEX('IPM TBtu and NOx'!$J$6:$AA$54,MATCH($B26,'IPM TBtu and NOx'!$I$6:$I$54,0),MATCH(N$4,'IPM TBtu and NOx'!$J$5:$AA$5,0))*1000000</f>
        <v>333404612.84067321</v>
      </c>
      <c r="O26" s="85">
        <f>INDEX('IPM TBtu and NOx'!$J$6:$AA$54,MATCH($B26,'IPM TBtu and NOx'!$I$6:$I$54,0),MATCH(O$4,'IPM TBtu and NOx'!$J$5:$AA$5,0))*1000000</f>
        <v>332266722.76952481</v>
      </c>
      <c r="P26" s="99">
        <f>INDEX('IPM TBtu and NOx'!$BX$6:$CO$54,MATCH($B26,'IPM TBtu and NOx'!$BW$6:$BW$54,0),MATCH(P$4,'IPM TBtu and NOx'!$BX$5:$CO$5,0))</f>
        <v>0</v>
      </c>
      <c r="Q26" s="99">
        <f>INDEX('IPM TBtu and NOx'!$BX$6:$CO$54,MATCH($B26,'IPM TBtu and NOx'!$BW$6:$BW$54,0),MATCH(Q$4,'IPM TBtu and NOx'!$BX$5:$CO$5,0))</f>
        <v>0</v>
      </c>
      <c r="R26" s="99">
        <f>INDEX('IPM TBtu and NOx'!$BX$6:$CO$54,MATCH($B26,'IPM TBtu and NOx'!$BW$6:$BW$54,0),MATCH(R$4,'IPM TBtu and NOx'!$BX$5:$CO$5,0))</f>
        <v>0</v>
      </c>
      <c r="S26" s="99">
        <f>INDEX('IPM TBtu and NOx'!$BX$6:$CO$54,MATCH($B26,'IPM TBtu and NOx'!$BW$6:$BW$54,0),MATCH(S$4,'IPM TBtu and NOx'!$BX$5:$CO$5,0))</f>
        <v>0</v>
      </c>
      <c r="T26" s="99">
        <f>INDEX('IPM TBtu and NOx'!$BX$6:$CO$54,MATCH($B26,'IPM TBtu and NOx'!$BW$6:$BW$54,0),MATCH(T$4,'IPM TBtu and NOx'!$BX$5:$CO$5,0))</f>
        <v>0</v>
      </c>
      <c r="U26" s="99">
        <f>INDEX('IPM TBtu and NOx'!$BX$6:$CO$54,MATCH($B26,'IPM TBtu and NOx'!$BW$6:$BW$54,0),MATCH(U$4,'IPM TBtu and NOx'!$BX$5:$CO$5,0))</f>
        <v>0</v>
      </c>
      <c r="V26" s="99">
        <f>INDEX('IPM TBtu and NOx'!$BB$6:$BS$54,MATCH($B26,'IPM TBtu and NOx'!$BA$6:$BA$54,0),MATCH(V$4,'IPM TBtu and NOx'!$BB$5:$BS$5,0))*1000000</f>
        <v>0</v>
      </c>
      <c r="W26" s="99">
        <f>INDEX('IPM TBtu and NOx'!$BB$6:$BS$54,MATCH($B26,'IPM TBtu and NOx'!$BA$6:$BA$54,0),MATCH(W$4,'IPM TBtu and NOx'!$BB$5:$BS$5,0))*1000000</f>
        <v>0</v>
      </c>
      <c r="X26" s="99">
        <f>INDEX('IPM TBtu and NOx'!$BB$6:$BS$54,MATCH($B26,'IPM TBtu and NOx'!$BA$6:$BA$54,0),MATCH(X$4,'IPM TBtu and NOx'!$BB$5:$BS$5,0))*1000000</f>
        <v>0</v>
      </c>
      <c r="Y26" s="99">
        <f>INDEX('IPM TBtu and NOx'!$BB$6:$BS$54,MATCH($B26,'IPM TBtu and NOx'!$BA$6:$BA$54,0),MATCH(Y$4,'IPM TBtu and NOx'!$BB$5:$BS$5,0))*1000000</f>
        <v>0</v>
      </c>
      <c r="Z26" s="99">
        <f>INDEX('IPM TBtu and NOx'!$BB$6:$BS$54,MATCH($B26,'IPM TBtu and NOx'!$BA$6:$BA$54,0),MATCH(Z$4,'IPM TBtu and NOx'!$BB$5:$BS$5,0))*1000000</f>
        <v>0</v>
      </c>
      <c r="AA26" s="99">
        <f>INDEX('IPM TBtu and NOx'!$BB$6:$BS$54,MATCH($B26,'IPM TBtu and NOx'!$BA$6:$BA$54,0),MATCH(AA$4,'IPM TBtu and NOx'!$BB$5:$BS$5,0))*1000000</f>
        <v>0</v>
      </c>
      <c r="AB26" s="51">
        <f t="shared" si="17"/>
        <v>20600.931131048594</v>
      </c>
      <c r="AC26" s="42">
        <f t="shared" si="18"/>
        <v>19299.534465456192</v>
      </c>
      <c r="AD26" s="42">
        <f t="shared" si="19"/>
        <v>17691.123004998171</v>
      </c>
      <c r="AE26" s="42">
        <f t="shared" si="20"/>
        <v>17061.358475820685</v>
      </c>
      <c r="AF26" s="42">
        <f t="shared" si="21"/>
        <v>16292.368078433527</v>
      </c>
      <c r="AG26" s="42">
        <f t="shared" si="22"/>
        <v>16110.967828373901</v>
      </c>
      <c r="AH26" s="51">
        <f t="shared" si="23"/>
        <v>337830243.09712601</v>
      </c>
      <c r="AI26" s="42">
        <f t="shared" si="24"/>
        <v>337717215.21125942</v>
      </c>
      <c r="AJ26" s="42">
        <f t="shared" si="25"/>
        <v>337464589.80246156</v>
      </c>
      <c r="AK26" s="42">
        <f t="shared" si="26"/>
        <v>335334485.79271102</v>
      </c>
      <c r="AL26" s="42">
        <f t="shared" si="27"/>
        <v>333404612.84067321</v>
      </c>
      <c r="AM26" s="42">
        <f t="shared" si="28"/>
        <v>332266722.76952481</v>
      </c>
      <c r="AN26" s="51">
        <f>VLOOKUP($B26,'2015 Historic Data for Final'!$A$2:$H$51,3,0)</f>
        <v>311255550.10299999</v>
      </c>
      <c r="AO26" s="62">
        <f>VLOOKUP($B26,'2015 Historic Data for Final'!$A$2:$H$51,5,0)</f>
        <v>309266191.741</v>
      </c>
      <c r="AP26" s="51">
        <f>VLOOKUP($B26,'2015 Historic Data for Final'!$A$2:$H$51,2,0)</f>
        <v>18854.8</v>
      </c>
      <c r="AQ26" s="42">
        <f>VLOOKUP($B26,'2015 Historic Data for Final'!$A$2:$H$51,8,0)</f>
        <v>18325.314999999999</v>
      </c>
      <c r="AR26" s="62">
        <f t="shared" si="1"/>
        <v>18443.192801082325</v>
      </c>
      <c r="AS26" s="73">
        <f t="shared" si="2"/>
        <v>0.12115318100358764</v>
      </c>
      <c r="AT26" s="8">
        <f t="shared" si="3"/>
        <v>0.11850836262986569</v>
      </c>
      <c r="AU26" s="9">
        <f t="shared" si="4"/>
        <v>0.11850836262986568</v>
      </c>
      <c r="AV26" s="68">
        <f t="shared" si="5"/>
        <v>0.1219602540150666</v>
      </c>
      <c r="AW26" s="8">
        <f t="shared" si="6"/>
        <v>0.11429405192378685</v>
      </c>
      <c r="AX26" s="8">
        <f t="shared" si="7"/>
        <v>0.10484728495723865</v>
      </c>
      <c r="AY26" s="8">
        <f t="shared" si="8"/>
        <v>0.10175725550856267</v>
      </c>
      <c r="AZ26" s="8">
        <f t="shared" si="9"/>
        <v>9.7733309324183185E-2</v>
      </c>
      <c r="BA26" s="8">
        <f t="shared" si="10"/>
        <v>9.6976114213816078E-2</v>
      </c>
      <c r="BB26" s="40">
        <f t="shared" si="11"/>
        <v>18443</v>
      </c>
      <c r="BC26" s="40">
        <f t="shared" si="12"/>
        <v>17250</v>
      </c>
      <c r="BD26" s="40">
        <f t="shared" si="13"/>
        <v>15780</v>
      </c>
      <c r="BE26" s="40">
        <f t="shared" si="14"/>
        <v>15299</v>
      </c>
      <c r="BF26" s="40">
        <f t="shared" si="15"/>
        <v>14673</v>
      </c>
      <c r="BG26" s="40">
        <f t="shared" si="16"/>
        <v>14555</v>
      </c>
    </row>
    <row r="27" spans="1:59" s="40" customFormat="1" x14ac:dyDescent="0.25">
      <c r="A27" s="42" t="s">
        <v>13</v>
      </c>
      <c r="B27" s="53" t="s">
        <v>41</v>
      </c>
      <c r="C27" s="52" t="s">
        <v>96</v>
      </c>
      <c r="D27" s="42">
        <f>INDEX('IPM TBtu and NOx'!$AF$6:$AW$54,MATCH($B27,'IPM TBtu and NOx'!$AE$6:$AE$54,0),MATCH(D$4,'IPM TBtu and NOx'!$AF$5:$AW$5,0))</f>
        <v>7624.2718350051073</v>
      </c>
      <c r="E27" s="42">
        <f>INDEX('IPM TBtu and NOx'!$AF$6:$AW$54,MATCH($B27,'IPM TBtu and NOx'!$AE$6:$AE$54,0),MATCH(E$4,'IPM TBtu and NOx'!$AF$5:$AW$5,0))</f>
        <v>7625.7636146420937</v>
      </c>
      <c r="F27" s="42">
        <f>INDEX('IPM TBtu and NOx'!$AF$6:$AW$54,MATCH($B27,'IPM TBtu and NOx'!$AE$6:$AE$54,0),MATCH(F$4,'IPM TBtu and NOx'!$AF$5:$AW$5,0))</f>
        <v>7498.8016727762088</v>
      </c>
      <c r="G27" s="42">
        <f>INDEX('IPM TBtu and NOx'!$AF$6:$AW$54,MATCH($B27,'IPM TBtu and NOx'!$AE$6:$AE$54,0),MATCH(G$4,'IPM TBtu and NOx'!$AF$5:$AW$5,0))</f>
        <v>7404.2712474989685</v>
      </c>
      <c r="H27" s="42">
        <f>INDEX('IPM TBtu and NOx'!$AF$6:$AW$54,MATCH($B27,'IPM TBtu and NOx'!$AE$6:$AE$54,0),MATCH(H$4,'IPM TBtu and NOx'!$AF$5:$AW$5,0))</f>
        <v>7361.1669635215394</v>
      </c>
      <c r="I27" s="42">
        <f>INDEX('IPM TBtu and NOx'!$AF$6:$AW$54,MATCH($B27,'IPM TBtu and NOx'!$AE$6:$AE$54,0),MATCH(I$4,'IPM TBtu and NOx'!$AF$5:$AW$5,0))</f>
        <v>7365.5068317797559</v>
      </c>
      <c r="J27" s="85">
        <f>INDEX('IPM TBtu and NOx'!$J$6:$AA$54,MATCH($B27,'IPM TBtu and NOx'!$I$6:$I$54,0),MATCH(J$4,'IPM TBtu and NOx'!$J$5:$AA$5,0))*1000000</f>
        <v>194358147.97429922</v>
      </c>
      <c r="K27" s="85">
        <f>INDEX('IPM TBtu and NOx'!$J$6:$AA$54,MATCH($B27,'IPM TBtu and NOx'!$I$6:$I$54,0),MATCH(K$4,'IPM TBtu and NOx'!$J$5:$AA$5,0))*1000000</f>
        <v>194197786.57375857</v>
      </c>
      <c r="L27" s="85">
        <f>INDEX('IPM TBtu and NOx'!$J$6:$AA$54,MATCH($B27,'IPM TBtu and NOx'!$I$6:$I$54,0),MATCH(L$4,'IPM TBtu and NOx'!$J$5:$AA$5,0))*1000000</f>
        <v>194236599.38801423</v>
      </c>
      <c r="M27" s="85">
        <f>INDEX('IPM TBtu and NOx'!$J$6:$AA$54,MATCH($B27,'IPM TBtu and NOx'!$I$6:$I$54,0),MATCH(M$4,'IPM TBtu and NOx'!$J$5:$AA$5,0))*1000000</f>
        <v>193616298.1442191</v>
      </c>
      <c r="N27" s="85">
        <f>INDEX('IPM TBtu and NOx'!$J$6:$AA$54,MATCH($B27,'IPM TBtu and NOx'!$I$6:$I$54,0),MATCH(N$4,'IPM TBtu and NOx'!$J$5:$AA$5,0))*1000000</f>
        <v>193517867.63471726</v>
      </c>
      <c r="O27" s="85">
        <f>INDEX('IPM TBtu and NOx'!$J$6:$AA$54,MATCH($B27,'IPM TBtu and NOx'!$I$6:$I$54,0),MATCH(O$4,'IPM TBtu and NOx'!$J$5:$AA$5,0))*1000000</f>
        <v>193568021.5849241</v>
      </c>
      <c r="P27" s="99">
        <f>INDEX('IPM TBtu and NOx'!$BX$6:$CO$54,MATCH($B27,'IPM TBtu and NOx'!$BW$6:$BW$54,0),MATCH(P$4,'IPM TBtu and NOx'!$BX$5:$CO$5,0))</f>
        <v>0</v>
      </c>
      <c r="Q27" s="99">
        <f>INDEX('IPM TBtu and NOx'!$BX$6:$CO$54,MATCH($B27,'IPM TBtu and NOx'!$BW$6:$BW$54,0),MATCH(Q$4,'IPM TBtu and NOx'!$BX$5:$CO$5,0))</f>
        <v>0</v>
      </c>
      <c r="R27" s="99">
        <f>INDEX('IPM TBtu and NOx'!$BX$6:$CO$54,MATCH($B27,'IPM TBtu and NOx'!$BW$6:$BW$54,0),MATCH(R$4,'IPM TBtu and NOx'!$BX$5:$CO$5,0))</f>
        <v>0</v>
      </c>
      <c r="S27" s="99">
        <f>INDEX('IPM TBtu and NOx'!$BX$6:$CO$54,MATCH($B27,'IPM TBtu and NOx'!$BW$6:$BW$54,0),MATCH(S$4,'IPM TBtu and NOx'!$BX$5:$CO$5,0))</f>
        <v>0</v>
      </c>
      <c r="T27" s="99">
        <f>INDEX('IPM TBtu and NOx'!$BX$6:$CO$54,MATCH($B27,'IPM TBtu and NOx'!$BW$6:$BW$54,0),MATCH(T$4,'IPM TBtu and NOx'!$BX$5:$CO$5,0))</f>
        <v>0</v>
      </c>
      <c r="U27" s="99">
        <f>INDEX('IPM TBtu and NOx'!$BX$6:$CO$54,MATCH($B27,'IPM TBtu and NOx'!$BW$6:$BW$54,0),MATCH(U$4,'IPM TBtu and NOx'!$BX$5:$CO$5,0))</f>
        <v>0</v>
      </c>
      <c r="V27" s="99">
        <f>INDEX('IPM TBtu and NOx'!$BB$6:$BS$54,MATCH($B27,'IPM TBtu and NOx'!$BA$6:$BA$54,0),MATCH(V$4,'IPM TBtu and NOx'!$BB$5:$BS$5,0))*1000000</f>
        <v>0</v>
      </c>
      <c r="W27" s="99">
        <f>INDEX('IPM TBtu and NOx'!$BB$6:$BS$54,MATCH($B27,'IPM TBtu and NOx'!$BA$6:$BA$54,0),MATCH(W$4,'IPM TBtu and NOx'!$BB$5:$BS$5,0))*1000000</f>
        <v>0</v>
      </c>
      <c r="X27" s="99">
        <f>INDEX('IPM TBtu and NOx'!$BB$6:$BS$54,MATCH($B27,'IPM TBtu and NOx'!$BA$6:$BA$54,0),MATCH(X$4,'IPM TBtu and NOx'!$BB$5:$BS$5,0))*1000000</f>
        <v>0</v>
      </c>
      <c r="Y27" s="99">
        <f>INDEX('IPM TBtu and NOx'!$BB$6:$BS$54,MATCH($B27,'IPM TBtu and NOx'!$BA$6:$BA$54,0),MATCH(Y$4,'IPM TBtu and NOx'!$BB$5:$BS$5,0))*1000000</f>
        <v>0</v>
      </c>
      <c r="Z27" s="99">
        <f>INDEX('IPM TBtu and NOx'!$BB$6:$BS$54,MATCH($B27,'IPM TBtu and NOx'!$BA$6:$BA$54,0),MATCH(Z$4,'IPM TBtu and NOx'!$BB$5:$BS$5,0))*1000000</f>
        <v>0</v>
      </c>
      <c r="AA27" s="99">
        <f>INDEX('IPM TBtu and NOx'!$BB$6:$BS$54,MATCH($B27,'IPM TBtu and NOx'!$BA$6:$BA$54,0),MATCH(AA$4,'IPM TBtu and NOx'!$BB$5:$BS$5,0))*1000000</f>
        <v>0</v>
      </c>
      <c r="AB27" s="51">
        <f t="shared" si="17"/>
        <v>7624.2718350051073</v>
      </c>
      <c r="AC27" s="42">
        <f t="shared" si="18"/>
        <v>7625.7636146420937</v>
      </c>
      <c r="AD27" s="42">
        <f t="shared" si="19"/>
        <v>7498.8016727762088</v>
      </c>
      <c r="AE27" s="42">
        <f t="shared" si="20"/>
        <v>7404.2712474989685</v>
      </c>
      <c r="AF27" s="42">
        <f t="shared" si="21"/>
        <v>7361.1669635215394</v>
      </c>
      <c r="AG27" s="42">
        <f t="shared" si="22"/>
        <v>7365.5068317797559</v>
      </c>
      <c r="AH27" s="51">
        <f t="shared" si="23"/>
        <v>194358147.97429922</v>
      </c>
      <c r="AI27" s="42">
        <f t="shared" si="24"/>
        <v>194197786.57375857</v>
      </c>
      <c r="AJ27" s="42">
        <f t="shared" si="25"/>
        <v>194236599.38801423</v>
      </c>
      <c r="AK27" s="42">
        <f t="shared" si="26"/>
        <v>193616298.1442191</v>
      </c>
      <c r="AL27" s="42">
        <f t="shared" si="27"/>
        <v>193517867.63471726</v>
      </c>
      <c r="AM27" s="42">
        <f t="shared" si="28"/>
        <v>193568021.5849241</v>
      </c>
      <c r="AN27" s="51">
        <f>VLOOKUP($B27,'2015 Historic Data for Final'!$A$2:$H$51,3,0)</f>
        <v>197851901.84400001</v>
      </c>
      <c r="AO27" s="62">
        <f>VLOOKUP($B27,'2015 Historic Data for Final'!$A$2:$H$51,5,0)</f>
        <v>197851901.84400001</v>
      </c>
      <c r="AP27" s="51">
        <f>VLOOKUP($B27,'2015 Historic Data for Final'!$A$2:$H$51,2,0)</f>
        <v>6438.277</v>
      </c>
      <c r="AQ27" s="42">
        <f>VLOOKUP($B27,'2015 Historic Data for Final'!$A$2:$H$51,8,0)</f>
        <v>6438.277</v>
      </c>
      <c r="AR27" s="62">
        <f t="shared" si="1"/>
        <v>6438.277</v>
      </c>
      <c r="AS27" s="73">
        <f t="shared" si="2"/>
        <v>6.508178026083751E-2</v>
      </c>
      <c r="AT27" s="8">
        <f t="shared" si="3"/>
        <v>6.508178026083751E-2</v>
      </c>
      <c r="AU27" s="9">
        <f t="shared" si="4"/>
        <v>6.508178026083751E-2</v>
      </c>
      <c r="AV27" s="68">
        <f t="shared" si="5"/>
        <v>7.8455901277813128E-2</v>
      </c>
      <c r="AW27" s="8">
        <f t="shared" si="6"/>
        <v>7.8536050788053036E-2</v>
      </c>
      <c r="AX27" s="8">
        <f t="shared" si="7"/>
        <v>7.7213065883596166E-2</v>
      </c>
      <c r="AY27" s="8">
        <f t="shared" si="8"/>
        <v>7.6483966674992868E-2</v>
      </c>
      <c r="AZ27" s="8">
        <f t="shared" si="9"/>
        <v>7.6077388134685509E-2</v>
      </c>
      <c r="BA27" s="8">
        <f t="shared" si="10"/>
        <v>7.6102517052882998E-2</v>
      </c>
      <c r="BB27" s="40">
        <f t="shared" si="11"/>
        <v>6438</v>
      </c>
      <c r="BC27" s="40">
        <f t="shared" si="12"/>
        <v>6438</v>
      </c>
      <c r="BD27" s="40">
        <f t="shared" si="13"/>
        <v>6315</v>
      </c>
      <c r="BE27" s="40">
        <f t="shared" si="14"/>
        <v>6243</v>
      </c>
      <c r="BF27" s="40">
        <f t="shared" si="15"/>
        <v>6203</v>
      </c>
      <c r="BG27" s="40">
        <f t="shared" si="16"/>
        <v>6205</v>
      </c>
    </row>
    <row r="28" spans="1:59" s="40" customFormat="1" x14ac:dyDescent="0.25">
      <c r="A28" s="42"/>
      <c r="B28" s="53" t="s">
        <v>43</v>
      </c>
      <c r="C28" s="52" t="s">
        <v>95</v>
      </c>
      <c r="D28" s="42">
        <f>INDEX('IPM TBtu and NOx'!$AF$6:$AW$54,MATCH($B28,'IPM TBtu and NOx'!$AE$6:$AE$54,0),MATCH(D$4,'IPM TBtu and NOx'!$AF$5:$AW$5,0))</f>
        <v>6007.0088307512633</v>
      </c>
      <c r="E28" s="42">
        <f>INDEX('IPM TBtu and NOx'!$AF$6:$AW$54,MATCH($B28,'IPM TBtu and NOx'!$AE$6:$AE$54,0),MATCH(E$4,'IPM TBtu and NOx'!$AF$5:$AW$5,0))</f>
        <v>6007.0088176628715</v>
      </c>
      <c r="F28" s="42">
        <f>INDEX('IPM TBtu and NOx'!$AF$6:$AW$54,MATCH($B28,'IPM TBtu and NOx'!$AE$6:$AE$54,0),MATCH(F$4,'IPM TBtu and NOx'!$AF$5:$AW$5,0))</f>
        <v>6007.0088176628715</v>
      </c>
      <c r="G28" s="42">
        <f>INDEX('IPM TBtu and NOx'!$AF$6:$AW$54,MATCH($B28,'IPM TBtu and NOx'!$AE$6:$AE$54,0),MATCH(G$4,'IPM TBtu and NOx'!$AF$5:$AW$5,0))</f>
        <v>6004.3830320934176</v>
      </c>
      <c r="H28" s="42">
        <f>INDEX('IPM TBtu and NOx'!$AF$6:$AW$54,MATCH($B28,'IPM TBtu and NOx'!$AE$6:$AE$54,0),MATCH(H$4,'IPM TBtu and NOx'!$AF$5:$AW$5,0))</f>
        <v>6004.4760681981352</v>
      </c>
      <c r="I28" s="42">
        <f>INDEX('IPM TBtu and NOx'!$AF$6:$AW$54,MATCH($B28,'IPM TBtu and NOx'!$AE$6:$AE$54,0),MATCH(I$4,'IPM TBtu and NOx'!$AF$5:$AW$5,0))</f>
        <v>6004.4760681981352</v>
      </c>
      <c r="J28" s="85">
        <f>INDEX('IPM TBtu and NOx'!$J$6:$AA$54,MATCH($B28,'IPM TBtu and NOx'!$I$6:$I$54,0),MATCH(J$4,'IPM TBtu and NOx'!$J$5:$AA$5,0))*1000000</f>
        <v>73718973.907319233</v>
      </c>
      <c r="K28" s="85">
        <f>INDEX('IPM TBtu and NOx'!$J$6:$AA$54,MATCH($B28,'IPM TBtu and NOx'!$I$6:$I$54,0),MATCH(K$4,'IPM TBtu and NOx'!$J$5:$AA$5,0))*1000000</f>
        <v>73718973.587078646</v>
      </c>
      <c r="L28" s="85">
        <f>INDEX('IPM TBtu and NOx'!$J$6:$AA$54,MATCH($B28,'IPM TBtu and NOx'!$I$6:$I$54,0),MATCH(L$4,'IPM TBtu and NOx'!$J$5:$AA$5,0))*1000000</f>
        <v>73718973.587078646</v>
      </c>
      <c r="M28" s="85">
        <f>INDEX('IPM TBtu and NOx'!$J$6:$AA$54,MATCH($B28,'IPM TBtu and NOx'!$I$6:$I$54,0),MATCH(M$4,'IPM TBtu and NOx'!$J$5:$AA$5,0))*1000000</f>
        <v>73726230.301304653</v>
      </c>
      <c r="N28" s="85">
        <f>INDEX('IPM TBtu and NOx'!$J$6:$AA$54,MATCH($B28,'IPM TBtu and NOx'!$I$6:$I$54,0),MATCH(N$4,'IPM TBtu and NOx'!$J$5:$AA$5,0))*1000000</f>
        <v>73728506.66481775</v>
      </c>
      <c r="O28" s="85">
        <f>INDEX('IPM TBtu and NOx'!$J$6:$AA$54,MATCH($B28,'IPM TBtu and NOx'!$I$6:$I$54,0),MATCH(O$4,'IPM TBtu and NOx'!$J$5:$AA$5,0))*1000000</f>
        <v>73728506.66481775</v>
      </c>
      <c r="P28" s="99">
        <f>INDEX('IPM TBtu and NOx'!$BX$6:$CO$54,MATCH($B28,'IPM TBtu and NOx'!$BW$6:$BW$54,0),MATCH(P$4,'IPM TBtu and NOx'!$BX$5:$CO$5,0))</f>
        <v>1167.6399111925768</v>
      </c>
      <c r="Q28" s="99">
        <f>INDEX('IPM TBtu and NOx'!$BX$6:$CO$54,MATCH($B28,'IPM TBtu and NOx'!$BW$6:$BW$54,0),MATCH(Q$4,'IPM TBtu and NOx'!$BX$5:$CO$5,0))</f>
        <v>1167.6399111925768</v>
      </c>
      <c r="R28" s="99">
        <f>INDEX('IPM TBtu and NOx'!$BX$6:$CO$54,MATCH($B28,'IPM TBtu and NOx'!$BW$6:$BW$54,0),MATCH(R$4,'IPM TBtu and NOx'!$BX$5:$CO$5,0))</f>
        <v>1167.6399111925768</v>
      </c>
      <c r="S28" s="99">
        <f>INDEX('IPM TBtu and NOx'!$BX$6:$CO$54,MATCH($B28,'IPM TBtu and NOx'!$BW$6:$BW$54,0),MATCH(S$4,'IPM TBtu and NOx'!$BX$5:$CO$5,0))</f>
        <v>1166.3109148626454</v>
      </c>
      <c r="T28" s="99">
        <f>INDEX('IPM TBtu and NOx'!$BX$6:$CO$54,MATCH($B28,'IPM TBtu and NOx'!$BW$6:$BW$54,0),MATCH(T$4,'IPM TBtu and NOx'!$BX$5:$CO$5,0))</f>
        <v>1166.3109148626454</v>
      </c>
      <c r="U28" s="99">
        <f>INDEX('IPM TBtu and NOx'!$BX$6:$CO$54,MATCH($B28,'IPM TBtu and NOx'!$BW$6:$BW$54,0),MATCH(U$4,'IPM TBtu and NOx'!$BX$5:$CO$5,0))</f>
        <v>1166.3109148626454</v>
      </c>
      <c r="V28" s="99">
        <f>INDEX('IPM TBtu and NOx'!$BB$6:$BS$54,MATCH($B28,'IPM TBtu and NOx'!$BA$6:$BA$54,0),MATCH(V$4,'IPM TBtu and NOx'!$BB$5:$BS$5,0))*1000000</f>
        <v>0</v>
      </c>
      <c r="W28" s="99">
        <f>INDEX('IPM TBtu and NOx'!$BB$6:$BS$54,MATCH($B28,'IPM TBtu and NOx'!$BA$6:$BA$54,0),MATCH(W$4,'IPM TBtu and NOx'!$BB$5:$BS$5,0))*1000000</f>
        <v>0</v>
      </c>
      <c r="X28" s="99">
        <f>INDEX('IPM TBtu and NOx'!$BB$6:$BS$54,MATCH($B28,'IPM TBtu and NOx'!$BA$6:$BA$54,0),MATCH(X$4,'IPM TBtu and NOx'!$BB$5:$BS$5,0))*1000000</f>
        <v>0</v>
      </c>
      <c r="Y28" s="99">
        <f>INDEX('IPM TBtu and NOx'!$BB$6:$BS$54,MATCH($B28,'IPM TBtu and NOx'!$BA$6:$BA$54,0),MATCH(Y$4,'IPM TBtu and NOx'!$BB$5:$BS$5,0))*1000000</f>
        <v>0</v>
      </c>
      <c r="Z28" s="99">
        <f>INDEX('IPM TBtu and NOx'!$BB$6:$BS$54,MATCH($B28,'IPM TBtu and NOx'!$BA$6:$BA$54,0),MATCH(Z$4,'IPM TBtu and NOx'!$BB$5:$BS$5,0))*1000000</f>
        <v>0</v>
      </c>
      <c r="AA28" s="99">
        <f>INDEX('IPM TBtu and NOx'!$BB$6:$BS$54,MATCH($B28,'IPM TBtu and NOx'!$BA$6:$BA$54,0),MATCH(AA$4,'IPM TBtu and NOx'!$BB$5:$BS$5,0))*1000000</f>
        <v>0</v>
      </c>
      <c r="AB28" s="51">
        <f t="shared" si="17"/>
        <v>6007.0088307512633</v>
      </c>
      <c r="AC28" s="42">
        <f t="shared" si="18"/>
        <v>6007.0088176628715</v>
      </c>
      <c r="AD28" s="42">
        <f t="shared" si="19"/>
        <v>6007.0088176628715</v>
      </c>
      <c r="AE28" s="42">
        <f t="shared" si="20"/>
        <v>6004.3830320934176</v>
      </c>
      <c r="AF28" s="42">
        <f t="shared" si="21"/>
        <v>6004.4760681981352</v>
      </c>
      <c r="AG28" s="42">
        <f t="shared" si="22"/>
        <v>6004.4760681981352</v>
      </c>
      <c r="AH28" s="51">
        <f t="shared" si="23"/>
        <v>73718973.907319233</v>
      </c>
      <c r="AI28" s="42">
        <f t="shared" si="24"/>
        <v>73718973.587078646</v>
      </c>
      <c r="AJ28" s="42">
        <f t="shared" si="25"/>
        <v>73718973.587078646</v>
      </c>
      <c r="AK28" s="42">
        <f t="shared" si="26"/>
        <v>73726230.301304653</v>
      </c>
      <c r="AL28" s="42">
        <f t="shared" si="27"/>
        <v>73728506.66481775</v>
      </c>
      <c r="AM28" s="42">
        <f t="shared" si="28"/>
        <v>73728506.66481775</v>
      </c>
      <c r="AN28" s="51">
        <f>VLOOKUP($B28,'2015 Historic Data for Final'!$A$2:$H$51,3,0)</f>
        <v>78750352.343999997</v>
      </c>
      <c r="AO28" s="62">
        <f>VLOOKUP($B28,'2015 Historic Data for Final'!$A$2:$H$51,5,0)</f>
        <v>78750352.343999997</v>
      </c>
      <c r="AP28" s="51">
        <f>VLOOKUP($B28,'2015 Historic Data for Final'!$A$2:$H$51,2,0)</f>
        <v>7167.1930000000002</v>
      </c>
      <c r="AQ28" s="42">
        <f>VLOOKUP($B28,'2015 Historic Data for Final'!$A$2:$H$51,8,0)</f>
        <v>6539.9411723078001</v>
      </c>
      <c r="AR28" s="62">
        <f t="shared" si="1"/>
        <v>6539.9411723078001</v>
      </c>
      <c r="AS28" s="73">
        <f t="shared" si="2"/>
        <v>0.18202313479670595</v>
      </c>
      <c r="AT28" s="8">
        <f t="shared" si="3"/>
        <v>0.16609300092372425</v>
      </c>
      <c r="AU28" s="9">
        <f t="shared" si="4"/>
        <v>0.16609300092372425</v>
      </c>
      <c r="AV28" s="68">
        <f t="shared" si="5"/>
        <v>0.16297049490415802</v>
      </c>
      <c r="AW28" s="8">
        <f t="shared" si="6"/>
        <v>0.16297049525702487</v>
      </c>
      <c r="AX28" s="8">
        <f t="shared" si="7"/>
        <v>0.16297049525702487</v>
      </c>
      <c r="AY28" s="8">
        <f t="shared" si="8"/>
        <v>0.16288322371982619</v>
      </c>
      <c r="AZ28" s="8">
        <f t="shared" si="9"/>
        <v>0.16288071845793645</v>
      </c>
      <c r="BA28" s="8">
        <f t="shared" si="10"/>
        <v>0.16288071845793645</v>
      </c>
      <c r="BB28" s="40">
        <f t="shared" si="11"/>
        <v>6540</v>
      </c>
      <c r="BC28" s="40">
        <f t="shared" si="12"/>
        <v>6540</v>
      </c>
      <c r="BD28" s="40">
        <f t="shared" si="13"/>
        <v>6540</v>
      </c>
      <c r="BE28" s="40">
        <f t="shared" si="14"/>
        <v>6537</v>
      </c>
      <c r="BF28" s="40">
        <f t="shared" si="15"/>
        <v>6536</v>
      </c>
      <c r="BG28" s="40">
        <f t="shared" si="16"/>
        <v>6536</v>
      </c>
    </row>
    <row r="29" spans="1:59" s="40" customFormat="1" x14ac:dyDescent="0.25">
      <c r="A29" s="42"/>
      <c r="B29" s="53" t="s">
        <v>50</v>
      </c>
      <c r="C29" s="52" t="s">
        <v>94</v>
      </c>
      <c r="D29" s="42">
        <f>INDEX('IPM TBtu and NOx'!$AF$6:$AW$54,MATCH($B29,'IPM TBtu and NOx'!$AE$6:$AE$54,0),MATCH(D$4,'IPM TBtu and NOx'!$AF$5:$AW$5,0))</f>
        <v>20408.210752892253</v>
      </c>
      <c r="E29" s="42">
        <f>INDEX('IPM TBtu and NOx'!$AF$6:$AW$54,MATCH($B29,'IPM TBtu and NOx'!$AE$6:$AE$54,0),MATCH(E$4,'IPM TBtu and NOx'!$AF$5:$AW$5,0))</f>
        <v>17204.52023679977</v>
      </c>
      <c r="F29" s="42">
        <f>INDEX('IPM TBtu and NOx'!$AF$6:$AW$54,MATCH($B29,'IPM TBtu and NOx'!$AE$6:$AE$54,0),MATCH(F$4,'IPM TBtu and NOx'!$AF$5:$AW$5,0))</f>
        <v>17069.134038901007</v>
      </c>
      <c r="G29" s="42">
        <f>INDEX('IPM TBtu and NOx'!$AF$6:$AW$54,MATCH($B29,'IPM TBtu and NOx'!$AE$6:$AE$54,0),MATCH(G$4,'IPM TBtu and NOx'!$AF$5:$AW$5,0))</f>
        <v>15748.156903879049</v>
      </c>
      <c r="H29" s="42">
        <f>INDEX('IPM TBtu and NOx'!$AF$6:$AW$54,MATCH($B29,'IPM TBtu and NOx'!$AE$6:$AE$54,0),MATCH(H$4,'IPM TBtu and NOx'!$AF$5:$AW$5,0))</f>
        <v>14860.048620151712</v>
      </c>
      <c r="I29" s="42">
        <f>INDEX('IPM TBtu and NOx'!$AF$6:$AW$54,MATCH($B29,'IPM TBtu and NOx'!$AE$6:$AE$54,0),MATCH(I$4,'IPM TBtu and NOx'!$AF$5:$AW$5,0))</f>
        <v>14574.614402931942</v>
      </c>
      <c r="J29" s="85">
        <f>INDEX('IPM TBtu and NOx'!$J$6:$AA$54,MATCH($B29,'IPM TBtu and NOx'!$I$6:$I$54,0),MATCH(J$4,'IPM TBtu and NOx'!$J$5:$AA$5,0))*1000000</f>
        <v>357890995.92846185</v>
      </c>
      <c r="K29" s="85">
        <f>INDEX('IPM TBtu and NOx'!$J$6:$AA$54,MATCH($B29,'IPM TBtu and NOx'!$I$6:$I$54,0),MATCH(K$4,'IPM TBtu and NOx'!$J$5:$AA$5,0))*1000000</f>
        <v>358349095.98118716</v>
      </c>
      <c r="L29" s="85">
        <f>INDEX('IPM TBtu and NOx'!$J$6:$AA$54,MATCH($B29,'IPM TBtu and NOx'!$I$6:$I$54,0),MATCH(L$4,'IPM TBtu and NOx'!$J$5:$AA$5,0))*1000000</f>
        <v>357735010.27108014</v>
      </c>
      <c r="M29" s="85">
        <f>INDEX('IPM TBtu and NOx'!$J$6:$AA$54,MATCH($B29,'IPM TBtu and NOx'!$I$6:$I$54,0),MATCH(M$4,'IPM TBtu and NOx'!$J$5:$AA$5,0))*1000000</f>
        <v>355543274.84339249</v>
      </c>
      <c r="N29" s="85">
        <f>INDEX('IPM TBtu and NOx'!$J$6:$AA$54,MATCH($B29,'IPM TBtu and NOx'!$I$6:$I$54,0),MATCH(N$4,'IPM TBtu and NOx'!$J$5:$AA$5,0))*1000000</f>
        <v>352988209.00924456</v>
      </c>
      <c r="O29" s="85">
        <f>INDEX('IPM TBtu and NOx'!$J$6:$AA$54,MATCH($B29,'IPM TBtu and NOx'!$I$6:$I$54,0),MATCH(O$4,'IPM TBtu and NOx'!$J$5:$AA$5,0))*1000000</f>
        <v>352587603.29218239</v>
      </c>
      <c r="P29" s="99">
        <f>INDEX('IPM TBtu and NOx'!$BX$6:$CO$54,MATCH($B29,'IPM TBtu and NOx'!$BW$6:$BW$54,0),MATCH(P$4,'IPM TBtu and NOx'!$BX$5:$CO$5,0))</f>
        <v>0</v>
      </c>
      <c r="Q29" s="99">
        <f>INDEX('IPM TBtu and NOx'!$BX$6:$CO$54,MATCH($B29,'IPM TBtu and NOx'!$BW$6:$BW$54,0),MATCH(Q$4,'IPM TBtu and NOx'!$BX$5:$CO$5,0))</f>
        <v>0</v>
      </c>
      <c r="R29" s="99">
        <f>INDEX('IPM TBtu and NOx'!$BX$6:$CO$54,MATCH($B29,'IPM TBtu and NOx'!$BW$6:$BW$54,0),MATCH(R$4,'IPM TBtu and NOx'!$BX$5:$CO$5,0))</f>
        <v>0</v>
      </c>
      <c r="S29" s="99">
        <f>INDEX('IPM TBtu and NOx'!$BX$6:$CO$54,MATCH($B29,'IPM TBtu and NOx'!$BW$6:$BW$54,0),MATCH(S$4,'IPM TBtu and NOx'!$BX$5:$CO$5,0))</f>
        <v>0</v>
      </c>
      <c r="T29" s="99">
        <f>INDEX('IPM TBtu and NOx'!$BX$6:$CO$54,MATCH($B29,'IPM TBtu and NOx'!$BW$6:$BW$54,0),MATCH(T$4,'IPM TBtu and NOx'!$BX$5:$CO$5,0))</f>
        <v>0</v>
      </c>
      <c r="U29" s="99">
        <f>INDEX('IPM TBtu and NOx'!$BX$6:$CO$54,MATCH($B29,'IPM TBtu and NOx'!$BW$6:$BW$54,0),MATCH(U$4,'IPM TBtu and NOx'!$BX$5:$CO$5,0))</f>
        <v>0</v>
      </c>
      <c r="V29" s="99">
        <f>INDEX('IPM TBtu and NOx'!$BB$6:$BS$54,MATCH($B29,'IPM TBtu and NOx'!$BA$6:$BA$54,0),MATCH(V$4,'IPM TBtu and NOx'!$BB$5:$BS$5,0))*1000000</f>
        <v>0</v>
      </c>
      <c r="W29" s="99">
        <f>INDEX('IPM TBtu and NOx'!$BB$6:$BS$54,MATCH($B29,'IPM TBtu and NOx'!$BA$6:$BA$54,0),MATCH(W$4,'IPM TBtu and NOx'!$BB$5:$BS$5,0))*1000000</f>
        <v>0</v>
      </c>
      <c r="X29" s="99">
        <f>INDEX('IPM TBtu and NOx'!$BB$6:$BS$54,MATCH($B29,'IPM TBtu and NOx'!$BA$6:$BA$54,0),MATCH(X$4,'IPM TBtu and NOx'!$BB$5:$BS$5,0))*1000000</f>
        <v>0</v>
      </c>
      <c r="Y29" s="99">
        <f>INDEX('IPM TBtu and NOx'!$BB$6:$BS$54,MATCH($B29,'IPM TBtu and NOx'!$BA$6:$BA$54,0),MATCH(Y$4,'IPM TBtu and NOx'!$BB$5:$BS$5,0))*1000000</f>
        <v>0</v>
      </c>
      <c r="Z29" s="99">
        <f>INDEX('IPM TBtu and NOx'!$BB$6:$BS$54,MATCH($B29,'IPM TBtu and NOx'!$BA$6:$BA$54,0),MATCH(Z$4,'IPM TBtu and NOx'!$BB$5:$BS$5,0))*1000000</f>
        <v>0</v>
      </c>
      <c r="AA29" s="99">
        <f>INDEX('IPM TBtu and NOx'!$BB$6:$BS$54,MATCH($B29,'IPM TBtu and NOx'!$BA$6:$BA$54,0),MATCH(AA$4,'IPM TBtu and NOx'!$BB$5:$BS$5,0))*1000000</f>
        <v>0</v>
      </c>
      <c r="AB29" s="51">
        <f t="shared" si="17"/>
        <v>20408.210752892253</v>
      </c>
      <c r="AC29" s="42">
        <f t="shared" si="18"/>
        <v>17204.52023679977</v>
      </c>
      <c r="AD29" s="42">
        <f t="shared" si="19"/>
        <v>17069.134038901007</v>
      </c>
      <c r="AE29" s="42">
        <f t="shared" si="20"/>
        <v>15748.156903879049</v>
      </c>
      <c r="AF29" s="42">
        <f t="shared" si="21"/>
        <v>14860.048620151712</v>
      </c>
      <c r="AG29" s="42">
        <f t="shared" si="22"/>
        <v>14574.614402931942</v>
      </c>
      <c r="AH29" s="51">
        <f t="shared" si="23"/>
        <v>357890995.92846185</v>
      </c>
      <c r="AI29" s="42">
        <f t="shared" si="24"/>
        <v>358349095.98118716</v>
      </c>
      <c r="AJ29" s="42">
        <f t="shared" si="25"/>
        <v>357735010.27108014</v>
      </c>
      <c r="AK29" s="42">
        <f t="shared" si="26"/>
        <v>355543274.84339249</v>
      </c>
      <c r="AL29" s="42">
        <f t="shared" si="27"/>
        <v>352988209.00924456</v>
      </c>
      <c r="AM29" s="42">
        <f t="shared" si="28"/>
        <v>352587603.29218239</v>
      </c>
      <c r="AN29" s="51">
        <f>VLOOKUP($B29,'2015 Historic Data for Final'!$A$2:$H$51,3,0)</f>
        <v>332255012.21899998</v>
      </c>
      <c r="AO29" s="62">
        <f>VLOOKUP($B29,'2015 Historic Data for Final'!$A$2:$H$51,5,0)</f>
        <v>332255012.21899998</v>
      </c>
      <c r="AP29" s="51">
        <f>VLOOKUP($B29,'2015 Historic Data for Final'!$A$2:$H$51,2,0)</f>
        <v>17419.045999999998</v>
      </c>
      <c r="AQ29" s="42">
        <f>VLOOKUP($B29,'2015 Historic Data for Final'!$A$2:$H$51,8,0)</f>
        <v>17419.045999999998</v>
      </c>
      <c r="AR29" s="62">
        <f t="shared" si="1"/>
        <v>17419.045999999998</v>
      </c>
      <c r="AS29" s="73">
        <f t="shared" si="2"/>
        <v>0.10485347314200061</v>
      </c>
      <c r="AT29" s="8">
        <f t="shared" si="3"/>
        <v>0.10485347314200061</v>
      </c>
      <c r="AU29" s="9">
        <f t="shared" si="4"/>
        <v>0.10485347314200061</v>
      </c>
      <c r="AV29" s="68">
        <f t="shared" si="5"/>
        <v>0.11404707570218732</v>
      </c>
      <c r="AW29" s="8">
        <f t="shared" si="6"/>
        <v>9.6021005381316679E-2</v>
      </c>
      <c r="AX29" s="8">
        <f t="shared" si="7"/>
        <v>9.5428926712912809E-2</v>
      </c>
      <c r="AY29" s="8">
        <f t="shared" si="8"/>
        <v>8.8586442316006125E-2</v>
      </c>
      <c r="AZ29" s="8">
        <f t="shared" si="9"/>
        <v>8.419572235492169E-2</v>
      </c>
      <c r="BA29" s="8">
        <f t="shared" si="10"/>
        <v>8.2672301957560576E-2</v>
      </c>
      <c r="BB29" s="40">
        <f t="shared" si="11"/>
        <v>17419</v>
      </c>
      <c r="BC29" s="40">
        <f t="shared" si="12"/>
        <v>14424</v>
      </c>
      <c r="BD29" s="40">
        <f t="shared" si="13"/>
        <v>14326</v>
      </c>
      <c r="BE29" s="40">
        <f t="shared" si="14"/>
        <v>13189</v>
      </c>
      <c r="BF29" s="40">
        <f t="shared" si="15"/>
        <v>12460</v>
      </c>
      <c r="BG29" s="40">
        <f t="shared" si="16"/>
        <v>12207</v>
      </c>
    </row>
    <row r="30" spans="1:59" s="40" customFormat="1" x14ac:dyDescent="0.25">
      <c r="A30" s="42"/>
      <c r="B30" s="53" t="s">
        <v>51</v>
      </c>
      <c r="C30" s="52" t="s">
        <v>93</v>
      </c>
      <c r="D30" s="42">
        <f>INDEX('IPM TBtu and NOx'!$AF$6:$AW$54,MATCH($B30,'IPM TBtu and NOx'!$AE$6:$AE$54,0),MATCH(D$4,'IPM TBtu and NOx'!$AF$5:$AW$5,0))</f>
        <v>10770.645394260258</v>
      </c>
      <c r="E30" s="42">
        <f>INDEX('IPM TBtu and NOx'!$AF$6:$AW$54,MATCH($B30,'IPM TBtu and NOx'!$AE$6:$AE$54,0),MATCH(E$4,'IPM TBtu and NOx'!$AF$5:$AW$5,0))</f>
        <v>10431.017847967885</v>
      </c>
      <c r="F30" s="42">
        <f>INDEX('IPM TBtu and NOx'!$AF$6:$AW$54,MATCH($B30,'IPM TBtu and NOx'!$AE$6:$AE$54,0),MATCH(F$4,'IPM TBtu and NOx'!$AF$5:$AW$5,0))</f>
        <v>10097.885532214224</v>
      </c>
      <c r="G30" s="42">
        <f>INDEX('IPM TBtu and NOx'!$AF$6:$AW$54,MATCH($B30,'IPM TBtu and NOx'!$AE$6:$AE$54,0),MATCH(G$4,'IPM TBtu and NOx'!$AF$5:$AW$5,0))</f>
        <v>9757.6570634277268</v>
      </c>
      <c r="H30" s="42">
        <f>INDEX('IPM TBtu and NOx'!$AF$6:$AW$54,MATCH($B30,'IPM TBtu and NOx'!$AE$6:$AE$54,0),MATCH(H$4,'IPM TBtu and NOx'!$AF$5:$AW$5,0))</f>
        <v>9599.2898177888073</v>
      </c>
      <c r="I30" s="42">
        <f>INDEX('IPM TBtu and NOx'!$AF$6:$AW$54,MATCH($B30,'IPM TBtu and NOx'!$AE$6:$AE$54,0),MATCH(I$4,'IPM TBtu and NOx'!$AF$5:$AW$5,0))</f>
        <v>9543.0525604460581</v>
      </c>
      <c r="J30" s="85">
        <f>INDEX('IPM TBtu and NOx'!$J$6:$AA$54,MATCH($B30,'IPM TBtu and NOx'!$I$6:$I$54,0),MATCH(J$4,'IPM TBtu and NOx'!$J$5:$AA$5,0))*1000000</f>
        <v>102583139.11983515</v>
      </c>
      <c r="K30" s="85">
        <f>INDEX('IPM TBtu and NOx'!$J$6:$AA$54,MATCH($B30,'IPM TBtu and NOx'!$I$6:$I$54,0),MATCH(K$4,'IPM TBtu and NOx'!$J$5:$AA$5,0))*1000000</f>
        <v>102598105.67423998</v>
      </c>
      <c r="L30" s="85">
        <f>INDEX('IPM TBtu and NOx'!$J$6:$AA$54,MATCH($B30,'IPM TBtu and NOx'!$I$6:$I$54,0),MATCH(L$4,'IPM TBtu and NOx'!$J$5:$AA$5,0))*1000000</f>
        <v>102607101.1249276</v>
      </c>
      <c r="M30" s="85">
        <f>INDEX('IPM TBtu and NOx'!$J$6:$AA$54,MATCH($B30,'IPM TBtu and NOx'!$I$6:$I$54,0),MATCH(M$4,'IPM TBtu and NOx'!$J$5:$AA$5,0))*1000000</f>
        <v>102637235.95751528</v>
      </c>
      <c r="N30" s="85">
        <f>INDEX('IPM TBtu and NOx'!$J$6:$AA$54,MATCH($B30,'IPM TBtu and NOx'!$I$6:$I$54,0),MATCH(N$4,'IPM TBtu and NOx'!$J$5:$AA$5,0))*1000000</f>
        <v>102483951.72613798</v>
      </c>
      <c r="O30" s="85">
        <f>INDEX('IPM TBtu and NOx'!$J$6:$AA$54,MATCH($B30,'IPM TBtu and NOx'!$I$6:$I$54,0),MATCH(O$4,'IPM TBtu and NOx'!$J$5:$AA$5,0))*1000000</f>
        <v>102407283.17566654</v>
      </c>
      <c r="P30" s="99">
        <f>INDEX('IPM TBtu and NOx'!$BX$6:$CO$54,MATCH($B30,'IPM TBtu and NOx'!$BW$6:$BW$54,0),MATCH(P$4,'IPM TBtu and NOx'!$BX$5:$CO$5,0))</f>
        <v>846.22542597014512</v>
      </c>
      <c r="Q30" s="99">
        <f>INDEX('IPM TBtu and NOx'!$BX$6:$CO$54,MATCH($B30,'IPM TBtu and NOx'!$BW$6:$BW$54,0),MATCH(Q$4,'IPM TBtu and NOx'!$BX$5:$CO$5,0))</f>
        <v>923.89906083288008</v>
      </c>
      <c r="R30" s="99">
        <f>INDEX('IPM TBtu and NOx'!$BX$6:$CO$54,MATCH($B30,'IPM TBtu and NOx'!$BW$6:$BW$54,0),MATCH(R$4,'IPM TBtu and NOx'!$BX$5:$CO$5,0))</f>
        <v>961.22236161940009</v>
      </c>
      <c r="S30" s="99">
        <f>INDEX('IPM TBtu and NOx'!$BX$6:$CO$54,MATCH($B30,'IPM TBtu and NOx'!$BW$6:$BW$54,0),MATCH(S$4,'IPM TBtu and NOx'!$BX$5:$CO$5,0))</f>
        <v>1024.1003264522146</v>
      </c>
      <c r="T30" s="99">
        <f>INDEX('IPM TBtu and NOx'!$BX$6:$CO$54,MATCH($B30,'IPM TBtu and NOx'!$BW$6:$BW$54,0),MATCH(T$4,'IPM TBtu and NOx'!$BX$5:$CO$5,0))</f>
        <v>1043.9827844115084</v>
      </c>
      <c r="U30" s="99">
        <f>INDEX('IPM TBtu and NOx'!$BX$6:$CO$54,MATCH($B30,'IPM TBtu and NOx'!$BW$6:$BW$54,0),MATCH(U$4,'IPM TBtu and NOx'!$BX$5:$CO$5,0))</f>
        <v>1043.9828950956944</v>
      </c>
      <c r="V30" s="99">
        <f>INDEX('IPM TBtu and NOx'!$BB$6:$BS$54,MATCH($B30,'IPM TBtu and NOx'!$BA$6:$BA$54,0),MATCH(V$4,'IPM TBtu and NOx'!$BB$5:$BS$5,0))*1000000</f>
        <v>0</v>
      </c>
      <c r="W30" s="99">
        <f>INDEX('IPM TBtu and NOx'!$BB$6:$BS$54,MATCH($B30,'IPM TBtu and NOx'!$BA$6:$BA$54,0),MATCH(W$4,'IPM TBtu and NOx'!$BB$5:$BS$5,0))*1000000</f>
        <v>0</v>
      </c>
      <c r="X30" s="99">
        <f>INDEX('IPM TBtu and NOx'!$BB$6:$BS$54,MATCH($B30,'IPM TBtu and NOx'!$BA$6:$BA$54,0),MATCH(X$4,'IPM TBtu and NOx'!$BB$5:$BS$5,0))*1000000</f>
        <v>0</v>
      </c>
      <c r="Y30" s="99">
        <f>INDEX('IPM TBtu and NOx'!$BB$6:$BS$54,MATCH($B30,'IPM TBtu and NOx'!$BA$6:$BA$54,0),MATCH(Y$4,'IPM TBtu and NOx'!$BB$5:$BS$5,0))*1000000</f>
        <v>0</v>
      </c>
      <c r="Z30" s="99">
        <f>INDEX('IPM TBtu and NOx'!$BB$6:$BS$54,MATCH($B30,'IPM TBtu and NOx'!$BA$6:$BA$54,0),MATCH(Z$4,'IPM TBtu and NOx'!$BB$5:$BS$5,0))*1000000</f>
        <v>0</v>
      </c>
      <c r="AA30" s="99">
        <f>INDEX('IPM TBtu and NOx'!$BB$6:$BS$54,MATCH($B30,'IPM TBtu and NOx'!$BA$6:$BA$54,0),MATCH(AA$4,'IPM TBtu and NOx'!$BB$5:$BS$5,0))*1000000</f>
        <v>0</v>
      </c>
      <c r="AB30" s="51">
        <f t="shared" si="17"/>
        <v>10770.645394260258</v>
      </c>
      <c r="AC30" s="42">
        <f t="shared" si="18"/>
        <v>10431.017847967885</v>
      </c>
      <c r="AD30" s="42">
        <f t="shared" si="19"/>
        <v>10097.885532214224</v>
      </c>
      <c r="AE30" s="42">
        <f t="shared" si="20"/>
        <v>9757.6570634277268</v>
      </c>
      <c r="AF30" s="42">
        <f t="shared" si="21"/>
        <v>9599.2898177888073</v>
      </c>
      <c r="AG30" s="42">
        <f t="shared" si="22"/>
        <v>9543.0525604460581</v>
      </c>
      <c r="AH30" s="51">
        <f t="shared" si="23"/>
        <v>102583139.11983515</v>
      </c>
      <c r="AI30" s="42">
        <f t="shared" si="24"/>
        <v>102598105.67423998</v>
      </c>
      <c r="AJ30" s="42">
        <f t="shared" si="25"/>
        <v>102607101.1249276</v>
      </c>
      <c r="AK30" s="42">
        <f t="shared" si="26"/>
        <v>102637235.95751528</v>
      </c>
      <c r="AL30" s="42">
        <f t="shared" si="27"/>
        <v>102483951.72613798</v>
      </c>
      <c r="AM30" s="42">
        <f t="shared" si="28"/>
        <v>102407283.17566654</v>
      </c>
      <c r="AN30" s="51">
        <f>VLOOKUP($B30,'2015 Historic Data for Final'!$A$2:$H$51,3,0)</f>
        <v>132092869.219</v>
      </c>
      <c r="AO30" s="62">
        <f>VLOOKUP($B30,'2015 Historic Data for Final'!$A$2:$H$51,5,0)</f>
        <v>132092869.219</v>
      </c>
      <c r="AP30" s="51">
        <f>VLOOKUP($B30,'2015 Historic Data for Final'!$A$2:$H$51,2,0)</f>
        <v>18790.094000000001</v>
      </c>
      <c r="AQ30" s="42">
        <f>VLOOKUP($B30,'2015 Historic Data for Final'!$A$2:$H$51,8,0)</f>
        <v>18737.830915687198</v>
      </c>
      <c r="AR30" s="62">
        <f t="shared" si="1"/>
        <v>18737.830915687198</v>
      </c>
      <c r="AS30" s="73">
        <f t="shared" si="2"/>
        <v>0.28449823387282841</v>
      </c>
      <c r="AT30" s="8">
        <f t="shared" si="3"/>
        <v>0.2837069256875826</v>
      </c>
      <c r="AU30" s="9">
        <f t="shared" si="4"/>
        <v>0.2837069256875826</v>
      </c>
      <c r="AV30" s="68">
        <f t="shared" si="5"/>
        <v>0.20998860995427815</v>
      </c>
      <c r="AW30" s="8">
        <f t="shared" si="6"/>
        <v>0.20333743550953054</v>
      </c>
      <c r="AX30" s="8">
        <f t="shared" si="7"/>
        <v>0.19682625123420472</v>
      </c>
      <c r="AY30" s="8">
        <f t="shared" si="8"/>
        <v>0.1901387342010403</v>
      </c>
      <c r="AZ30" s="8">
        <f t="shared" si="9"/>
        <v>0.18733254633740984</v>
      </c>
      <c r="BA30" s="8">
        <f t="shared" si="10"/>
        <v>0.18637448947993623</v>
      </c>
      <c r="BB30" s="40">
        <f t="shared" si="11"/>
        <v>18738</v>
      </c>
      <c r="BC30" s="40">
        <f t="shared" si="12"/>
        <v>18299</v>
      </c>
      <c r="BD30" s="40">
        <f t="shared" si="13"/>
        <v>17869</v>
      </c>
      <c r="BE30" s="40">
        <f t="shared" si="14"/>
        <v>17427</v>
      </c>
      <c r="BF30" s="40">
        <f t="shared" si="15"/>
        <v>17241</v>
      </c>
      <c r="BG30" s="40">
        <f t="shared" si="16"/>
        <v>17178</v>
      </c>
    </row>
    <row r="31" spans="1:59" s="40" customFormat="1" x14ac:dyDescent="0.25">
      <c r="A31" s="42"/>
      <c r="B31" s="53" t="s">
        <v>44</v>
      </c>
      <c r="C31" s="52" t="s">
        <v>92</v>
      </c>
      <c r="D31" s="42">
        <f>INDEX('IPM TBtu and NOx'!$AF$6:$AW$54,MATCH($B31,'IPM TBtu and NOx'!$AE$6:$AE$54,0),MATCH(D$4,'IPM TBtu and NOx'!$AF$5:$AW$5,0))</f>
        <v>12195.583638357042</v>
      </c>
      <c r="E31" s="42">
        <f>INDEX('IPM TBtu and NOx'!$AF$6:$AW$54,MATCH($B31,'IPM TBtu and NOx'!$AE$6:$AE$54,0),MATCH(E$4,'IPM TBtu and NOx'!$AF$5:$AW$5,0))</f>
        <v>12132.754146229239</v>
      </c>
      <c r="F31" s="42">
        <f>INDEX('IPM TBtu and NOx'!$AF$6:$AW$54,MATCH($B31,'IPM TBtu and NOx'!$AE$6:$AE$54,0),MATCH(F$4,'IPM TBtu and NOx'!$AF$5:$AW$5,0))</f>
        <v>11392.938155060647</v>
      </c>
      <c r="G31" s="42">
        <f>INDEX('IPM TBtu and NOx'!$AF$6:$AW$54,MATCH($B31,'IPM TBtu and NOx'!$AE$6:$AE$54,0),MATCH(G$4,'IPM TBtu and NOx'!$AF$5:$AW$5,0))</f>
        <v>9502.328765221795</v>
      </c>
      <c r="H31" s="42">
        <f>INDEX('IPM TBtu and NOx'!$AF$6:$AW$54,MATCH($B31,'IPM TBtu and NOx'!$AE$6:$AE$54,0),MATCH(H$4,'IPM TBtu and NOx'!$AF$5:$AW$5,0))</f>
        <v>8720.6955600505516</v>
      </c>
      <c r="I31" s="42">
        <f>INDEX('IPM TBtu and NOx'!$AF$6:$AW$54,MATCH($B31,'IPM TBtu and NOx'!$AE$6:$AE$54,0),MATCH(I$4,'IPM TBtu and NOx'!$AF$5:$AW$5,0))</f>
        <v>8700.9740615863338</v>
      </c>
      <c r="J31" s="85">
        <f>INDEX('IPM TBtu and NOx'!$J$6:$AA$54,MATCH($B31,'IPM TBtu and NOx'!$I$6:$I$54,0),MATCH(J$4,'IPM TBtu and NOx'!$J$5:$AA$5,0))*1000000</f>
        <v>116829761.14313397</v>
      </c>
      <c r="K31" s="85">
        <f>INDEX('IPM TBtu and NOx'!$J$6:$AA$54,MATCH($B31,'IPM TBtu and NOx'!$I$6:$I$54,0),MATCH(K$4,'IPM TBtu and NOx'!$J$5:$AA$5,0))*1000000</f>
        <v>116799449.89620651</v>
      </c>
      <c r="L31" s="85">
        <f>INDEX('IPM TBtu and NOx'!$J$6:$AA$54,MATCH($B31,'IPM TBtu and NOx'!$I$6:$I$54,0),MATCH(L$4,'IPM TBtu and NOx'!$J$5:$AA$5,0))*1000000</f>
        <v>116489396.02926409</v>
      </c>
      <c r="M31" s="85">
        <f>INDEX('IPM TBtu and NOx'!$J$6:$AA$54,MATCH($B31,'IPM TBtu and NOx'!$I$6:$I$54,0),MATCH(M$4,'IPM TBtu and NOx'!$J$5:$AA$5,0))*1000000</f>
        <v>115058147.64029126</v>
      </c>
      <c r="N31" s="85">
        <f>INDEX('IPM TBtu and NOx'!$J$6:$AA$54,MATCH($B31,'IPM TBtu and NOx'!$I$6:$I$54,0),MATCH(N$4,'IPM TBtu and NOx'!$J$5:$AA$5,0))*1000000</f>
        <v>114249802.86181824</v>
      </c>
      <c r="O31" s="85">
        <f>INDEX('IPM TBtu and NOx'!$J$6:$AA$54,MATCH($B31,'IPM TBtu and NOx'!$I$6:$I$54,0),MATCH(O$4,'IPM TBtu and NOx'!$J$5:$AA$5,0))*1000000</f>
        <v>114236913.2865417</v>
      </c>
      <c r="P31" s="99">
        <f>INDEX('IPM TBtu and NOx'!$BX$6:$CO$54,MATCH($B31,'IPM TBtu and NOx'!$BW$6:$BW$54,0),MATCH(P$4,'IPM TBtu and NOx'!$BX$5:$CO$5,0))</f>
        <v>0</v>
      </c>
      <c r="Q31" s="99">
        <f>INDEX('IPM TBtu and NOx'!$BX$6:$CO$54,MATCH($B31,'IPM TBtu and NOx'!$BW$6:$BW$54,0),MATCH(Q$4,'IPM TBtu and NOx'!$BX$5:$CO$5,0))</f>
        <v>0</v>
      </c>
      <c r="R31" s="99">
        <f>INDEX('IPM TBtu and NOx'!$BX$6:$CO$54,MATCH($B31,'IPM TBtu and NOx'!$BW$6:$BW$54,0),MATCH(R$4,'IPM TBtu and NOx'!$BX$5:$CO$5,0))</f>
        <v>0</v>
      </c>
      <c r="S31" s="99">
        <f>INDEX('IPM TBtu and NOx'!$BX$6:$CO$54,MATCH($B31,'IPM TBtu and NOx'!$BW$6:$BW$54,0),MATCH(S$4,'IPM TBtu and NOx'!$BX$5:$CO$5,0))</f>
        <v>0</v>
      </c>
      <c r="T31" s="99">
        <f>INDEX('IPM TBtu and NOx'!$BX$6:$CO$54,MATCH($B31,'IPM TBtu and NOx'!$BW$6:$BW$54,0),MATCH(T$4,'IPM TBtu and NOx'!$BX$5:$CO$5,0))</f>
        <v>0</v>
      </c>
      <c r="U31" s="99">
        <f>INDEX('IPM TBtu and NOx'!$BX$6:$CO$54,MATCH($B31,'IPM TBtu and NOx'!$BW$6:$BW$54,0),MATCH(U$4,'IPM TBtu and NOx'!$BX$5:$CO$5,0))</f>
        <v>0</v>
      </c>
      <c r="V31" s="99">
        <f>INDEX('IPM TBtu and NOx'!$BB$6:$BS$54,MATCH($B31,'IPM TBtu and NOx'!$BA$6:$BA$54,0),MATCH(V$4,'IPM TBtu and NOx'!$BB$5:$BS$5,0))*1000000</f>
        <v>0</v>
      </c>
      <c r="W31" s="99">
        <f>INDEX('IPM TBtu and NOx'!$BB$6:$BS$54,MATCH($B31,'IPM TBtu and NOx'!$BA$6:$BA$54,0),MATCH(W$4,'IPM TBtu and NOx'!$BB$5:$BS$5,0))*1000000</f>
        <v>0</v>
      </c>
      <c r="X31" s="99">
        <f>INDEX('IPM TBtu and NOx'!$BB$6:$BS$54,MATCH($B31,'IPM TBtu and NOx'!$BA$6:$BA$54,0),MATCH(X$4,'IPM TBtu and NOx'!$BB$5:$BS$5,0))*1000000</f>
        <v>0</v>
      </c>
      <c r="Y31" s="99">
        <f>INDEX('IPM TBtu and NOx'!$BB$6:$BS$54,MATCH($B31,'IPM TBtu and NOx'!$BA$6:$BA$54,0),MATCH(Y$4,'IPM TBtu and NOx'!$BB$5:$BS$5,0))*1000000</f>
        <v>0</v>
      </c>
      <c r="Z31" s="99">
        <f>INDEX('IPM TBtu and NOx'!$BB$6:$BS$54,MATCH($B31,'IPM TBtu and NOx'!$BA$6:$BA$54,0),MATCH(Z$4,'IPM TBtu and NOx'!$BB$5:$BS$5,0))*1000000</f>
        <v>0</v>
      </c>
      <c r="AA31" s="99">
        <f>INDEX('IPM TBtu and NOx'!$BB$6:$BS$54,MATCH($B31,'IPM TBtu and NOx'!$BA$6:$BA$54,0),MATCH(AA$4,'IPM TBtu and NOx'!$BB$5:$BS$5,0))*1000000</f>
        <v>0</v>
      </c>
      <c r="AB31" s="51">
        <f t="shared" si="17"/>
        <v>12195.583638357042</v>
      </c>
      <c r="AC31" s="42">
        <f t="shared" si="18"/>
        <v>12132.754146229239</v>
      </c>
      <c r="AD31" s="42">
        <f t="shared" si="19"/>
        <v>11392.938155060647</v>
      </c>
      <c r="AE31" s="42">
        <f t="shared" si="20"/>
        <v>9502.328765221795</v>
      </c>
      <c r="AF31" s="42">
        <f t="shared" si="21"/>
        <v>8720.6955600505516</v>
      </c>
      <c r="AG31" s="42">
        <f t="shared" si="22"/>
        <v>8700.9740615863338</v>
      </c>
      <c r="AH31" s="51">
        <f t="shared" si="23"/>
        <v>116829761.14313397</v>
      </c>
      <c r="AI31" s="42">
        <f t="shared" si="24"/>
        <v>116799449.89620651</v>
      </c>
      <c r="AJ31" s="42">
        <f t="shared" si="25"/>
        <v>116489396.02926409</v>
      </c>
      <c r="AK31" s="42">
        <f t="shared" si="26"/>
        <v>115058147.64029126</v>
      </c>
      <c r="AL31" s="42">
        <f t="shared" si="27"/>
        <v>114249802.86181824</v>
      </c>
      <c r="AM31" s="42">
        <f t="shared" si="28"/>
        <v>114236913.2865417</v>
      </c>
      <c r="AN31" s="51">
        <f>VLOOKUP($B31,'2015 Historic Data for Final'!$A$2:$H$51,3,0)</f>
        <v>116536973.058</v>
      </c>
      <c r="AO31" s="62">
        <f>VLOOKUP($B31,'2015 Historic Data for Final'!$A$2:$H$51,5,0)</f>
        <v>108919611.221</v>
      </c>
      <c r="AP31" s="51">
        <f>VLOOKUP($B31,'2015 Historic Data for Final'!$A$2:$H$51,2,0)</f>
        <v>10386.929</v>
      </c>
      <c r="AQ31" s="42">
        <f>VLOOKUP($B31,'2015 Historic Data for Final'!$A$2:$H$51,8,0)</f>
        <v>9100.74</v>
      </c>
      <c r="AR31" s="62">
        <f t="shared" si="1"/>
        <v>9737.2060026540148</v>
      </c>
      <c r="AS31" s="73">
        <f t="shared" si="2"/>
        <v>0.17825980420532231</v>
      </c>
      <c r="AT31" s="8">
        <f t="shared" si="3"/>
        <v>0.16710930011555811</v>
      </c>
      <c r="AU31" s="9">
        <f t="shared" si="4"/>
        <v>0.16710930011555808</v>
      </c>
      <c r="AV31" s="68">
        <f t="shared" si="5"/>
        <v>0.20877529011491555</v>
      </c>
      <c r="AW31" s="8">
        <f t="shared" si="6"/>
        <v>0.20775361796671091</v>
      </c>
      <c r="AX31" s="8">
        <f t="shared" si="7"/>
        <v>0.19560472529531442</v>
      </c>
      <c r="AY31" s="8">
        <f t="shared" si="8"/>
        <v>0.16517437417694447</v>
      </c>
      <c r="AZ31" s="8">
        <f t="shared" si="9"/>
        <v>0.15266014192773661</v>
      </c>
      <c r="BA31" s="8">
        <f t="shared" si="10"/>
        <v>0.15233209321336588</v>
      </c>
      <c r="BB31" s="40">
        <f t="shared" si="11"/>
        <v>9737</v>
      </c>
      <c r="BC31" s="40">
        <f t="shared" si="12"/>
        <v>9678</v>
      </c>
      <c r="BD31" s="40">
        <f t="shared" si="13"/>
        <v>8970</v>
      </c>
      <c r="BE31" s="40">
        <f t="shared" si="14"/>
        <v>7197</v>
      </c>
      <c r="BF31" s="40">
        <f t="shared" si="15"/>
        <v>6467</v>
      </c>
      <c r="BG31" s="40">
        <f t="shared" si="16"/>
        <v>6448</v>
      </c>
    </row>
    <row r="32" spans="1:59" s="40" customFormat="1" x14ac:dyDescent="0.25">
      <c r="A32" s="42"/>
      <c r="B32" s="53" t="s">
        <v>46</v>
      </c>
      <c r="C32" s="52" t="s">
        <v>91</v>
      </c>
      <c r="D32" s="42">
        <f>INDEX('IPM TBtu and NOx'!$AF$6:$AW$54,MATCH($B32,'IPM TBtu and NOx'!$AE$6:$AE$54,0),MATCH(D$4,'IPM TBtu and NOx'!$AF$5:$AW$5,0))</f>
        <v>140.0072812352397</v>
      </c>
      <c r="E32" s="42">
        <f>INDEX('IPM TBtu and NOx'!$AF$6:$AW$54,MATCH($B32,'IPM TBtu and NOx'!$AE$6:$AE$54,0),MATCH(E$4,'IPM TBtu and NOx'!$AF$5:$AW$5,0))</f>
        <v>140.00728108827781</v>
      </c>
      <c r="F32" s="42">
        <f>INDEX('IPM TBtu and NOx'!$AF$6:$AW$54,MATCH($B32,'IPM TBtu and NOx'!$AE$6:$AE$54,0),MATCH(F$4,'IPM TBtu and NOx'!$AF$5:$AW$5,0))</f>
        <v>140.0072812352397</v>
      </c>
      <c r="G32" s="42">
        <f>INDEX('IPM TBtu and NOx'!$AF$6:$AW$54,MATCH($B32,'IPM TBtu and NOx'!$AE$6:$AE$54,0),MATCH(G$4,'IPM TBtu and NOx'!$AF$5:$AW$5,0))</f>
        <v>140.0072812352397</v>
      </c>
      <c r="H32" s="42">
        <f>INDEX('IPM TBtu and NOx'!$AF$6:$AW$54,MATCH($B32,'IPM TBtu and NOx'!$AE$6:$AE$54,0),MATCH(H$4,'IPM TBtu and NOx'!$AF$5:$AW$5,0))</f>
        <v>139.30087593803779</v>
      </c>
      <c r="I32" s="42">
        <f>INDEX('IPM TBtu and NOx'!$AF$6:$AW$54,MATCH($B32,'IPM TBtu and NOx'!$AE$6:$AE$54,0),MATCH(I$4,'IPM TBtu and NOx'!$AF$5:$AW$5,0))</f>
        <v>139.29542475457103</v>
      </c>
      <c r="J32" s="85">
        <f>INDEX('IPM TBtu and NOx'!$J$6:$AA$54,MATCH($B32,'IPM TBtu and NOx'!$I$6:$I$54,0),MATCH(J$4,'IPM TBtu and NOx'!$J$5:$AA$5,0))*1000000</f>
        <v>29263017.805819202</v>
      </c>
      <c r="K32" s="85">
        <f>INDEX('IPM TBtu and NOx'!$J$6:$AA$54,MATCH($B32,'IPM TBtu and NOx'!$I$6:$I$54,0),MATCH(K$4,'IPM TBtu and NOx'!$J$5:$AA$5,0))*1000000</f>
        <v>29263017.778282899</v>
      </c>
      <c r="L32" s="85">
        <f>INDEX('IPM TBtu and NOx'!$J$6:$AA$54,MATCH($B32,'IPM TBtu and NOx'!$I$6:$I$54,0),MATCH(L$4,'IPM TBtu and NOx'!$J$5:$AA$5,0))*1000000</f>
        <v>29263017.805819202</v>
      </c>
      <c r="M32" s="85">
        <f>INDEX('IPM TBtu and NOx'!$J$6:$AA$54,MATCH($B32,'IPM TBtu and NOx'!$I$6:$I$54,0),MATCH(M$4,'IPM TBtu and NOx'!$J$5:$AA$5,0))*1000000</f>
        <v>29263017.805819202</v>
      </c>
      <c r="N32" s="85">
        <f>INDEX('IPM TBtu and NOx'!$J$6:$AA$54,MATCH($B32,'IPM TBtu and NOx'!$I$6:$I$54,0),MATCH(N$4,'IPM TBtu and NOx'!$J$5:$AA$5,0))*1000000</f>
        <v>29130658.256497502</v>
      </c>
      <c r="O32" s="85">
        <f>INDEX('IPM TBtu and NOx'!$J$6:$AA$54,MATCH($B32,'IPM TBtu and NOx'!$I$6:$I$54,0),MATCH(O$4,'IPM TBtu and NOx'!$J$5:$AA$5,0))*1000000</f>
        <v>29129636.865251102</v>
      </c>
      <c r="P32" s="99">
        <f>INDEX('IPM TBtu and NOx'!$BX$6:$CO$54,MATCH($B32,'IPM TBtu and NOx'!$BW$6:$BW$54,0),MATCH(P$4,'IPM TBtu and NOx'!$BX$5:$CO$5,0))</f>
        <v>0</v>
      </c>
      <c r="Q32" s="99">
        <f>INDEX('IPM TBtu and NOx'!$BX$6:$CO$54,MATCH($B32,'IPM TBtu and NOx'!$BW$6:$BW$54,0),MATCH(Q$4,'IPM TBtu and NOx'!$BX$5:$CO$5,0))</f>
        <v>0</v>
      </c>
      <c r="R32" s="99">
        <f>INDEX('IPM TBtu and NOx'!$BX$6:$CO$54,MATCH($B32,'IPM TBtu and NOx'!$BW$6:$BW$54,0),MATCH(R$4,'IPM TBtu and NOx'!$BX$5:$CO$5,0))</f>
        <v>0</v>
      </c>
      <c r="S32" s="99">
        <f>INDEX('IPM TBtu and NOx'!$BX$6:$CO$54,MATCH($B32,'IPM TBtu and NOx'!$BW$6:$BW$54,0),MATCH(S$4,'IPM TBtu and NOx'!$BX$5:$CO$5,0))</f>
        <v>0</v>
      </c>
      <c r="T32" s="99">
        <f>INDEX('IPM TBtu and NOx'!$BX$6:$CO$54,MATCH($B32,'IPM TBtu and NOx'!$BW$6:$BW$54,0),MATCH(T$4,'IPM TBtu and NOx'!$BX$5:$CO$5,0))</f>
        <v>0</v>
      </c>
      <c r="U32" s="99">
        <f>INDEX('IPM TBtu and NOx'!$BX$6:$CO$54,MATCH($B32,'IPM TBtu and NOx'!$BW$6:$BW$54,0),MATCH(U$4,'IPM TBtu and NOx'!$BX$5:$CO$5,0))</f>
        <v>0</v>
      </c>
      <c r="V32" s="99">
        <f>INDEX('IPM TBtu and NOx'!$BB$6:$BS$54,MATCH($B32,'IPM TBtu and NOx'!$BA$6:$BA$54,0),MATCH(V$4,'IPM TBtu and NOx'!$BB$5:$BS$5,0))*1000000</f>
        <v>0</v>
      </c>
      <c r="W32" s="99">
        <f>INDEX('IPM TBtu and NOx'!$BB$6:$BS$54,MATCH($B32,'IPM TBtu and NOx'!$BA$6:$BA$54,0),MATCH(W$4,'IPM TBtu and NOx'!$BB$5:$BS$5,0))*1000000</f>
        <v>0</v>
      </c>
      <c r="X32" s="99">
        <f>INDEX('IPM TBtu and NOx'!$BB$6:$BS$54,MATCH($B32,'IPM TBtu and NOx'!$BA$6:$BA$54,0),MATCH(X$4,'IPM TBtu and NOx'!$BB$5:$BS$5,0))*1000000</f>
        <v>0</v>
      </c>
      <c r="Y32" s="99">
        <f>INDEX('IPM TBtu and NOx'!$BB$6:$BS$54,MATCH($B32,'IPM TBtu and NOx'!$BA$6:$BA$54,0),MATCH(Y$4,'IPM TBtu and NOx'!$BB$5:$BS$5,0))*1000000</f>
        <v>0</v>
      </c>
      <c r="Z32" s="99">
        <f>INDEX('IPM TBtu and NOx'!$BB$6:$BS$54,MATCH($B32,'IPM TBtu and NOx'!$BA$6:$BA$54,0),MATCH(Z$4,'IPM TBtu and NOx'!$BB$5:$BS$5,0))*1000000</f>
        <v>0</v>
      </c>
      <c r="AA32" s="99">
        <f>INDEX('IPM TBtu and NOx'!$BB$6:$BS$54,MATCH($B32,'IPM TBtu and NOx'!$BA$6:$BA$54,0),MATCH(AA$4,'IPM TBtu and NOx'!$BB$5:$BS$5,0))*1000000</f>
        <v>0</v>
      </c>
      <c r="AB32" s="51">
        <f t="shared" si="17"/>
        <v>140.0072812352397</v>
      </c>
      <c r="AC32" s="42">
        <f t="shared" si="18"/>
        <v>140.00728108827781</v>
      </c>
      <c r="AD32" s="42">
        <f t="shared" si="19"/>
        <v>140.0072812352397</v>
      </c>
      <c r="AE32" s="42">
        <f t="shared" si="20"/>
        <v>140.0072812352397</v>
      </c>
      <c r="AF32" s="42">
        <f t="shared" si="21"/>
        <v>139.30087593803779</v>
      </c>
      <c r="AG32" s="42">
        <f t="shared" si="22"/>
        <v>139.29542475457103</v>
      </c>
      <c r="AH32" s="51">
        <f t="shared" si="23"/>
        <v>29263017.805819202</v>
      </c>
      <c r="AI32" s="42">
        <f t="shared" si="24"/>
        <v>29263017.778282899</v>
      </c>
      <c r="AJ32" s="42">
        <f t="shared" si="25"/>
        <v>29263017.805819202</v>
      </c>
      <c r="AK32" s="42">
        <f t="shared" si="26"/>
        <v>29263017.805819202</v>
      </c>
      <c r="AL32" s="42">
        <f t="shared" si="27"/>
        <v>29130658.256497502</v>
      </c>
      <c r="AM32" s="42">
        <f t="shared" si="28"/>
        <v>29129636.865251102</v>
      </c>
      <c r="AN32" s="51">
        <f>VLOOKUP($B32,'2015 Historic Data for Final'!$A$2:$H$51,3,0)</f>
        <v>26539646.008000001</v>
      </c>
      <c r="AO32" s="62">
        <f>VLOOKUP($B32,'2015 Historic Data for Final'!$A$2:$H$51,5,0)</f>
        <v>26539646.008000001</v>
      </c>
      <c r="AP32" s="51">
        <f>VLOOKUP($B32,'2015 Historic Data for Final'!$A$2:$H$51,2,0)</f>
        <v>415.55900000000003</v>
      </c>
      <c r="AQ32" s="42">
        <f>VLOOKUP($B32,'2015 Historic Data for Final'!$A$2:$H$51,8,0)</f>
        <v>415.55900000000003</v>
      </c>
      <c r="AR32" s="62">
        <f t="shared" si="1"/>
        <v>415.55900000000003</v>
      </c>
      <c r="AS32" s="73">
        <f t="shared" si="2"/>
        <v>3.1316092149438285E-2</v>
      </c>
      <c r="AT32" s="8">
        <f t="shared" si="3"/>
        <v>3.1316092149438285E-2</v>
      </c>
      <c r="AU32" s="9">
        <f t="shared" si="4"/>
        <v>3.1316092149438285E-2</v>
      </c>
      <c r="AV32" s="68">
        <f t="shared" si="5"/>
        <v>9.5688887704123288E-3</v>
      </c>
      <c r="AW32" s="8">
        <f t="shared" si="6"/>
        <v>9.5688887693723829E-3</v>
      </c>
      <c r="AX32" s="8">
        <f t="shared" si="7"/>
        <v>9.5688887704123288E-3</v>
      </c>
      <c r="AY32" s="8">
        <f t="shared" si="8"/>
        <v>9.5688887704123288E-3</v>
      </c>
      <c r="AZ32" s="8">
        <f t="shared" si="9"/>
        <v>9.5638673669152102E-3</v>
      </c>
      <c r="BA32" s="8">
        <f t="shared" si="10"/>
        <v>9.5638284403563763E-3</v>
      </c>
      <c r="BB32" s="40">
        <f t="shared" si="11"/>
        <v>416</v>
      </c>
      <c r="BC32" s="40">
        <f t="shared" si="12"/>
        <v>416</v>
      </c>
      <c r="BD32" s="40">
        <f t="shared" si="13"/>
        <v>416</v>
      </c>
      <c r="BE32" s="40">
        <f t="shared" si="14"/>
        <v>416</v>
      </c>
      <c r="BF32" s="40">
        <f t="shared" si="15"/>
        <v>415</v>
      </c>
      <c r="BG32" s="40">
        <f t="shared" si="16"/>
        <v>415</v>
      </c>
    </row>
    <row r="33" spans="1:61" s="40" customFormat="1" x14ac:dyDescent="0.25">
      <c r="A33" s="42" t="s">
        <v>13</v>
      </c>
      <c r="B33" s="53" t="s">
        <v>47</v>
      </c>
      <c r="C33" s="52" t="s">
        <v>90</v>
      </c>
      <c r="D33" s="42">
        <f>INDEX('IPM TBtu and NOx'!$AF$6:$AW$54,MATCH($B33,'IPM TBtu and NOx'!$AE$6:$AE$54,0),MATCH(D$4,'IPM TBtu and NOx'!$AF$5:$AW$5,0))</f>
        <v>1619.851295587501</v>
      </c>
      <c r="E33" s="42">
        <f>INDEX('IPM TBtu and NOx'!$AF$6:$AW$54,MATCH($B33,'IPM TBtu and NOx'!$AE$6:$AE$54,0),MATCH(E$4,'IPM TBtu and NOx'!$AF$5:$AW$5,0))</f>
        <v>1608.6258453378389</v>
      </c>
      <c r="F33" s="42">
        <f>INDEX('IPM TBtu and NOx'!$AF$6:$AW$54,MATCH($B33,'IPM TBtu and NOx'!$AE$6:$AE$54,0),MATCH(F$4,'IPM TBtu and NOx'!$AF$5:$AW$5,0))</f>
        <v>1567.4311612146632</v>
      </c>
      <c r="G33" s="42">
        <f>INDEX('IPM TBtu and NOx'!$AF$6:$AW$54,MATCH($B33,'IPM TBtu and NOx'!$AE$6:$AE$54,0),MATCH(G$4,'IPM TBtu and NOx'!$AF$5:$AW$5,0))</f>
        <v>1511.2231197252881</v>
      </c>
      <c r="H33" s="42">
        <f>INDEX('IPM TBtu and NOx'!$AF$6:$AW$54,MATCH($B33,'IPM TBtu and NOx'!$AE$6:$AE$54,0),MATCH(H$4,'IPM TBtu and NOx'!$AF$5:$AW$5,0))</f>
        <v>1359.7699209033422</v>
      </c>
      <c r="I33" s="42">
        <f>INDEX('IPM TBtu and NOx'!$AF$6:$AW$54,MATCH($B33,'IPM TBtu and NOx'!$AE$6:$AE$54,0),MATCH(I$4,'IPM TBtu and NOx'!$AF$5:$AW$5,0))</f>
        <v>1373.8504333152437</v>
      </c>
      <c r="J33" s="85">
        <f>INDEX('IPM TBtu and NOx'!$J$6:$AA$54,MATCH($B33,'IPM TBtu and NOx'!$I$6:$I$54,0),MATCH(J$4,'IPM TBtu and NOx'!$J$5:$AA$5,0))*1000000</f>
        <v>144744102.64068124</v>
      </c>
      <c r="K33" s="85">
        <f>INDEX('IPM TBtu and NOx'!$J$6:$AA$54,MATCH($B33,'IPM TBtu and NOx'!$I$6:$I$54,0),MATCH(K$4,'IPM TBtu and NOx'!$J$5:$AA$5,0))*1000000</f>
        <v>144961115.55881101</v>
      </c>
      <c r="L33" s="85">
        <f>INDEX('IPM TBtu and NOx'!$J$6:$AA$54,MATCH($B33,'IPM TBtu and NOx'!$I$6:$I$54,0),MATCH(L$4,'IPM TBtu and NOx'!$J$5:$AA$5,0))*1000000</f>
        <v>144648548.90690172</v>
      </c>
      <c r="M33" s="85">
        <f>INDEX('IPM TBtu and NOx'!$J$6:$AA$54,MATCH($B33,'IPM TBtu and NOx'!$I$6:$I$54,0),MATCH(M$4,'IPM TBtu and NOx'!$J$5:$AA$5,0))*1000000</f>
        <v>144347495.5980657</v>
      </c>
      <c r="N33" s="85">
        <f>INDEX('IPM TBtu and NOx'!$J$6:$AA$54,MATCH($B33,'IPM TBtu and NOx'!$I$6:$I$54,0),MATCH(N$4,'IPM TBtu and NOx'!$J$5:$AA$5,0))*1000000</f>
        <v>143095705.7736772</v>
      </c>
      <c r="O33" s="85">
        <f>INDEX('IPM TBtu and NOx'!$J$6:$AA$54,MATCH($B33,'IPM TBtu and NOx'!$I$6:$I$54,0),MATCH(O$4,'IPM TBtu and NOx'!$J$5:$AA$5,0))*1000000</f>
        <v>143318446.24463981</v>
      </c>
      <c r="P33" s="99">
        <f>INDEX('IPM TBtu and NOx'!$BX$6:$CO$54,MATCH($B33,'IPM TBtu and NOx'!$BW$6:$BW$54,0),MATCH(P$4,'IPM TBtu and NOx'!$BX$5:$CO$5,0))</f>
        <v>148.9856566419748</v>
      </c>
      <c r="Q33" s="99">
        <f>INDEX('IPM TBtu and NOx'!$BX$6:$CO$54,MATCH($B33,'IPM TBtu and NOx'!$BW$6:$BW$54,0),MATCH(Q$4,'IPM TBtu and NOx'!$BX$5:$CO$5,0))</f>
        <v>148.9856566419748</v>
      </c>
      <c r="R33" s="99">
        <f>INDEX('IPM TBtu and NOx'!$BX$6:$CO$54,MATCH($B33,'IPM TBtu and NOx'!$BW$6:$BW$54,0),MATCH(R$4,'IPM TBtu and NOx'!$BX$5:$CO$5,0))</f>
        <v>148.9856566419748</v>
      </c>
      <c r="S33" s="99">
        <f>INDEX('IPM TBtu and NOx'!$BX$6:$CO$54,MATCH($B33,'IPM TBtu and NOx'!$BW$6:$BW$54,0),MATCH(S$4,'IPM TBtu and NOx'!$BX$5:$CO$5,0))</f>
        <v>148.9856566419748</v>
      </c>
      <c r="T33" s="99">
        <f>INDEX('IPM TBtu and NOx'!$BX$6:$CO$54,MATCH($B33,'IPM TBtu and NOx'!$BW$6:$BW$54,0),MATCH(T$4,'IPM TBtu and NOx'!$BX$5:$CO$5,0))</f>
        <v>148.9856566419748</v>
      </c>
      <c r="U33" s="99">
        <f>INDEX('IPM TBtu and NOx'!$BX$6:$CO$54,MATCH($B33,'IPM TBtu and NOx'!$BW$6:$BW$54,0),MATCH(U$4,'IPM TBtu and NOx'!$BX$5:$CO$5,0))</f>
        <v>148.9856566419748</v>
      </c>
      <c r="V33" s="99">
        <f>INDEX('IPM TBtu and NOx'!$BB$6:$BS$54,MATCH($B33,'IPM TBtu and NOx'!$BA$6:$BA$54,0),MATCH(V$4,'IPM TBtu and NOx'!$BB$5:$BS$5,0))*1000000</f>
        <v>3057228.0116896322</v>
      </c>
      <c r="W33" s="99">
        <f>INDEX('IPM TBtu and NOx'!$BB$6:$BS$54,MATCH($B33,'IPM TBtu and NOx'!$BA$6:$BA$54,0),MATCH(W$4,'IPM TBtu and NOx'!$BB$5:$BS$5,0))*1000000</f>
        <v>3057228.0116896322</v>
      </c>
      <c r="X33" s="99">
        <f>INDEX('IPM TBtu and NOx'!$BB$6:$BS$54,MATCH($B33,'IPM TBtu and NOx'!$BA$6:$BA$54,0),MATCH(X$4,'IPM TBtu and NOx'!$BB$5:$BS$5,0))*1000000</f>
        <v>3057228.0116896322</v>
      </c>
      <c r="Y33" s="99">
        <f>INDEX('IPM TBtu and NOx'!$BB$6:$BS$54,MATCH($B33,'IPM TBtu and NOx'!$BA$6:$BA$54,0),MATCH(Y$4,'IPM TBtu and NOx'!$BB$5:$BS$5,0))*1000000</f>
        <v>3057228.0116896322</v>
      </c>
      <c r="Z33" s="99">
        <f>INDEX('IPM TBtu and NOx'!$BB$6:$BS$54,MATCH($B33,'IPM TBtu and NOx'!$BA$6:$BA$54,0),MATCH(Z$4,'IPM TBtu and NOx'!$BB$5:$BS$5,0))*1000000</f>
        <v>3057228.0116896322</v>
      </c>
      <c r="AA33" s="99">
        <f>INDEX('IPM TBtu and NOx'!$BB$6:$BS$54,MATCH($B33,'IPM TBtu and NOx'!$BA$6:$BA$54,0),MATCH(AA$4,'IPM TBtu and NOx'!$BB$5:$BS$5,0))*1000000</f>
        <v>3057228.0116896322</v>
      </c>
      <c r="AB33" s="51">
        <f t="shared" si="17"/>
        <v>1619.851295587501</v>
      </c>
      <c r="AC33" s="42">
        <f t="shared" si="18"/>
        <v>1608.6258453378389</v>
      </c>
      <c r="AD33" s="42">
        <f t="shared" si="19"/>
        <v>1567.4311612146632</v>
      </c>
      <c r="AE33" s="42">
        <f t="shared" si="20"/>
        <v>1511.2231197252881</v>
      </c>
      <c r="AF33" s="42">
        <f t="shared" si="21"/>
        <v>1359.7699209033422</v>
      </c>
      <c r="AG33" s="42">
        <f t="shared" si="22"/>
        <v>1373.8504333152437</v>
      </c>
      <c r="AH33" s="51">
        <f t="shared" si="23"/>
        <v>144744102.64068124</v>
      </c>
      <c r="AI33" s="42">
        <f t="shared" si="24"/>
        <v>144961115.55881101</v>
      </c>
      <c r="AJ33" s="42">
        <f t="shared" si="25"/>
        <v>144648548.90690172</v>
      </c>
      <c r="AK33" s="42">
        <f t="shared" si="26"/>
        <v>144347495.5980657</v>
      </c>
      <c r="AL33" s="42">
        <f t="shared" si="27"/>
        <v>143095705.7736772</v>
      </c>
      <c r="AM33" s="42">
        <f t="shared" si="28"/>
        <v>143318446.24463981</v>
      </c>
      <c r="AN33" s="51">
        <f>VLOOKUP($B33,'2015 Historic Data for Final'!$A$2:$H$51,3,0)</f>
        <v>150054701.34900001</v>
      </c>
      <c r="AO33" s="62">
        <f>VLOOKUP($B33,'2015 Historic Data for Final'!$A$2:$H$51,5,0)</f>
        <v>150054701.34900001</v>
      </c>
      <c r="AP33" s="51">
        <f>VLOOKUP($B33,'2015 Historic Data for Final'!$A$2:$H$51,2,0)</f>
        <v>2114.0509999999999</v>
      </c>
      <c r="AQ33" s="42">
        <f>VLOOKUP($B33,'2015 Historic Data for Final'!$A$2:$H$51,8,0)</f>
        <v>2114.0509999999999</v>
      </c>
      <c r="AR33" s="62">
        <f t="shared" si="1"/>
        <v>2114.0509999999999</v>
      </c>
      <c r="AS33" s="73">
        <f t="shared" si="2"/>
        <v>2.8177071174639187E-2</v>
      </c>
      <c r="AT33" s="8">
        <f t="shared" si="3"/>
        <v>2.8177071174639187E-2</v>
      </c>
      <c r="AU33" s="9">
        <f t="shared" si="4"/>
        <v>2.8177071174639187E-2</v>
      </c>
      <c r="AV33" s="68">
        <f t="shared" si="5"/>
        <v>2.2382276943036319E-2</v>
      </c>
      <c r="AW33" s="8">
        <f t="shared" si="6"/>
        <v>2.2193894399015111E-2</v>
      </c>
      <c r="AX33" s="8">
        <f t="shared" si="7"/>
        <v>2.1672269415208428E-2</v>
      </c>
      <c r="AY33" s="8">
        <f t="shared" si="8"/>
        <v>2.0938681526325546E-2</v>
      </c>
      <c r="AZ33" s="8">
        <f t="shared" si="9"/>
        <v>1.9005041605566826E-2</v>
      </c>
      <c r="BA33" s="8">
        <f t="shared" si="10"/>
        <v>1.9171997315267104E-2</v>
      </c>
      <c r="BB33" s="40">
        <f t="shared" si="11"/>
        <v>2114</v>
      </c>
      <c r="BC33" s="40">
        <f t="shared" si="12"/>
        <v>2100</v>
      </c>
      <c r="BD33" s="40">
        <f t="shared" si="13"/>
        <v>2061</v>
      </c>
      <c r="BE33" s="40">
        <f t="shared" si="14"/>
        <v>2006</v>
      </c>
      <c r="BF33" s="40">
        <f t="shared" si="15"/>
        <v>1861</v>
      </c>
      <c r="BG33" s="40">
        <f t="shared" si="16"/>
        <v>1873</v>
      </c>
    </row>
    <row r="34" spans="1:61" s="40" customFormat="1" x14ac:dyDescent="0.25">
      <c r="A34" s="42"/>
      <c r="B34" s="53" t="s">
        <v>48</v>
      </c>
      <c r="C34" s="52" t="s">
        <v>89</v>
      </c>
      <c r="D34" s="42">
        <f>INDEX('IPM TBtu and NOx'!$AF$6:$AW$54,MATCH($B34,'IPM TBtu and NOx'!$AE$6:$AE$54,0),MATCH(D$4,'IPM TBtu and NOx'!$AF$5:$AW$5,0))</f>
        <v>4559.4185617912626</v>
      </c>
      <c r="E34" s="42">
        <f>INDEX('IPM TBtu and NOx'!$AF$6:$AW$54,MATCH($B34,'IPM TBtu and NOx'!$AE$6:$AE$54,0),MATCH(E$4,'IPM TBtu and NOx'!$AF$5:$AW$5,0))</f>
        <v>4560.240687721709</v>
      </c>
      <c r="F34" s="42">
        <f>INDEX('IPM TBtu and NOx'!$AF$6:$AW$54,MATCH($B34,'IPM TBtu and NOx'!$AE$6:$AE$54,0),MATCH(F$4,'IPM TBtu and NOx'!$AF$5:$AW$5,0))</f>
        <v>4052.1873167718436</v>
      </c>
      <c r="G34" s="42">
        <f>INDEX('IPM TBtu and NOx'!$AF$6:$AW$54,MATCH($B34,'IPM TBtu and NOx'!$AE$6:$AE$54,0),MATCH(G$4,'IPM TBtu and NOx'!$AF$5:$AW$5,0))</f>
        <v>3854.0269599575167</v>
      </c>
      <c r="H34" s="42">
        <f>INDEX('IPM TBtu and NOx'!$AF$6:$AW$54,MATCH($B34,'IPM TBtu and NOx'!$AE$6:$AE$54,0),MATCH(H$4,'IPM TBtu and NOx'!$AF$5:$AW$5,0))</f>
        <v>3601.6701896921768</v>
      </c>
      <c r="I34" s="42">
        <f>INDEX('IPM TBtu and NOx'!$AF$6:$AW$54,MATCH($B34,'IPM TBtu and NOx'!$AE$6:$AE$54,0),MATCH(I$4,'IPM TBtu and NOx'!$AF$5:$AW$5,0))</f>
        <v>3463.3320694404483</v>
      </c>
      <c r="J34" s="85">
        <f>INDEX('IPM TBtu and NOx'!$J$6:$AA$54,MATCH($B34,'IPM TBtu and NOx'!$I$6:$I$54,0),MATCH(J$4,'IPM TBtu and NOx'!$J$5:$AA$5,0))*1000000</f>
        <v>68474130.075684234</v>
      </c>
      <c r="K34" s="85">
        <f>INDEX('IPM TBtu and NOx'!$J$6:$AA$54,MATCH($B34,'IPM TBtu and NOx'!$I$6:$I$54,0),MATCH(K$4,'IPM TBtu and NOx'!$J$5:$AA$5,0))*1000000</f>
        <v>68475585.165752739</v>
      </c>
      <c r="L34" s="85">
        <f>INDEX('IPM TBtu and NOx'!$J$6:$AA$54,MATCH($B34,'IPM TBtu and NOx'!$I$6:$I$54,0),MATCH(L$4,'IPM TBtu and NOx'!$J$5:$AA$5,0))*1000000</f>
        <v>68474130.231710032</v>
      </c>
      <c r="M34" s="85">
        <f>INDEX('IPM TBtu and NOx'!$J$6:$AA$54,MATCH($B34,'IPM TBtu and NOx'!$I$6:$I$54,0),MATCH(M$4,'IPM TBtu and NOx'!$J$5:$AA$5,0))*1000000</f>
        <v>68008967.906375423</v>
      </c>
      <c r="N34" s="85">
        <f>INDEX('IPM TBtu and NOx'!$J$6:$AA$54,MATCH($B34,'IPM TBtu and NOx'!$I$6:$I$54,0),MATCH(N$4,'IPM TBtu and NOx'!$J$5:$AA$5,0))*1000000</f>
        <v>67507380.940873027</v>
      </c>
      <c r="O34" s="85">
        <f>INDEX('IPM TBtu and NOx'!$J$6:$AA$54,MATCH($B34,'IPM TBtu and NOx'!$I$6:$I$54,0),MATCH(O$4,'IPM TBtu and NOx'!$J$5:$AA$5,0))*1000000</f>
        <v>67228714.533894226</v>
      </c>
      <c r="P34" s="99">
        <f>INDEX('IPM TBtu and NOx'!$BX$6:$CO$54,MATCH($B34,'IPM TBtu and NOx'!$BW$6:$BW$54,0),MATCH(P$4,'IPM TBtu and NOx'!$BX$5:$CO$5,0))</f>
        <v>1175.444677178959</v>
      </c>
      <c r="Q34" s="99">
        <f>INDEX('IPM TBtu and NOx'!$BX$6:$CO$54,MATCH($B34,'IPM TBtu and NOx'!$BW$6:$BW$54,0),MATCH(Q$4,'IPM TBtu and NOx'!$BX$5:$CO$5,0))</f>
        <v>1175.444677178959</v>
      </c>
      <c r="R34" s="99">
        <f>INDEX('IPM TBtu and NOx'!$BX$6:$CO$54,MATCH($B34,'IPM TBtu and NOx'!$BW$6:$BW$54,0),MATCH(R$4,'IPM TBtu and NOx'!$BX$5:$CO$5,0))</f>
        <v>1175.444677178959</v>
      </c>
      <c r="S34" s="99">
        <f>INDEX('IPM TBtu and NOx'!$BX$6:$CO$54,MATCH($B34,'IPM TBtu and NOx'!$BW$6:$BW$54,0),MATCH(S$4,'IPM TBtu and NOx'!$BX$5:$CO$5,0))</f>
        <v>1175.4446771789608</v>
      </c>
      <c r="T34" s="99">
        <f>INDEX('IPM TBtu and NOx'!$BX$6:$CO$54,MATCH($B34,'IPM TBtu and NOx'!$BW$6:$BW$54,0),MATCH(T$4,'IPM TBtu and NOx'!$BX$5:$CO$5,0))</f>
        <v>1175.4446771789608</v>
      </c>
      <c r="U34" s="99">
        <f>INDEX('IPM TBtu and NOx'!$BX$6:$CO$54,MATCH($B34,'IPM TBtu and NOx'!$BW$6:$BW$54,0),MATCH(U$4,'IPM TBtu and NOx'!$BX$5:$CO$5,0))</f>
        <v>1175.4446771789608</v>
      </c>
      <c r="V34" s="99">
        <f>INDEX('IPM TBtu and NOx'!$BB$6:$BS$54,MATCH($B34,'IPM TBtu and NOx'!$BA$6:$BA$54,0),MATCH(V$4,'IPM TBtu and NOx'!$BB$5:$BS$5,0))*1000000</f>
        <v>8672053.691836996</v>
      </c>
      <c r="W34" s="99">
        <f>INDEX('IPM TBtu and NOx'!$BB$6:$BS$54,MATCH($B34,'IPM TBtu and NOx'!$BA$6:$BA$54,0),MATCH(W$4,'IPM TBtu and NOx'!$BB$5:$BS$5,0))*1000000</f>
        <v>8672053.691836996</v>
      </c>
      <c r="X34" s="99">
        <f>INDEX('IPM TBtu and NOx'!$BB$6:$BS$54,MATCH($B34,'IPM TBtu and NOx'!$BA$6:$BA$54,0),MATCH(X$4,'IPM TBtu and NOx'!$BB$5:$BS$5,0))*1000000</f>
        <v>8672053.691836996</v>
      </c>
      <c r="Y34" s="99">
        <f>INDEX('IPM TBtu and NOx'!$BB$6:$BS$54,MATCH($B34,'IPM TBtu and NOx'!$BA$6:$BA$54,0),MATCH(Y$4,'IPM TBtu and NOx'!$BB$5:$BS$5,0))*1000000</f>
        <v>8672053.691836996</v>
      </c>
      <c r="Z34" s="99">
        <f>INDEX('IPM TBtu and NOx'!$BB$6:$BS$54,MATCH($B34,'IPM TBtu and NOx'!$BA$6:$BA$54,0),MATCH(Z$4,'IPM TBtu and NOx'!$BB$5:$BS$5,0))*1000000</f>
        <v>8672053.691836996</v>
      </c>
      <c r="AA34" s="99">
        <f>INDEX('IPM TBtu and NOx'!$BB$6:$BS$54,MATCH($B34,'IPM TBtu and NOx'!$BA$6:$BA$54,0),MATCH(AA$4,'IPM TBtu and NOx'!$BB$5:$BS$5,0))*1000000</f>
        <v>8672053.691836996</v>
      </c>
      <c r="AB34" s="51">
        <f t="shared" si="17"/>
        <v>4559.4185617912626</v>
      </c>
      <c r="AC34" s="42">
        <f t="shared" si="18"/>
        <v>4560.240687721709</v>
      </c>
      <c r="AD34" s="42">
        <f t="shared" si="19"/>
        <v>4052.1873167718436</v>
      </c>
      <c r="AE34" s="42">
        <f t="shared" si="20"/>
        <v>3854.0269599575167</v>
      </c>
      <c r="AF34" s="42">
        <f t="shared" si="21"/>
        <v>3601.6701896921768</v>
      </c>
      <c r="AG34" s="42">
        <f t="shared" si="22"/>
        <v>3463.3320694404483</v>
      </c>
      <c r="AH34" s="51">
        <f t="shared" si="23"/>
        <v>68474130.075684234</v>
      </c>
      <c r="AI34" s="42">
        <f t="shared" si="24"/>
        <v>68475585.165752739</v>
      </c>
      <c r="AJ34" s="42">
        <f t="shared" si="25"/>
        <v>68474130.231710032</v>
      </c>
      <c r="AK34" s="42">
        <f t="shared" si="26"/>
        <v>68008967.906375423</v>
      </c>
      <c r="AL34" s="42">
        <f t="shared" si="27"/>
        <v>67507380.940873027</v>
      </c>
      <c r="AM34" s="42">
        <f t="shared" si="28"/>
        <v>67228714.533894226</v>
      </c>
      <c r="AN34" s="51">
        <f>VLOOKUP($B34,'2015 Historic Data for Final'!$A$2:$H$51,3,0)</f>
        <v>92546551.636999995</v>
      </c>
      <c r="AO34" s="62">
        <f>VLOOKUP($B34,'2015 Historic Data for Final'!$A$2:$H$51,5,0)</f>
        <v>92546551.636999995</v>
      </c>
      <c r="AP34" s="51">
        <f>VLOOKUP($B34,'2015 Historic Data for Final'!$A$2:$H$51,2,0)</f>
        <v>9442.7919999999995</v>
      </c>
      <c r="AQ34" s="42">
        <f>VLOOKUP($B34,'2015 Historic Data for Final'!$A$2:$H$51,8,0)</f>
        <v>9442.7919999999995</v>
      </c>
      <c r="AR34" s="62">
        <f t="shared" si="1"/>
        <v>9442.7919999999995</v>
      </c>
      <c r="AS34" s="73">
        <f t="shared" si="2"/>
        <v>0.2040657773406391</v>
      </c>
      <c r="AT34" s="8">
        <f t="shared" si="3"/>
        <v>0.2040657773406391</v>
      </c>
      <c r="AU34" s="9">
        <f t="shared" si="4"/>
        <v>0.2040657773406391</v>
      </c>
      <c r="AV34" s="68">
        <f t="shared" si="5"/>
        <v>0.13317200398900292</v>
      </c>
      <c r="AW34" s="8">
        <f t="shared" si="6"/>
        <v>0.13319318635052599</v>
      </c>
      <c r="AX34" s="8">
        <f t="shared" si="7"/>
        <v>0.11835673715196153</v>
      </c>
      <c r="AY34" s="8">
        <f t="shared" si="8"/>
        <v>0.11333878688655193</v>
      </c>
      <c r="AZ34" s="8">
        <f t="shared" si="9"/>
        <v>0.10670448592419053</v>
      </c>
      <c r="BA34" s="8">
        <f t="shared" si="10"/>
        <v>0.10303133396056129</v>
      </c>
      <c r="BB34" s="40">
        <f t="shared" si="11"/>
        <v>9443</v>
      </c>
      <c r="BC34" s="40">
        <f t="shared" si="12"/>
        <v>9443</v>
      </c>
      <c r="BD34" s="40">
        <f t="shared" si="13"/>
        <v>8757</v>
      </c>
      <c r="BE34" s="40">
        <f t="shared" si="14"/>
        <v>8525</v>
      </c>
      <c r="BF34" s="40">
        <f t="shared" si="15"/>
        <v>8218</v>
      </c>
      <c r="BG34" s="40">
        <f t="shared" si="16"/>
        <v>8048</v>
      </c>
    </row>
    <row r="35" spans="1:61" s="40" customFormat="1" x14ac:dyDescent="0.25">
      <c r="A35" s="42"/>
      <c r="B35" s="53" t="s">
        <v>45</v>
      </c>
      <c r="C35" s="52" t="s">
        <v>88</v>
      </c>
      <c r="D35" s="42">
        <f>INDEX('IPM TBtu and NOx'!$AF$6:$AW$54,MATCH($B35,'IPM TBtu and NOx'!$AE$6:$AE$54,0),MATCH(D$4,'IPM TBtu and NOx'!$AF$5:$AW$5,0))</f>
        <v>2390.6813131054118</v>
      </c>
      <c r="E35" s="42">
        <f>INDEX('IPM TBtu and NOx'!$AF$6:$AW$54,MATCH($B35,'IPM TBtu and NOx'!$AE$6:$AE$54,0),MATCH(E$4,'IPM TBtu and NOx'!$AF$5:$AW$5,0))</f>
        <v>2275.1708218286753</v>
      </c>
      <c r="F35" s="42">
        <f>INDEX('IPM TBtu and NOx'!$AF$6:$AW$54,MATCH($B35,'IPM TBtu and NOx'!$AE$6:$AE$54,0),MATCH(F$4,'IPM TBtu and NOx'!$AF$5:$AW$5,0))</f>
        <v>2208.8465788941789</v>
      </c>
      <c r="G35" s="42">
        <f>INDEX('IPM TBtu and NOx'!$AF$6:$AW$54,MATCH($B35,'IPM TBtu and NOx'!$AE$6:$AE$54,0),MATCH(G$4,'IPM TBtu and NOx'!$AF$5:$AW$5,0))</f>
        <v>2065.8843978866576</v>
      </c>
      <c r="H35" s="42">
        <f>INDEX('IPM TBtu and NOx'!$AF$6:$AW$54,MATCH($B35,'IPM TBtu and NOx'!$AE$6:$AE$54,0),MATCH(H$4,'IPM TBtu and NOx'!$AF$5:$AW$5,0))</f>
        <v>1458.8230342982831</v>
      </c>
      <c r="I35" s="42">
        <f>INDEX('IPM TBtu and NOx'!$AF$6:$AW$54,MATCH($B35,'IPM TBtu and NOx'!$AE$6:$AE$54,0),MATCH(I$4,'IPM TBtu and NOx'!$AF$5:$AW$5,0))</f>
        <v>731.42461166602675</v>
      </c>
      <c r="J35" s="85">
        <f>INDEX('IPM TBtu and NOx'!$J$6:$AA$54,MATCH($B35,'IPM TBtu and NOx'!$I$6:$I$54,0),MATCH(J$4,'IPM TBtu and NOx'!$J$5:$AA$5,0))*1000000</f>
        <v>107030952.51086546</v>
      </c>
      <c r="K35" s="85">
        <f>INDEX('IPM TBtu and NOx'!$J$6:$AA$54,MATCH($B35,'IPM TBtu and NOx'!$I$6:$I$54,0),MATCH(K$4,'IPM TBtu and NOx'!$J$5:$AA$5,0))*1000000</f>
        <v>106862753.25760667</v>
      </c>
      <c r="L35" s="85">
        <f>INDEX('IPM TBtu and NOx'!$J$6:$AA$54,MATCH($B35,'IPM TBtu and NOx'!$I$6:$I$54,0),MATCH(L$4,'IPM TBtu and NOx'!$J$5:$AA$5,0))*1000000</f>
        <v>106761706.60573162</v>
      </c>
      <c r="M35" s="85">
        <f>INDEX('IPM TBtu and NOx'!$J$6:$AA$54,MATCH($B35,'IPM TBtu and NOx'!$I$6:$I$54,0),MATCH(M$4,'IPM TBtu and NOx'!$J$5:$AA$5,0))*1000000</f>
        <v>106540523.34442185</v>
      </c>
      <c r="N35" s="85">
        <f>INDEX('IPM TBtu and NOx'!$J$6:$AA$54,MATCH($B35,'IPM TBtu and NOx'!$I$6:$I$54,0),MATCH(N$4,'IPM TBtu and NOx'!$J$5:$AA$5,0))*1000000</f>
        <v>105605538.69553214</v>
      </c>
      <c r="O35" s="85">
        <f>INDEX('IPM TBtu and NOx'!$J$6:$AA$54,MATCH($B35,'IPM TBtu and NOx'!$I$6:$I$54,0),MATCH(O$4,'IPM TBtu and NOx'!$J$5:$AA$5,0))*1000000</f>
        <v>104332495.04055236</v>
      </c>
      <c r="P35" s="99">
        <f>INDEX('IPM TBtu and NOx'!$BX$6:$CO$54,MATCH($B35,'IPM TBtu and NOx'!$BW$6:$BW$54,0),MATCH(P$4,'IPM TBtu and NOx'!$BX$5:$CO$5,0))</f>
        <v>1004.6766221611527</v>
      </c>
      <c r="Q35" s="99">
        <f>INDEX('IPM TBtu and NOx'!$BX$6:$CO$54,MATCH($B35,'IPM TBtu and NOx'!$BW$6:$BW$54,0),MATCH(Q$4,'IPM TBtu and NOx'!$BX$5:$CO$5,0))</f>
        <v>1004.6766221611527</v>
      </c>
      <c r="R35" s="99">
        <f>INDEX('IPM TBtu and NOx'!$BX$6:$CO$54,MATCH($B35,'IPM TBtu and NOx'!$BW$6:$BW$54,0),MATCH(R$4,'IPM TBtu and NOx'!$BX$5:$CO$5,0))</f>
        <v>1004.6766221611527</v>
      </c>
      <c r="S35" s="99">
        <f>INDEX('IPM TBtu and NOx'!$BX$6:$CO$54,MATCH($B35,'IPM TBtu and NOx'!$BW$6:$BW$54,0),MATCH(S$4,'IPM TBtu and NOx'!$BX$5:$CO$5,0))</f>
        <v>1004.6766221611527</v>
      </c>
      <c r="T35" s="99">
        <f>INDEX('IPM TBtu and NOx'!$BX$6:$CO$54,MATCH($B35,'IPM TBtu and NOx'!$BW$6:$BW$54,0),MATCH(T$4,'IPM TBtu and NOx'!$BX$5:$CO$5,0))</f>
        <v>1004.6766221611527</v>
      </c>
      <c r="U35" s="99">
        <f>INDEX('IPM TBtu and NOx'!$BX$6:$CO$54,MATCH($B35,'IPM TBtu and NOx'!$BW$6:$BW$54,0),MATCH(U$4,'IPM TBtu and NOx'!$BX$5:$CO$5,0))</f>
        <v>1004.6766221611527</v>
      </c>
      <c r="V35" s="99">
        <f>INDEX('IPM TBtu and NOx'!$BB$6:$BS$54,MATCH($B35,'IPM TBtu and NOx'!$BA$6:$BA$54,0),MATCH(V$4,'IPM TBtu and NOx'!$BB$5:$BS$5,0))*1000000</f>
        <v>9353876.8050316814</v>
      </c>
      <c r="W35" s="99">
        <f>INDEX('IPM TBtu and NOx'!$BB$6:$BS$54,MATCH($B35,'IPM TBtu and NOx'!$BA$6:$BA$54,0),MATCH(W$4,'IPM TBtu and NOx'!$BB$5:$BS$5,0))*1000000</f>
        <v>9353876.8050316814</v>
      </c>
      <c r="X35" s="99">
        <f>INDEX('IPM TBtu and NOx'!$BB$6:$BS$54,MATCH($B35,'IPM TBtu and NOx'!$BA$6:$BA$54,0),MATCH(X$4,'IPM TBtu and NOx'!$BB$5:$BS$5,0))*1000000</f>
        <v>9353876.8050316814</v>
      </c>
      <c r="Y35" s="99">
        <f>INDEX('IPM TBtu and NOx'!$BB$6:$BS$54,MATCH($B35,'IPM TBtu and NOx'!$BA$6:$BA$54,0),MATCH(Y$4,'IPM TBtu and NOx'!$BB$5:$BS$5,0))*1000000</f>
        <v>9353876.8050316814</v>
      </c>
      <c r="Z35" s="99">
        <f>INDEX('IPM TBtu and NOx'!$BB$6:$BS$54,MATCH($B35,'IPM TBtu and NOx'!$BA$6:$BA$54,0),MATCH(Z$4,'IPM TBtu and NOx'!$BB$5:$BS$5,0))*1000000</f>
        <v>9353876.8050316814</v>
      </c>
      <c r="AA35" s="99">
        <f>INDEX('IPM TBtu and NOx'!$BB$6:$BS$54,MATCH($B35,'IPM TBtu and NOx'!$BA$6:$BA$54,0),MATCH(AA$4,'IPM TBtu and NOx'!$BB$5:$BS$5,0))*1000000</f>
        <v>9353876.8050316814</v>
      </c>
      <c r="AB35" s="51">
        <f t="shared" si="17"/>
        <v>2390.6813131054118</v>
      </c>
      <c r="AC35" s="42">
        <f t="shared" si="18"/>
        <v>2275.1708218286753</v>
      </c>
      <c r="AD35" s="42">
        <f t="shared" si="19"/>
        <v>2208.8465788941789</v>
      </c>
      <c r="AE35" s="42">
        <f t="shared" si="20"/>
        <v>2065.8843978866576</v>
      </c>
      <c r="AF35" s="42">
        <f t="shared" si="21"/>
        <v>1458.8230342982831</v>
      </c>
      <c r="AG35" s="42">
        <f t="shared" si="22"/>
        <v>731.42461166602675</v>
      </c>
      <c r="AH35" s="51">
        <f t="shared" si="23"/>
        <v>107030952.51086546</v>
      </c>
      <c r="AI35" s="42">
        <f t="shared" si="24"/>
        <v>106862753.25760667</v>
      </c>
      <c r="AJ35" s="42">
        <f t="shared" si="25"/>
        <v>106761706.60573162</v>
      </c>
      <c r="AK35" s="42">
        <f t="shared" si="26"/>
        <v>106540523.34442185</v>
      </c>
      <c r="AL35" s="42">
        <f t="shared" si="27"/>
        <v>105605538.69553214</v>
      </c>
      <c r="AM35" s="42">
        <f t="shared" si="28"/>
        <v>104332495.04055236</v>
      </c>
      <c r="AN35" s="51">
        <f>VLOOKUP($B35,'2015 Historic Data for Final'!$A$2:$H$51,3,0)</f>
        <v>109208888.439</v>
      </c>
      <c r="AO35" s="62">
        <f>VLOOKUP($B35,'2015 Historic Data for Final'!$A$2:$H$51,5,0)</f>
        <v>109208888.439</v>
      </c>
      <c r="AP35" s="51">
        <f>VLOOKUP($B35,'2015 Historic Data for Final'!$A$2:$H$51,2,0)</f>
        <v>2404.5189999999998</v>
      </c>
      <c r="AQ35" s="42">
        <f>VLOOKUP($B35,'2015 Historic Data for Final'!$A$2:$H$51,8,0)</f>
        <v>2404.5189999999998</v>
      </c>
      <c r="AR35" s="62">
        <f t="shared" si="1"/>
        <v>2404.5189999999998</v>
      </c>
      <c r="AS35" s="73">
        <f t="shared" si="2"/>
        <v>4.4035225234310013E-2</v>
      </c>
      <c r="AT35" s="8">
        <f t="shared" si="3"/>
        <v>4.4035225234310013E-2</v>
      </c>
      <c r="AU35" s="9">
        <f t="shared" si="4"/>
        <v>4.4035225234310013E-2</v>
      </c>
      <c r="AV35" s="68">
        <f t="shared" si="5"/>
        <v>4.4672709286833957E-2</v>
      </c>
      <c r="AW35" s="8">
        <f t="shared" si="6"/>
        <v>4.2581175432455459E-2</v>
      </c>
      <c r="AX35" s="8">
        <f t="shared" si="7"/>
        <v>4.1379004684730179E-2</v>
      </c>
      <c r="AY35" s="8">
        <f t="shared" si="8"/>
        <v>3.8781194854996391E-2</v>
      </c>
      <c r="AZ35" s="8">
        <f t="shared" si="9"/>
        <v>2.7627775064036512E-2</v>
      </c>
      <c r="BA35" s="8">
        <f t="shared" si="10"/>
        <v>1.4021031729026202E-2</v>
      </c>
      <c r="BB35" s="40">
        <f t="shared" si="11"/>
        <v>2405</v>
      </c>
      <c r="BC35" s="40">
        <f t="shared" si="12"/>
        <v>2290</v>
      </c>
      <c r="BD35" s="40">
        <f t="shared" si="13"/>
        <v>2225</v>
      </c>
      <c r="BE35" s="40">
        <f t="shared" si="14"/>
        <v>2083</v>
      </c>
      <c r="BF35" s="40">
        <f t="shared" si="15"/>
        <v>1474</v>
      </c>
      <c r="BG35" s="40">
        <f t="shared" si="16"/>
        <v>731</v>
      </c>
    </row>
    <row r="36" spans="1:61" s="40" customFormat="1" x14ac:dyDescent="0.25">
      <c r="A36" s="42" t="s">
        <v>13</v>
      </c>
      <c r="B36" s="53" t="s">
        <v>49</v>
      </c>
      <c r="C36" s="52" t="s">
        <v>87</v>
      </c>
      <c r="D36" s="42">
        <f>INDEX('IPM TBtu and NOx'!$AF$6:$AW$54,MATCH($B36,'IPM TBtu and NOx'!$AE$6:$AE$54,0),MATCH(D$4,'IPM TBtu and NOx'!$AF$5:$AW$5,0))</f>
        <v>4160.7203879867475</v>
      </c>
      <c r="E36" s="42">
        <f>INDEX('IPM TBtu and NOx'!$AF$6:$AW$54,MATCH($B36,'IPM TBtu and NOx'!$AE$6:$AE$54,0),MATCH(E$4,'IPM TBtu and NOx'!$AF$5:$AW$5,0))</f>
        <v>3871.4530146612437</v>
      </c>
      <c r="F36" s="42">
        <f>INDEX('IPM TBtu and NOx'!$AF$6:$AW$54,MATCH($B36,'IPM TBtu and NOx'!$AE$6:$AE$54,0),MATCH(F$4,'IPM TBtu and NOx'!$AF$5:$AW$5,0))</f>
        <v>3794.0738981582285</v>
      </c>
      <c r="G36" s="42">
        <f>INDEX('IPM TBtu and NOx'!$AF$6:$AW$54,MATCH($B36,'IPM TBtu and NOx'!$AE$6:$AE$54,0),MATCH(G$4,'IPM TBtu and NOx'!$AF$5:$AW$5,0))</f>
        <v>3648.3502143991827</v>
      </c>
      <c r="H36" s="42">
        <f>INDEX('IPM TBtu and NOx'!$AF$6:$AW$54,MATCH($B36,'IPM TBtu and NOx'!$AE$6:$AE$54,0),MATCH(H$4,'IPM TBtu and NOx'!$AF$5:$AW$5,0))</f>
        <v>3425.138096006765</v>
      </c>
      <c r="I36" s="42">
        <f>INDEX('IPM TBtu and NOx'!$AF$6:$AW$54,MATCH($B36,'IPM TBtu and NOx'!$AE$6:$AE$54,0),MATCH(I$4,'IPM TBtu and NOx'!$AF$5:$AW$5,0))</f>
        <v>3301.3073587432973</v>
      </c>
      <c r="J36" s="85">
        <f>INDEX('IPM TBtu and NOx'!$J$6:$AA$54,MATCH($B36,'IPM TBtu and NOx'!$I$6:$I$54,0),MATCH(J$4,'IPM TBtu and NOx'!$J$5:$AA$5,0))*1000000</f>
        <v>227304007.58834398</v>
      </c>
      <c r="K36" s="85">
        <f>INDEX('IPM TBtu and NOx'!$J$6:$AA$54,MATCH($B36,'IPM TBtu and NOx'!$I$6:$I$54,0),MATCH(K$4,'IPM TBtu and NOx'!$J$5:$AA$5,0))*1000000</f>
        <v>226745352.0919196</v>
      </c>
      <c r="L36" s="85">
        <f>INDEX('IPM TBtu and NOx'!$J$6:$AA$54,MATCH($B36,'IPM TBtu and NOx'!$I$6:$I$54,0),MATCH(L$4,'IPM TBtu and NOx'!$J$5:$AA$5,0))*1000000</f>
        <v>226642810.97925928</v>
      </c>
      <c r="M36" s="85">
        <f>INDEX('IPM TBtu and NOx'!$J$6:$AA$54,MATCH($B36,'IPM TBtu and NOx'!$I$6:$I$54,0),MATCH(M$4,'IPM TBtu and NOx'!$J$5:$AA$5,0))*1000000</f>
        <v>224793278.36833036</v>
      </c>
      <c r="N36" s="85">
        <f>INDEX('IPM TBtu and NOx'!$J$6:$AA$54,MATCH($B36,'IPM TBtu and NOx'!$I$6:$I$54,0),MATCH(N$4,'IPM TBtu and NOx'!$J$5:$AA$5,0))*1000000</f>
        <v>225286984.4955737</v>
      </c>
      <c r="O36" s="85">
        <f>INDEX('IPM TBtu and NOx'!$J$6:$AA$54,MATCH($B36,'IPM TBtu and NOx'!$I$6:$I$54,0),MATCH(O$4,'IPM TBtu and NOx'!$J$5:$AA$5,0))*1000000</f>
        <v>226107104.21706703</v>
      </c>
      <c r="P36" s="99">
        <f>INDEX('IPM TBtu and NOx'!$BX$6:$CO$54,MATCH($B36,'IPM TBtu and NOx'!$BW$6:$BW$54,0),MATCH(P$4,'IPM TBtu and NOx'!$BX$5:$CO$5,0))</f>
        <v>0</v>
      </c>
      <c r="Q36" s="99">
        <f>INDEX('IPM TBtu and NOx'!$BX$6:$CO$54,MATCH($B36,'IPM TBtu and NOx'!$BW$6:$BW$54,0),MATCH(Q$4,'IPM TBtu and NOx'!$BX$5:$CO$5,0))</f>
        <v>0</v>
      </c>
      <c r="R36" s="99">
        <f>INDEX('IPM TBtu and NOx'!$BX$6:$CO$54,MATCH($B36,'IPM TBtu and NOx'!$BW$6:$BW$54,0),MATCH(R$4,'IPM TBtu and NOx'!$BX$5:$CO$5,0))</f>
        <v>0</v>
      </c>
      <c r="S36" s="99">
        <f>INDEX('IPM TBtu and NOx'!$BX$6:$CO$54,MATCH($B36,'IPM TBtu and NOx'!$BW$6:$BW$54,0),MATCH(S$4,'IPM TBtu and NOx'!$BX$5:$CO$5,0))</f>
        <v>0</v>
      </c>
      <c r="T36" s="99">
        <f>INDEX('IPM TBtu and NOx'!$BX$6:$CO$54,MATCH($B36,'IPM TBtu and NOx'!$BW$6:$BW$54,0),MATCH(T$4,'IPM TBtu and NOx'!$BX$5:$CO$5,0))</f>
        <v>0</v>
      </c>
      <c r="U36" s="99">
        <f>INDEX('IPM TBtu and NOx'!$BX$6:$CO$54,MATCH($B36,'IPM TBtu and NOx'!$BW$6:$BW$54,0),MATCH(U$4,'IPM TBtu and NOx'!$BX$5:$CO$5,0))</f>
        <v>0</v>
      </c>
      <c r="V36" s="99">
        <f>INDEX('IPM TBtu and NOx'!$BB$6:$BS$54,MATCH($B36,'IPM TBtu and NOx'!$BA$6:$BA$54,0),MATCH(V$4,'IPM TBtu and NOx'!$BB$5:$BS$5,0))*1000000</f>
        <v>0</v>
      </c>
      <c r="W36" s="99">
        <f>INDEX('IPM TBtu and NOx'!$BB$6:$BS$54,MATCH($B36,'IPM TBtu and NOx'!$BA$6:$BA$54,0),MATCH(W$4,'IPM TBtu and NOx'!$BB$5:$BS$5,0))*1000000</f>
        <v>0</v>
      </c>
      <c r="X36" s="99">
        <f>INDEX('IPM TBtu and NOx'!$BB$6:$BS$54,MATCH($B36,'IPM TBtu and NOx'!$BA$6:$BA$54,0),MATCH(X$4,'IPM TBtu and NOx'!$BB$5:$BS$5,0))*1000000</f>
        <v>0</v>
      </c>
      <c r="Y36" s="99">
        <f>INDEX('IPM TBtu and NOx'!$BB$6:$BS$54,MATCH($B36,'IPM TBtu and NOx'!$BA$6:$BA$54,0),MATCH(Y$4,'IPM TBtu and NOx'!$BB$5:$BS$5,0))*1000000</f>
        <v>0</v>
      </c>
      <c r="Z36" s="99">
        <f>INDEX('IPM TBtu and NOx'!$BB$6:$BS$54,MATCH($B36,'IPM TBtu and NOx'!$BA$6:$BA$54,0),MATCH(Z$4,'IPM TBtu and NOx'!$BB$5:$BS$5,0))*1000000</f>
        <v>0</v>
      </c>
      <c r="AA36" s="99">
        <f>INDEX('IPM TBtu and NOx'!$BB$6:$BS$54,MATCH($B36,'IPM TBtu and NOx'!$BA$6:$BA$54,0),MATCH(AA$4,'IPM TBtu and NOx'!$BB$5:$BS$5,0))*1000000</f>
        <v>0</v>
      </c>
      <c r="AB36" s="51">
        <f t="shared" si="17"/>
        <v>4160.7203879867475</v>
      </c>
      <c r="AC36" s="42">
        <f t="shared" si="18"/>
        <v>3871.4530146612437</v>
      </c>
      <c r="AD36" s="42">
        <f t="shared" si="19"/>
        <v>3794.0738981582285</v>
      </c>
      <c r="AE36" s="42">
        <f t="shared" si="20"/>
        <v>3648.3502143991827</v>
      </c>
      <c r="AF36" s="42">
        <f t="shared" si="21"/>
        <v>3425.138096006765</v>
      </c>
      <c r="AG36" s="42">
        <f t="shared" si="22"/>
        <v>3301.3073587432973</v>
      </c>
      <c r="AH36" s="51">
        <f t="shared" si="23"/>
        <v>227304007.58834398</v>
      </c>
      <c r="AI36" s="42">
        <f t="shared" si="24"/>
        <v>226745352.0919196</v>
      </c>
      <c r="AJ36" s="42">
        <f t="shared" si="25"/>
        <v>226642810.97925928</v>
      </c>
      <c r="AK36" s="42">
        <f t="shared" si="26"/>
        <v>224793278.36833036</v>
      </c>
      <c r="AL36" s="42">
        <f t="shared" si="27"/>
        <v>225286984.4955737</v>
      </c>
      <c r="AM36" s="42">
        <f t="shared" si="28"/>
        <v>226107104.21706703</v>
      </c>
      <c r="AN36" s="51">
        <f>VLOOKUP($B36,'2015 Historic Data for Final'!$A$2:$H$51,3,0)</f>
        <v>252963113.079</v>
      </c>
      <c r="AO36" s="62">
        <f>VLOOKUP($B36,'2015 Historic Data for Final'!$A$2:$H$51,5,0)</f>
        <v>251034066.46200001</v>
      </c>
      <c r="AP36" s="51">
        <f>VLOOKUP($B36,'2015 Historic Data for Final'!$A$2:$H$51,2,0)</f>
        <v>5592.81</v>
      </c>
      <c r="AQ36" s="42">
        <f>VLOOKUP($B36,'2015 Historic Data for Final'!$A$2:$H$51,8,0)</f>
        <v>5488.7470000000003</v>
      </c>
      <c r="AR36" s="62">
        <f t="shared" si="1"/>
        <v>5530.9247369945988</v>
      </c>
      <c r="AS36" s="73">
        <f t="shared" si="2"/>
        <v>4.4218383715521198E-2</v>
      </c>
      <c r="AT36" s="8">
        <f t="shared" si="3"/>
        <v>4.3729100813740374E-2</v>
      </c>
      <c r="AU36" s="9">
        <f t="shared" si="4"/>
        <v>4.3729100813740381E-2</v>
      </c>
      <c r="AV36" s="68">
        <f t="shared" si="5"/>
        <v>3.6609300752162427E-2</v>
      </c>
      <c r="AW36" s="8">
        <f t="shared" si="6"/>
        <v>3.4148025341589422E-2</v>
      </c>
      <c r="AX36" s="8">
        <f t="shared" si="7"/>
        <v>3.3480646324188373E-2</v>
      </c>
      <c r="AY36" s="8">
        <f t="shared" si="8"/>
        <v>3.2459602358939348E-2</v>
      </c>
      <c r="AZ36" s="8">
        <f t="shared" si="9"/>
        <v>3.0406888384393642E-2</v>
      </c>
      <c r="BA36" s="8">
        <f t="shared" si="10"/>
        <v>2.9201270523317842E-2</v>
      </c>
      <c r="BB36" s="40">
        <f t="shared" si="11"/>
        <v>5531</v>
      </c>
      <c r="BC36" s="40">
        <f t="shared" si="12"/>
        <v>5220</v>
      </c>
      <c r="BD36" s="40">
        <f t="shared" si="13"/>
        <v>5135</v>
      </c>
      <c r="BE36" s="40">
        <f t="shared" si="14"/>
        <v>5006</v>
      </c>
      <c r="BF36" s="40">
        <f t="shared" si="15"/>
        <v>4746</v>
      </c>
      <c r="BG36" s="40">
        <f t="shared" si="16"/>
        <v>4594</v>
      </c>
    </row>
    <row r="37" spans="1:61" s="40" customFormat="1" x14ac:dyDescent="0.25">
      <c r="A37" s="42" t="s">
        <v>13</v>
      </c>
      <c r="B37" s="53" t="s">
        <v>52</v>
      </c>
      <c r="C37" s="52" t="s">
        <v>86</v>
      </c>
      <c r="D37" s="42">
        <f>INDEX('IPM TBtu and NOx'!$AF$6:$AW$54,MATCH($B37,'IPM TBtu and NOx'!$AE$6:$AE$54,0),MATCH(D$4,'IPM TBtu and NOx'!$AF$5:$AW$5,0))</f>
        <v>30164.977155646215</v>
      </c>
      <c r="E37" s="42">
        <f>INDEX('IPM TBtu and NOx'!$AF$6:$AW$54,MATCH($B37,'IPM TBtu and NOx'!$AE$6:$AE$54,0),MATCH(E$4,'IPM TBtu and NOx'!$AF$5:$AW$5,0))</f>
        <v>25577.331650937456</v>
      </c>
      <c r="F37" s="42">
        <f>INDEX('IPM TBtu and NOx'!$AF$6:$AW$54,MATCH($B37,'IPM TBtu and NOx'!$AE$6:$AE$54,0),MATCH(F$4,'IPM TBtu and NOx'!$AF$5:$AW$5,0))</f>
        <v>20497.458079386204</v>
      </c>
      <c r="G37" s="42">
        <f>INDEX('IPM TBtu and NOx'!$AF$6:$AW$54,MATCH($B37,'IPM TBtu and NOx'!$AE$6:$AE$54,0),MATCH(G$4,'IPM TBtu and NOx'!$AF$5:$AW$5,0))</f>
        <v>19990.396500344003</v>
      </c>
      <c r="H37" s="42">
        <f>INDEX('IPM TBtu and NOx'!$AF$6:$AW$54,MATCH($B37,'IPM TBtu and NOx'!$AE$6:$AE$54,0),MATCH(H$4,'IPM TBtu and NOx'!$AF$5:$AW$5,0))</f>
        <v>19148.055541154943</v>
      </c>
      <c r="I37" s="42">
        <f>INDEX('IPM TBtu and NOx'!$AF$6:$AW$54,MATCH($B37,'IPM TBtu and NOx'!$AE$6:$AE$54,0),MATCH(I$4,'IPM TBtu and NOx'!$AF$5:$AW$5,0))</f>
        <v>18831.836616690267</v>
      </c>
      <c r="J37" s="85">
        <f>INDEX('IPM TBtu and NOx'!$J$6:$AA$54,MATCH($B37,'IPM TBtu and NOx'!$I$6:$I$54,0),MATCH(J$4,'IPM TBtu and NOx'!$J$5:$AA$5,0))*1000000</f>
        <v>504147351.39303696</v>
      </c>
      <c r="K37" s="85">
        <f>INDEX('IPM TBtu and NOx'!$J$6:$AA$54,MATCH($B37,'IPM TBtu and NOx'!$I$6:$I$54,0),MATCH(K$4,'IPM TBtu and NOx'!$J$5:$AA$5,0))*1000000</f>
        <v>503728293.64362711</v>
      </c>
      <c r="L37" s="85">
        <f>INDEX('IPM TBtu and NOx'!$J$6:$AA$54,MATCH($B37,'IPM TBtu and NOx'!$I$6:$I$54,0),MATCH(L$4,'IPM TBtu and NOx'!$J$5:$AA$5,0))*1000000</f>
        <v>503441182.73587835</v>
      </c>
      <c r="M37" s="85">
        <f>INDEX('IPM TBtu and NOx'!$J$6:$AA$54,MATCH($B37,'IPM TBtu and NOx'!$I$6:$I$54,0),MATCH(M$4,'IPM TBtu and NOx'!$J$5:$AA$5,0))*1000000</f>
        <v>501667603.24616975</v>
      </c>
      <c r="N37" s="85">
        <f>INDEX('IPM TBtu and NOx'!$J$6:$AA$54,MATCH($B37,'IPM TBtu and NOx'!$I$6:$I$54,0),MATCH(N$4,'IPM TBtu and NOx'!$J$5:$AA$5,0))*1000000</f>
        <v>498918537.23030955</v>
      </c>
      <c r="O37" s="85">
        <f>INDEX('IPM TBtu and NOx'!$J$6:$AA$54,MATCH($B37,'IPM TBtu and NOx'!$I$6:$I$54,0),MATCH(O$4,'IPM TBtu and NOx'!$J$5:$AA$5,0))*1000000</f>
        <v>497419341.05993688</v>
      </c>
      <c r="P37" s="99">
        <f>INDEX('IPM TBtu and NOx'!$BX$6:$CO$54,MATCH($B37,'IPM TBtu and NOx'!$BW$6:$BW$54,0),MATCH(P$4,'IPM TBtu and NOx'!$BX$5:$CO$5,0))</f>
        <v>0</v>
      </c>
      <c r="Q37" s="99">
        <f>INDEX('IPM TBtu and NOx'!$BX$6:$CO$54,MATCH($B37,'IPM TBtu and NOx'!$BW$6:$BW$54,0),MATCH(Q$4,'IPM TBtu and NOx'!$BX$5:$CO$5,0))</f>
        <v>0</v>
      </c>
      <c r="R37" s="99">
        <f>INDEX('IPM TBtu and NOx'!$BX$6:$CO$54,MATCH($B37,'IPM TBtu and NOx'!$BW$6:$BW$54,0),MATCH(R$4,'IPM TBtu and NOx'!$BX$5:$CO$5,0))</f>
        <v>0</v>
      </c>
      <c r="S37" s="99">
        <f>INDEX('IPM TBtu and NOx'!$BX$6:$CO$54,MATCH($B37,'IPM TBtu and NOx'!$BW$6:$BW$54,0),MATCH(S$4,'IPM TBtu and NOx'!$BX$5:$CO$5,0))</f>
        <v>0</v>
      </c>
      <c r="T37" s="99">
        <f>INDEX('IPM TBtu and NOx'!$BX$6:$CO$54,MATCH($B37,'IPM TBtu and NOx'!$BW$6:$BW$54,0),MATCH(T$4,'IPM TBtu and NOx'!$BX$5:$CO$5,0))</f>
        <v>0</v>
      </c>
      <c r="U37" s="99">
        <f>INDEX('IPM TBtu and NOx'!$BX$6:$CO$54,MATCH($B37,'IPM TBtu and NOx'!$BW$6:$BW$54,0),MATCH(U$4,'IPM TBtu and NOx'!$BX$5:$CO$5,0))</f>
        <v>0</v>
      </c>
      <c r="V37" s="99">
        <f>INDEX('IPM TBtu and NOx'!$BB$6:$BS$54,MATCH($B37,'IPM TBtu and NOx'!$BA$6:$BA$54,0),MATCH(V$4,'IPM TBtu and NOx'!$BB$5:$BS$5,0))*1000000</f>
        <v>0</v>
      </c>
      <c r="W37" s="99">
        <f>INDEX('IPM TBtu and NOx'!$BB$6:$BS$54,MATCH($B37,'IPM TBtu and NOx'!$BA$6:$BA$54,0),MATCH(W$4,'IPM TBtu and NOx'!$BB$5:$BS$5,0))*1000000</f>
        <v>0</v>
      </c>
      <c r="X37" s="99">
        <f>INDEX('IPM TBtu and NOx'!$BB$6:$BS$54,MATCH($B37,'IPM TBtu and NOx'!$BA$6:$BA$54,0),MATCH(X$4,'IPM TBtu and NOx'!$BB$5:$BS$5,0))*1000000</f>
        <v>0</v>
      </c>
      <c r="Y37" s="99">
        <f>INDEX('IPM TBtu and NOx'!$BB$6:$BS$54,MATCH($B37,'IPM TBtu and NOx'!$BA$6:$BA$54,0),MATCH(Y$4,'IPM TBtu and NOx'!$BB$5:$BS$5,0))*1000000</f>
        <v>0</v>
      </c>
      <c r="Z37" s="99">
        <f>INDEX('IPM TBtu and NOx'!$BB$6:$BS$54,MATCH($B37,'IPM TBtu and NOx'!$BA$6:$BA$54,0),MATCH(Z$4,'IPM TBtu and NOx'!$BB$5:$BS$5,0))*1000000</f>
        <v>0</v>
      </c>
      <c r="AA37" s="99">
        <f>INDEX('IPM TBtu and NOx'!$BB$6:$BS$54,MATCH($B37,'IPM TBtu and NOx'!$BA$6:$BA$54,0),MATCH(AA$4,'IPM TBtu and NOx'!$BB$5:$BS$5,0))*1000000</f>
        <v>0</v>
      </c>
      <c r="AB37" s="51">
        <f t="shared" si="17"/>
        <v>30164.977155646215</v>
      </c>
      <c r="AC37" s="42">
        <f t="shared" si="18"/>
        <v>25577.331650937456</v>
      </c>
      <c r="AD37" s="42">
        <f t="shared" si="19"/>
        <v>20497.458079386204</v>
      </c>
      <c r="AE37" s="42">
        <f t="shared" si="20"/>
        <v>19990.396500344003</v>
      </c>
      <c r="AF37" s="42">
        <f t="shared" si="21"/>
        <v>19148.055541154943</v>
      </c>
      <c r="AG37" s="42">
        <f t="shared" si="22"/>
        <v>18831.836616690267</v>
      </c>
      <c r="AH37" s="51">
        <f t="shared" si="23"/>
        <v>504147351.39303696</v>
      </c>
      <c r="AI37" s="42">
        <f t="shared" si="24"/>
        <v>503728293.64362711</v>
      </c>
      <c r="AJ37" s="42">
        <f t="shared" si="25"/>
        <v>503441182.73587835</v>
      </c>
      <c r="AK37" s="42">
        <f t="shared" si="26"/>
        <v>501667603.24616975</v>
      </c>
      <c r="AL37" s="42">
        <f t="shared" si="27"/>
        <v>498918537.23030955</v>
      </c>
      <c r="AM37" s="42">
        <f t="shared" si="28"/>
        <v>497419341.05993688</v>
      </c>
      <c r="AN37" s="51">
        <f>VLOOKUP($B37,'2015 Historic Data for Final'!$A$2:$H$51,3,0)</f>
        <v>411233101.31199998</v>
      </c>
      <c r="AO37" s="62">
        <f>VLOOKUP($B37,'2015 Historic Data for Final'!$A$2:$H$51,5,0)</f>
        <v>409504677.70899999</v>
      </c>
      <c r="AP37" s="51">
        <f>VLOOKUP($B37,'2015 Historic Data for Final'!$A$2:$H$51,2,0)</f>
        <v>27382.030999999999</v>
      </c>
      <c r="AQ37" s="42">
        <f>VLOOKUP($B37,'2015 Historic Data for Final'!$A$2:$H$51,8,0)</f>
        <v>27269.118999999999</v>
      </c>
      <c r="AR37" s="62">
        <f t="shared" ref="AR37:AR53" si="29">AQ37+((AN37-AO37)*AT37/2000)</f>
        <v>27384.215582476911</v>
      </c>
      <c r="AS37" s="73">
        <f t="shared" ref="AS37:AS53" si="30">IFERROR(AP37*2000/AN37,"---")</f>
        <v>0.13317036450927827</v>
      </c>
      <c r="AT37" s="8">
        <f t="shared" ref="AT37:AT53" si="31">IFERROR(AQ37*2000/AO37,"---")</f>
        <v>0.13318098905516207</v>
      </c>
      <c r="AU37" s="9">
        <f t="shared" ref="AU37:AU53" si="32">AR37*2000/AN37</f>
        <v>0.13318098905516207</v>
      </c>
      <c r="AV37" s="68">
        <f t="shared" ref="AV37:AV53" si="33">IF(AN37="---","---",AB37*2000/AH37)</f>
        <v>0.11966730390349459</v>
      </c>
      <c r="AW37" s="8">
        <f t="shared" ref="AW37:AW53" si="34">IF(AO37="---","---",AC37*2000/AI37)</f>
        <v>0.1015520945465599</v>
      </c>
      <c r="AX37" s="8">
        <f t="shared" ref="AX37:AX53" si="35">IF(AP37="---","---",AD37*2000/AJ37)</f>
        <v>8.1429405389506396E-2</v>
      </c>
      <c r="AY37" s="8">
        <f t="shared" ref="AY37:AY53" si="36">IF(AQ37="---","---",AE37*2000/AK37)</f>
        <v>7.9695784104817535E-2</v>
      </c>
      <c r="AZ37" s="8">
        <f t="shared" ref="AZ37:AZ53" si="37">IF(AS37="---","---",AF37*2000/AL37)</f>
        <v>7.6758244532076247E-2</v>
      </c>
      <c r="BA37" s="8">
        <f t="shared" ref="BA37:BA53" si="38">IF(AT37="---","---",AG37*2000/AM37)</f>
        <v>7.5718151918106102E-2</v>
      </c>
      <c r="BB37" s="40">
        <f t="shared" si="11"/>
        <v>27382</v>
      </c>
      <c r="BC37" s="40">
        <f t="shared" si="12"/>
        <v>23659</v>
      </c>
      <c r="BD37" s="40">
        <f t="shared" si="13"/>
        <v>19522</v>
      </c>
      <c r="BE37" s="40">
        <f t="shared" si="14"/>
        <v>19165</v>
      </c>
      <c r="BF37" s="40">
        <f t="shared" si="15"/>
        <v>18561</v>
      </c>
      <c r="BG37" s="40">
        <f t="shared" si="16"/>
        <v>18348</v>
      </c>
    </row>
    <row r="38" spans="1:61" s="40" customFormat="1" x14ac:dyDescent="0.25">
      <c r="A38" s="42" t="s">
        <v>13</v>
      </c>
      <c r="B38" s="53" t="s">
        <v>53</v>
      </c>
      <c r="C38" s="52" t="s">
        <v>85</v>
      </c>
      <c r="D38" s="42">
        <f>INDEX('IPM TBtu and NOx'!$AF$6:$AW$54,MATCH($B38,'IPM TBtu and NOx'!$AE$6:$AE$54,0),MATCH(D$4,'IPM TBtu and NOx'!$AF$5:$AW$5,0))</f>
        <v>16071.601305989301</v>
      </c>
      <c r="E38" s="42">
        <f>INDEX('IPM TBtu and NOx'!$AF$6:$AW$54,MATCH($B38,'IPM TBtu and NOx'!$AE$6:$AE$54,0),MATCH(E$4,'IPM TBtu and NOx'!$AF$5:$AW$5,0))</f>
        <v>16068.95008942361</v>
      </c>
      <c r="F38" s="42">
        <f>INDEX('IPM TBtu and NOx'!$AF$6:$AW$54,MATCH($B38,'IPM TBtu and NOx'!$AE$6:$AE$54,0),MATCH(F$4,'IPM TBtu and NOx'!$AF$5:$AW$5,0))</f>
        <v>14285.85078820771</v>
      </c>
      <c r="G38" s="42">
        <f>INDEX('IPM TBtu and NOx'!$AF$6:$AW$54,MATCH($B38,'IPM TBtu and NOx'!$AE$6:$AE$54,0),MATCH(G$4,'IPM TBtu and NOx'!$AF$5:$AW$5,0))</f>
        <v>12004.768716868552</v>
      </c>
      <c r="H38" s="42">
        <f>INDEX('IPM TBtu and NOx'!$AF$6:$AW$54,MATCH($B38,'IPM TBtu and NOx'!$AE$6:$AE$54,0),MATCH(H$4,'IPM TBtu and NOx'!$AF$5:$AW$5,0))</f>
        <v>11642.799004403467</v>
      </c>
      <c r="I38" s="42">
        <f>INDEX('IPM TBtu and NOx'!$AF$6:$AW$54,MATCH($B38,'IPM TBtu and NOx'!$AE$6:$AE$54,0),MATCH(I$4,'IPM TBtu and NOx'!$AF$5:$AW$5,0))</f>
        <v>11251.213701916793</v>
      </c>
      <c r="J38" s="85">
        <f>INDEX('IPM TBtu and NOx'!$J$6:$AA$54,MATCH($B38,'IPM TBtu and NOx'!$I$6:$I$54,0),MATCH(J$4,'IPM TBtu and NOx'!$J$5:$AA$5,0))*1000000</f>
        <v>206765874.51105747</v>
      </c>
      <c r="K38" s="85">
        <f>INDEX('IPM TBtu and NOx'!$J$6:$AA$54,MATCH($B38,'IPM TBtu and NOx'!$I$6:$I$54,0),MATCH(K$4,'IPM TBtu and NOx'!$J$5:$AA$5,0))*1000000</f>
        <v>206744580.66050595</v>
      </c>
      <c r="L38" s="85">
        <f>INDEX('IPM TBtu and NOx'!$J$6:$AA$54,MATCH($B38,'IPM TBtu and NOx'!$I$6:$I$54,0),MATCH(L$4,'IPM TBtu and NOx'!$J$5:$AA$5,0))*1000000</f>
        <v>205794659.64584923</v>
      </c>
      <c r="M38" s="85">
        <f>INDEX('IPM TBtu and NOx'!$J$6:$AA$54,MATCH($B38,'IPM TBtu and NOx'!$I$6:$I$54,0),MATCH(M$4,'IPM TBtu and NOx'!$J$5:$AA$5,0))*1000000</f>
        <v>201215009.86048922</v>
      </c>
      <c r="N38" s="85">
        <f>INDEX('IPM TBtu and NOx'!$J$6:$AA$54,MATCH($B38,'IPM TBtu and NOx'!$I$6:$I$54,0),MATCH(N$4,'IPM TBtu and NOx'!$J$5:$AA$5,0))*1000000</f>
        <v>199942299.54664531</v>
      </c>
      <c r="O38" s="85">
        <f>INDEX('IPM TBtu and NOx'!$J$6:$AA$54,MATCH($B38,'IPM TBtu and NOx'!$I$6:$I$54,0),MATCH(O$4,'IPM TBtu and NOx'!$J$5:$AA$5,0))*1000000</f>
        <v>197966727.59836346</v>
      </c>
      <c r="P38" s="99">
        <f>INDEX('IPM TBtu and NOx'!$BX$6:$CO$54,MATCH($B38,'IPM TBtu and NOx'!$BW$6:$BW$54,0),MATCH(P$4,'IPM TBtu and NOx'!$BX$5:$CO$5,0))</f>
        <v>433.94716963117031</v>
      </c>
      <c r="Q38" s="99">
        <f>INDEX('IPM TBtu and NOx'!$BX$6:$CO$54,MATCH($B38,'IPM TBtu and NOx'!$BW$6:$BW$54,0),MATCH(Q$4,'IPM TBtu and NOx'!$BX$5:$CO$5,0))</f>
        <v>433.94716963117031</v>
      </c>
      <c r="R38" s="99">
        <f>INDEX('IPM TBtu and NOx'!$BX$6:$CO$54,MATCH($B38,'IPM TBtu and NOx'!$BW$6:$BW$54,0),MATCH(R$4,'IPM TBtu and NOx'!$BX$5:$CO$5,0))</f>
        <v>433.94716963117031</v>
      </c>
      <c r="S38" s="99">
        <f>INDEX('IPM TBtu and NOx'!$BX$6:$CO$54,MATCH($B38,'IPM TBtu and NOx'!$BW$6:$BW$54,0),MATCH(S$4,'IPM TBtu and NOx'!$BX$5:$CO$5,0))</f>
        <v>433.39067306495173</v>
      </c>
      <c r="T38" s="99">
        <f>INDEX('IPM TBtu and NOx'!$BX$6:$CO$54,MATCH($B38,'IPM TBtu and NOx'!$BW$6:$BW$54,0),MATCH(T$4,'IPM TBtu and NOx'!$BX$5:$CO$5,0))</f>
        <v>415.003847445958</v>
      </c>
      <c r="U38" s="99">
        <f>INDEX('IPM TBtu and NOx'!$BX$6:$CO$54,MATCH($B38,'IPM TBtu and NOx'!$BW$6:$BW$54,0),MATCH(U$4,'IPM TBtu and NOx'!$BX$5:$CO$5,0))</f>
        <v>415.003847445958</v>
      </c>
      <c r="V38" s="99">
        <f>INDEX('IPM TBtu and NOx'!$BB$6:$BS$54,MATCH($B38,'IPM TBtu and NOx'!$BA$6:$BA$54,0),MATCH(V$4,'IPM TBtu and NOx'!$BB$5:$BS$5,0))*1000000</f>
        <v>2010144.0274805599</v>
      </c>
      <c r="W38" s="99">
        <f>INDEX('IPM TBtu and NOx'!$BB$6:$BS$54,MATCH($B38,'IPM TBtu and NOx'!$BA$6:$BA$54,0),MATCH(W$4,'IPM TBtu and NOx'!$BB$5:$BS$5,0))*1000000</f>
        <v>2010144.0274805599</v>
      </c>
      <c r="X38" s="99">
        <f>INDEX('IPM TBtu and NOx'!$BB$6:$BS$54,MATCH($B38,'IPM TBtu and NOx'!$BA$6:$BA$54,0),MATCH(X$4,'IPM TBtu and NOx'!$BB$5:$BS$5,0))*1000000</f>
        <v>2010144.0274805599</v>
      </c>
      <c r="Y38" s="99">
        <f>INDEX('IPM TBtu and NOx'!$BB$6:$BS$54,MATCH($B38,'IPM TBtu and NOx'!$BA$6:$BA$54,0),MATCH(Y$4,'IPM TBtu and NOx'!$BB$5:$BS$5,0))*1000000</f>
        <v>2010144.0274805599</v>
      </c>
      <c r="Z38" s="99">
        <f>INDEX('IPM TBtu and NOx'!$BB$6:$BS$54,MATCH($B38,'IPM TBtu and NOx'!$BA$6:$BA$54,0),MATCH(Z$4,'IPM TBtu and NOx'!$BB$5:$BS$5,0))*1000000</f>
        <v>2010144.0274805599</v>
      </c>
      <c r="AA38" s="99">
        <f>INDEX('IPM TBtu and NOx'!$BB$6:$BS$54,MATCH($B38,'IPM TBtu and NOx'!$BA$6:$BA$54,0),MATCH(AA$4,'IPM TBtu and NOx'!$BB$5:$BS$5,0))*1000000</f>
        <v>2010144.0274805599</v>
      </c>
      <c r="AB38" s="51">
        <f t="shared" si="17"/>
        <v>16071.601305989301</v>
      </c>
      <c r="AC38" s="42">
        <f t="shared" si="18"/>
        <v>16068.95008942361</v>
      </c>
      <c r="AD38" s="42">
        <f t="shared" si="19"/>
        <v>14285.85078820771</v>
      </c>
      <c r="AE38" s="42">
        <f t="shared" si="20"/>
        <v>12004.768716868552</v>
      </c>
      <c r="AF38" s="42">
        <f t="shared" si="21"/>
        <v>11642.799004403467</v>
      </c>
      <c r="AG38" s="42">
        <f t="shared" si="22"/>
        <v>11251.213701916793</v>
      </c>
      <c r="AH38" s="51">
        <f t="shared" si="23"/>
        <v>206765874.51105747</v>
      </c>
      <c r="AI38" s="42">
        <f t="shared" si="24"/>
        <v>206744580.66050595</v>
      </c>
      <c r="AJ38" s="42">
        <f t="shared" si="25"/>
        <v>205794659.64584923</v>
      </c>
      <c r="AK38" s="42">
        <f t="shared" si="26"/>
        <v>201215009.86048922</v>
      </c>
      <c r="AL38" s="42">
        <f t="shared" si="27"/>
        <v>199942299.54664531</v>
      </c>
      <c r="AM38" s="42">
        <f t="shared" si="28"/>
        <v>197966727.59836346</v>
      </c>
      <c r="AN38" s="51">
        <f>VLOOKUP($B38,'2015 Historic Data for Final'!$A$2:$H$51,3,0)</f>
        <v>256168790.18700001</v>
      </c>
      <c r="AO38" s="62">
        <f>VLOOKUP($B38,'2015 Historic Data for Final'!$A$2:$H$51,5,0)</f>
        <v>243267180.88800001</v>
      </c>
      <c r="AP38" s="51">
        <f>VLOOKUP($B38,'2015 Historic Data for Final'!$A$2:$H$51,2,0)</f>
        <v>13921.647000000001</v>
      </c>
      <c r="AQ38" s="42">
        <f>VLOOKUP($B38,'2015 Historic Data for Final'!$A$2:$H$51,8,0)</f>
        <v>13055.098</v>
      </c>
      <c r="AR38" s="62">
        <f t="shared" si="29"/>
        <v>13747.471599847413</v>
      </c>
      <c r="AS38" s="73">
        <f t="shared" si="30"/>
        <v>0.10869120309181593</v>
      </c>
      <c r="AT38" s="8">
        <f t="shared" si="31"/>
        <v>0.1073313543762449</v>
      </c>
      <c r="AU38" s="9">
        <f t="shared" si="32"/>
        <v>0.10733135437624491</v>
      </c>
      <c r="AV38" s="68">
        <f t="shared" si="33"/>
        <v>0.15545700028105769</v>
      </c>
      <c r="AW38" s="8">
        <f t="shared" si="34"/>
        <v>0.1554473644541168</v>
      </c>
      <c r="AX38" s="8">
        <f t="shared" si="35"/>
        <v>0.13883597186430535</v>
      </c>
      <c r="AY38" s="8">
        <f t="shared" si="36"/>
        <v>0.11932279530430617</v>
      </c>
      <c r="AZ38" s="8">
        <f t="shared" si="37"/>
        <v>0.1164615894765907</v>
      </c>
      <c r="BA38" s="8">
        <f t="shared" si="38"/>
        <v>0.11366772425256581</v>
      </c>
      <c r="BB38" s="40">
        <f t="shared" si="11"/>
        <v>13747</v>
      </c>
      <c r="BC38" s="40">
        <f t="shared" si="12"/>
        <v>13746</v>
      </c>
      <c r="BD38" s="40">
        <f t="shared" si="13"/>
        <v>11619</v>
      </c>
      <c r="BE38" s="40">
        <f t="shared" si="14"/>
        <v>9119</v>
      </c>
      <c r="BF38" s="40">
        <f t="shared" si="15"/>
        <v>8753</v>
      </c>
      <c r="BG38" s="40">
        <f t="shared" si="16"/>
        <v>8395</v>
      </c>
    </row>
    <row r="39" spans="1:61" s="40" customFormat="1" x14ac:dyDescent="0.25">
      <c r="A39" s="42"/>
      <c r="B39" s="53" t="s">
        <v>54</v>
      </c>
      <c r="C39" s="52" t="s">
        <v>84</v>
      </c>
      <c r="D39" s="42">
        <f>INDEX('IPM TBtu and NOx'!$AF$6:$AW$54,MATCH($B39,'IPM TBtu and NOx'!$AE$6:$AE$54,0),MATCH(D$4,'IPM TBtu and NOx'!$AF$5:$AW$5,0))</f>
        <v>0</v>
      </c>
      <c r="E39" s="42">
        <f>INDEX('IPM TBtu and NOx'!$AF$6:$AW$54,MATCH($B39,'IPM TBtu and NOx'!$AE$6:$AE$54,0),MATCH(E$4,'IPM TBtu and NOx'!$AF$5:$AW$5,0))</f>
        <v>0</v>
      </c>
      <c r="F39" s="42">
        <f>INDEX('IPM TBtu and NOx'!$AF$6:$AW$54,MATCH($B39,'IPM TBtu and NOx'!$AE$6:$AE$54,0),MATCH(F$4,'IPM TBtu and NOx'!$AF$5:$AW$5,0))</f>
        <v>0</v>
      </c>
      <c r="G39" s="42">
        <f>INDEX('IPM TBtu and NOx'!$AF$6:$AW$54,MATCH($B39,'IPM TBtu and NOx'!$AE$6:$AE$54,0),MATCH(G$4,'IPM TBtu and NOx'!$AF$5:$AW$5,0))</f>
        <v>0</v>
      </c>
      <c r="H39" s="42">
        <f>INDEX('IPM TBtu and NOx'!$AF$6:$AW$54,MATCH($B39,'IPM TBtu and NOx'!$AE$6:$AE$54,0),MATCH(H$4,'IPM TBtu and NOx'!$AF$5:$AW$5,0))</f>
        <v>0</v>
      </c>
      <c r="I39" s="42">
        <f>INDEX('IPM TBtu and NOx'!$AF$6:$AW$54,MATCH($B39,'IPM TBtu and NOx'!$AE$6:$AE$54,0),MATCH(I$4,'IPM TBtu and NOx'!$AF$5:$AW$5,0))</f>
        <v>0</v>
      </c>
      <c r="J39" s="85">
        <f>INDEX('IPM TBtu and NOx'!$J$6:$AA$54,MATCH($B39,'IPM TBtu and NOx'!$I$6:$I$54,0),MATCH(J$4,'IPM TBtu and NOx'!$J$5:$AA$5,0))*1000000</f>
        <v>0</v>
      </c>
      <c r="K39" s="85">
        <f>INDEX('IPM TBtu and NOx'!$J$6:$AA$54,MATCH($B39,'IPM TBtu and NOx'!$I$6:$I$54,0),MATCH(K$4,'IPM TBtu and NOx'!$J$5:$AA$5,0))*1000000</f>
        <v>0</v>
      </c>
      <c r="L39" s="85">
        <f>INDEX('IPM TBtu and NOx'!$J$6:$AA$54,MATCH($B39,'IPM TBtu and NOx'!$I$6:$I$54,0),MATCH(L$4,'IPM TBtu and NOx'!$J$5:$AA$5,0))*1000000</f>
        <v>0</v>
      </c>
      <c r="M39" s="85">
        <f>INDEX('IPM TBtu and NOx'!$J$6:$AA$54,MATCH($B39,'IPM TBtu and NOx'!$I$6:$I$54,0),MATCH(M$4,'IPM TBtu and NOx'!$J$5:$AA$5,0))*1000000</f>
        <v>0</v>
      </c>
      <c r="N39" s="85">
        <f>INDEX('IPM TBtu and NOx'!$J$6:$AA$54,MATCH($B39,'IPM TBtu and NOx'!$I$6:$I$54,0),MATCH(N$4,'IPM TBtu and NOx'!$J$5:$AA$5,0))*1000000</f>
        <v>0</v>
      </c>
      <c r="O39" s="85">
        <f>INDEX('IPM TBtu and NOx'!$J$6:$AA$54,MATCH($B39,'IPM TBtu and NOx'!$I$6:$I$54,0),MATCH(O$4,'IPM TBtu and NOx'!$J$5:$AA$5,0))*1000000</f>
        <v>0</v>
      </c>
      <c r="P39" s="99">
        <f>INDEX('IPM TBtu and NOx'!$BX$6:$CO$54,MATCH($B39,'IPM TBtu and NOx'!$BW$6:$BW$54,0),MATCH(P$4,'IPM TBtu and NOx'!$BX$5:$CO$5,0))</f>
        <v>0</v>
      </c>
      <c r="Q39" s="99">
        <f>INDEX('IPM TBtu and NOx'!$BX$6:$CO$54,MATCH($B39,'IPM TBtu and NOx'!$BW$6:$BW$54,0),MATCH(Q$4,'IPM TBtu and NOx'!$BX$5:$CO$5,0))</f>
        <v>0</v>
      </c>
      <c r="R39" s="99">
        <f>INDEX('IPM TBtu and NOx'!$BX$6:$CO$54,MATCH($B39,'IPM TBtu and NOx'!$BW$6:$BW$54,0),MATCH(R$4,'IPM TBtu and NOx'!$BX$5:$CO$5,0))</f>
        <v>0</v>
      </c>
      <c r="S39" s="99">
        <f>INDEX('IPM TBtu and NOx'!$BX$6:$CO$54,MATCH($B39,'IPM TBtu and NOx'!$BW$6:$BW$54,0),MATCH(S$4,'IPM TBtu and NOx'!$BX$5:$CO$5,0))</f>
        <v>0</v>
      </c>
      <c r="T39" s="99">
        <f>INDEX('IPM TBtu and NOx'!$BX$6:$CO$54,MATCH($B39,'IPM TBtu and NOx'!$BW$6:$BW$54,0),MATCH(T$4,'IPM TBtu and NOx'!$BX$5:$CO$5,0))</f>
        <v>0</v>
      </c>
      <c r="U39" s="99">
        <f>INDEX('IPM TBtu and NOx'!$BX$6:$CO$54,MATCH($B39,'IPM TBtu and NOx'!$BW$6:$BW$54,0),MATCH(U$4,'IPM TBtu and NOx'!$BX$5:$CO$5,0))</f>
        <v>0</v>
      </c>
      <c r="V39" s="99">
        <f>INDEX('IPM TBtu and NOx'!$BB$6:$BS$54,MATCH($B39,'IPM TBtu and NOx'!$BA$6:$BA$54,0),MATCH(V$4,'IPM TBtu and NOx'!$BB$5:$BS$5,0))*1000000</f>
        <v>0</v>
      </c>
      <c r="W39" s="99">
        <f>INDEX('IPM TBtu and NOx'!$BB$6:$BS$54,MATCH($B39,'IPM TBtu and NOx'!$BA$6:$BA$54,0),MATCH(W$4,'IPM TBtu and NOx'!$BB$5:$BS$5,0))*1000000</f>
        <v>0</v>
      </c>
      <c r="X39" s="99">
        <f>INDEX('IPM TBtu and NOx'!$BB$6:$BS$54,MATCH($B39,'IPM TBtu and NOx'!$BA$6:$BA$54,0),MATCH(X$4,'IPM TBtu and NOx'!$BB$5:$BS$5,0))*1000000</f>
        <v>0</v>
      </c>
      <c r="Y39" s="99">
        <f>INDEX('IPM TBtu and NOx'!$BB$6:$BS$54,MATCH($B39,'IPM TBtu and NOx'!$BA$6:$BA$54,0),MATCH(Y$4,'IPM TBtu and NOx'!$BB$5:$BS$5,0))*1000000</f>
        <v>0</v>
      </c>
      <c r="Z39" s="99">
        <f>INDEX('IPM TBtu and NOx'!$BB$6:$BS$54,MATCH($B39,'IPM TBtu and NOx'!$BA$6:$BA$54,0),MATCH(Z$4,'IPM TBtu and NOx'!$BB$5:$BS$5,0))*1000000</f>
        <v>0</v>
      </c>
      <c r="AA39" s="99">
        <f>INDEX('IPM TBtu and NOx'!$BB$6:$BS$54,MATCH($B39,'IPM TBtu and NOx'!$BA$6:$BA$54,0),MATCH(AA$4,'IPM TBtu and NOx'!$BB$5:$BS$5,0))*1000000</f>
        <v>0</v>
      </c>
      <c r="AB39" s="51">
        <f t="shared" si="17"/>
        <v>0</v>
      </c>
      <c r="AC39" s="42">
        <f t="shared" si="18"/>
        <v>0</v>
      </c>
      <c r="AD39" s="42">
        <f t="shared" si="19"/>
        <v>0</v>
      </c>
      <c r="AE39" s="42">
        <f t="shared" si="20"/>
        <v>0</v>
      </c>
      <c r="AF39" s="42">
        <f t="shared" si="21"/>
        <v>0</v>
      </c>
      <c r="AG39" s="42">
        <f t="shared" si="22"/>
        <v>0</v>
      </c>
      <c r="AH39" s="51">
        <f t="shared" si="23"/>
        <v>0</v>
      </c>
      <c r="AI39" s="42">
        <f t="shared" si="24"/>
        <v>0</v>
      </c>
      <c r="AJ39" s="42">
        <f t="shared" si="25"/>
        <v>0</v>
      </c>
      <c r="AK39" s="42">
        <f t="shared" si="26"/>
        <v>0</v>
      </c>
      <c r="AL39" s="42">
        <f t="shared" si="27"/>
        <v>0</v>
      </c>
      <c r="AM39" s="42">
        <f t="shared" si="28"/>
        <v>0</v>
      </c>
      <c r="AN39" s="51">
        <f>VLOOKUP($B39,'2015 Historic Data for Final'!$A$2:$H$51,3,0)</f>
        <v>62808843.939999998</v>
      </c>
      <c r="AO39" s="62">
        <f>VLOOKUP($B39,'2015 Historic Data for Final'!$A$2:$H$51,5,0)</f>
        <v>62808843.939999998</v>
      </c>
      <c r="AP39" s="51">
        <f>VLOOKUP($B39,'2015 Historic Data for Final'!$A$2:$H$51,2,0)</f>
        <v>1755.4</v>
      </c>
      <c r="AQ39" s="42">
        <f>VLOOKUP($B39,'2015 Historic Data for Final'!$A$2:$H$51,8,0)</f>
        <v>1755.4</v>
      </c>
      <c r="AR39" s="62">
        <f t="shared" si="29"/>
        <v>1755.4</v>
      </c>
      <c r="AS39" s="73">
        <f t="shared" si="30"/>
        <v>5.5896586846174011E-2</v>
      </c>
      <c r="AT39" s="8">
        <f t="shared" si="31"/>
        <v>5.5896586846174011E-2</v>
      </c>
      <c r="AU39" s="9">
        <f t="shared" si="32"/>
        <v>5.5896586846174011E-2</v>
      </c>
      <c r="AV39" s="68" t="e">
        <f t="shared" si="33"/>
        <v>#DIV/0!</v>
      </c>
      <c r="AW39" s="8" t="e">
        <f t="shared" si="34"/>
        <v>#DIV/0!</v>
      </c>
      <c r="AX39" s="8" t="e">
        <f t="shared" si="35"/>
        <v>#DIV/0!</v>
      </c>
      <c r="AY39" s="8" t="e">
        <f t="shared" si="36"/>
        <v>#DIV/0!</v>
      </c>
      <c r="AZ39" s="8" t="e">
        <f t="shared" si="37"/>
        <v>#DIV/0!</v>
      </c>
      <c r="BA39" s="8" t="e">
        <f t="shared" si="38"/>
        <v>#DIV/0!</v>
      </c>
      <c r="BB39" s="40" t="e">
        <f t="shared" si="11"/>
        <v>#DIV/0!</v>
      </c>
      <c r="BC39" s="40" t="e">
        <f t="shared" si="12"/>
        <v>#DIV/0!</v>
      </c>
      <c r="BD39" s="40" t="e">
        <f t="shared" si="13"/>
        <v>#DIV/0!</v>
      </c>
      <c r="BE39" s="40" t="e">
        <f t="shared" si="14"/>
        <v>#DIV/0!</v>
      </c>
      <c r="BF39" s="40" t="e">
        <f t="shared" si="15"/>
        <v>#DIV/0!</v>
      </c>
      <c r="BG39" s="40" t="e">
        <f t="shared" si="16"/>
        <v>#DIV/0!</v>
      </c>
    </row>
    <row r="40" spans="1:61" s="40" customFormat="1" x14ac:dyDescent="0.25">
      <c r="A40" s="42" t="s">
        <v>13</v>
      </c>
      <c r="B40" s="53" t="s">
        <v>55</v>
      </c>
      <c r="C40" s="52" t="s">
        <v>83</v>
      </c>
      <c r="D40" s="42">
        <f>INDEX('IPM TBtu and NOx'!$AF$6:$AW$54,MATCH($B40,'IPM TBtu and NOx'!$AE$6:$AE$54,0),MATCH(D$4,'IPM TBtu and NOx'!$AF$5:$AW$5,0))</f>
        <v>34929.097046564755</v>
      </c>
      <c r="E40" s="42">
        <f>INDEX('IPM TBtu and NOx'!$AF$6:$AW$54,MATCH($B40,'IPM TBtu and NOx'!$AE$6:$AE$54,0),MATCH(E$4,'IPM TBtu and NOx'!$AF$5:$AW$5,0))</f>
        <v>29865.019647094265</v>
      </c>
      <c r="F40" s="42">
        <f>INDEX('IPM TBtu and NOx'!$AF$6:$AW$54,MATCH($B40,'IPM TBtu and NOx'!$AE$6:$AE$54,0),MATCH(F$4,'IPM TBtu and NOx'!$AF$5:$AW$5,0))</f>
        <v>16141.387573432283</v>
      </c>
      <c r="G40" s="42">
        <f>INDEX('IPM TBtu and NOx'!$AF$6:$AW$54,MATCH($B40,'IPM TBtu and NOx'!$AE$6:$AE$54,0),MATCH(G$4,'IPM TBtu and NOx'!$AF$5:$AW$5,0))</f>
        <v>16115.721310428022</v>
      </c>
      <c r="H40" s="42">
        <f>INDEX('IPM TBtu and NOx'!$AF$6:$AW$54,MATCH($B40,'IPM TBtu and NOx'!$AE$6:$AE$54,0),MATCH(H$4,'IPM TBtu and NOx'!$AF$5:$AW$5,0))</f>
        <v>15747.237599613025</v>
      </c>
      <c r="I40" s="42">
        <f>INDEX('IPM TBtu and NOx'!$AF$6:$AW$54,MATCH($B40,'IPM TBtu and NOx'!$AE$6:$AE$54,0),MATCH(I$4,'IPM TBtu and NOx'!$AF$5:$AW$5,0))</f>
        <v>15432.35821347222</v>
      </c>
      <c r="J40" s="85">
        <f>INDEX('IPM TBtu and NOx'!$J$6:$AA$54,MATCH($B40,'IPM TBtu and NOx'!$I$6:$I$54,0),MATCH(J$4,'IPM TBtu and NOx'!$J$5:$AA$5,0))*1000000</f>
        <v>534276749.77996892</v>
      </c>
      <c r="K40" s="85">
        <f>INDEX('IPM TBtu and NOx'!$J$6:$AA$54,MATCH($B40,'IPM TBtu and NOx'!$I$6:$I$54,0),MATCH(K$4,'IPM TBtu and NOx'!$J$5:$AA$5,0))*1000000</f>
        <v>534182857.31263506</v>
      </c>
      <c r="L40" s="85">
        <f>INDEX('IPM TBtu and NOx'!$J$6:$AA$54,MATCH($B40,'IPM TBtu and NOx'!$I$6:$I$54,0),MATCH(L$4,'IPM TBtu and NOx'!$J$5:$AA$5,0))*1000000</f>
        <v>534131453.03760868</v>
      </c>
      <c r="M40" s="85">
        <f>INDEX('IPM TBtu and NOx'!$J$6:$AA$54,MATCH($B40,'IPM TBtu and NOx'!$I$6:$I$54,0),MATCH(M$4,'IPM TBtu and NOx'!$J$5:$AA$5,0))*1000000</f>
        <v>534114704.46676308</v>
      </c>
      <c r="N40" s="85">
        <f>INDEX('IPM TBtu and NOx'!$J$6:$AA$54,MATCH($B40,'IPM TBtu and NOx'!$I$6:$I$54,0),MATCH(N$4,'IPM TBtu and NOx'!$J$5:$AA$5,0))*1000000</f>
        <v>532704076.56727785</v>
      </c>
      <c r="O40" s="85">
        <f>INDEX('IPM TBtu and NOx'!$J$6:$AA$54,MATCH($B40,'IPM TBtu and NOx'!$I$6:$I$54,0),MATCH(O$4,'IPM TBtu and NOx'!$J$5:$AA$5,0))*1000000</f>
        <v>530867516.29832125</v>
      </c>
      <c r="P40" s="99">
        <f>INDEX('IPM TBtu and NOx'!$BX$6:$CO$54,MATCH($B40,'IPM TBtu and NOx'!$BW$6:$BW$54,0),MATCH(P$4,'IPM TBtu and NOx'!$BX$5:$CO$5,0))</f>
        <v>9.2298859001333646</v>
      </c>
      <c r="Q40" s="99">
        <f>INDEX('IPM TBtu and NOx'!$BX$6:$CO$54,MATCH($B40,'IPM TBtu and NOx'!$BW$6:$BW$54,0),MATCH(Q$4,'IPM TBtu and NOx'!$BX$5:$CO$5,0))</f>
        <v>9.2298859001333646</v>
      </c>
      <c r="R40" s="99">
        <f>INDEX('IPM TBtu and NOx'!$BX$6:$CO$54,MATCH($B40,'IPM TBtu and NOx'!$BW$6:$BW$54,0),MATCH(R$4,'IPM TBtu and NOx'!$BX$5:$CO$5,0))</f>
        <v>9.2298859001333646</v>
      </c>
      <c r="S40" s="99">
        <f>INDEX('IPM TBtu and NOx'!$BX$6:$CO$54,MATCH($B40,'IPM TBtu and NOx'!$BW$6:$BW$54,0),MATCH(S$4,'IPM TBtu and NOx'!$BX$5:$CO$5,0))</f>
        <v>9.2298859001333646</v>
      </c>
      <c r="T40" s="99">
        <f>INDEX('IPM TBtu and NOx'!$BX$6:$CO$54,MATCH($B40,'IPM TBtu and NOx'!$BW$6:$BW$54,0),MATCH(T$4,'IPM TBtu and NOx'!$BX$5:$CO$5,0))</f>
        <v>9.2298859001333646</v>
      </c>
      <c r="U40" s="99">
        <f>INDEX('IPM TBtu and NOx'!$BX$6:$CO$54,MATCH($B40,'IPM TBtu and NOx'!$BW$6:$BW$54,0),MATCH(U$4,'IPM TBtu and NOx'!$BX$5:$CO$5,0))</f>
        <v>9.2298859001333646</v>
      </c>
      <c r="V40" s="99">
        <f>INDEX('IPM TBtu and NOx'!$BB$6:$BS$54,MATCH($B40,'IPM TBtu and NOx'!$BA$6:$BA$54,0),MATCH(V$4,'IPM TBtu and NOx'!$BB$5:$BS$5,0))*1000000</f>
        <v>176648.53397384431</v>
      </c>
      <c r="W40" s="99">
        <f>INDEX('IPM TBtu and NOx'!$BB$6:$BS$54,MATCH($B40,'IPM TBtu and NOx'!$BA$6:$BA$54,0),MATCH(W$4,'IPM TBtu and NOx'!$BB$5:$BS$5,0))*1000000</f>
        <v>176648.53397384431</v>
      </c>
      <c r="X40" s="99">
        <f>INDEX('IPM TBtu and NOx'!$BB$6:$BS$54,MATCH($B40,'IPM TBtu and NOx'!$BA$6:$BA$54,0),MATCH(X$4,'IPM TBtu and NOx'!$BB$5:$BS$5,0))*1000000</f>
        <v>176648.53397384431</v>
      </c>
      <c r="Y40" s="99">
        <f>INDEX('IPM TBtu and NOx'!$BB$6:$BS$54,MATCH($B40,'IPM TBtu and NOx'!$BA$6:$BA$54,0),MATCH(Y$4,'IPM TBtu and NOx'!$BB$5:$BS$5,0))*1000000</f>
        <v>176648.53397384431</v>
      </c>
      <c r="Z40" s="99">
        <f>INDEX('IPM TBtu and NOx'!$BB$6:$BS$54,MATCH($B40,'IPM TBtu and NOx'!$BA$6:$BA$54,0),MATCH(Z$4,'IPM TBtu and NOx'!$BB$5:$BS$5,0))*1000000</f>
        <v>176648.53397384431</v>
      </c>
      <c r="AA40" s="99">
        <f>INDEX('IPM TBtu and NOx'!$BB$6:$BS$54,MATCH($B40,'IPM TBtu and NOx'!$BA$6:$BA$54,0),MATCH(AA$4,'IPM TBtu and NOx'!$BB$5:$BS$5,0))*1000000</f>
        <v>176648.53397384431</v>
      </c>
      <c r="AB40" s="51">
        <f t="shared" si="17"/>
        <v>34929.097046564755</v>
      </c>
      <c r="AC40" s="42">
        <f t="shared" si="18"/>
        <v>29865.019647094265</v>
      </c>
      <c r="AD40" s="42">
        <f t="shared" si="19"/>
        <v>16141.387573432283</v>
      </c>
      <c r="AE40" s="42">
        <f t="shared" si="20"/>
        <v>16115.721310428022</v>
      </c>
      <c r="AF40" s="42">
        <f t="shared" si="21"/>
        <v>15747.237599613025</v>
      </c>
      <c r="AG40" s="42">
        <f t="shared" si="22"/>
        <v>15432.35821347222</v>
      </c>
      <c r="AH40" s="51">
        <f t="shared" si="23"/>
        <v>534276749.77996892</v>
      </c>
      <c r="AI40" s="42">
        <f t="shared" si="24"/>
        <v>534182857.31263506</v>
      </c>
      <c r="AJ40" s="42">
        <f t="shared" si="25"/>
        <v>534131453.03760868</v>
      </c>
      <c r="AK40" s="42">
        <f t="shared" si="26"/>
        <v>534114704.46676308</v>
      </c>
      <c r="AL40" s="42">
        <f t="shared" si="27"/>
        <v>532704076.56727785</v>
      </c>
      <c r="AM40" s="42">
        <f t="shared" si="28"/>
        <v>530867516.29832125</v>
      </c>
      <c r="AN40" s="51">
        <f>VLOOKUP($B40,'2015 Historic Data for Final'!$A$2:$H$51,3,0)</f>
        <v>502369273.60799998</v>
      </c>
      <c r="AO40" s="62">
        <f>VLOOKUP($B40,'2015 Historic Data for Final'!$A$2:$H$51,5,0)</f>
        <v>502369273.60799998</v>
      </c>
      <c r="AP40" s="51">
        <f>VLOOKUP($B40,'2015 Historic Data for Final'!$A$2:$H$51,2,0)</f>
        <v>36032.684000000001</v>
      </c>
      <c r="AQ40" s="42">
        <f>VLOOKUP($B40,'2015 Historic Data for Final'!$A$2:$H$51,8,0)</f>
        <v>35607.243499999997</v>
      </c>
      <c r="AR40" s="62">
        <f t="shared" si="29"/>
        <v>35607.243499999997</v>
      </c>
      <c r="AS40" s="73">
        <f t="shared" si="30"/>
        <v>0.14345098672621603</v>
      </c>
      <c r="AT40" s="8">
        <f t="shared" si="31"/>
        <v>0.14175725057494032</v>
      </c>
      <c r="AU40" s="9">
        <f t="shared" si="32"/>
        <v>0.14175725057494032</v>
      </c>
      <c r="AV40" s="68">
        <f t="shared" si="33"/>
        <v>0.13075282449011527</v>
      </c>
      <c r="AW40" s="8">
        <f t="shared" si="34"/>
        <v>0.11181571717721936</v>
      </c>
      <c r="AX40" s="8">
        <f t="shared" si="35"/>
        <v>6.0439756848753683E-2</v>
      </c>
      <c r="AY40" s="8">
        <f t="shared" si="36"/>
        <v>6.0345544414536413E-2</v>
      </c>
      <c r="AZ40" s="8">
        <f t="shared" si="37"/>
        <v>5.912189634848506E-2</v>
      </c>
      <c r="BA40" s="8">
        <f t="shared" si="38"/>
        <v>5.8140148868328939E-2</v>
      </c>
      <c r="BB40" s="40">
        <f t="shared" si="11"/>
        <v>35607</v>
      </c>
      <c r="BC40" s="40">
        <f t="shared" si="12"/>
        <v>30851</v>
      </c>
      <c r="BD40" s="40">
        <f t="shared" si="13"/>
        <v>17946</v>
      </c>
      <c r="BE40" s="40">
        <f t="shared" si="14"/>
        <v>17922</v>
      </c>
      <c r="BF40" s="40">
        <f t="shared" si="15"/>
        <v>17615</v>
      </c>
      <c r="BG40" s="40">
        <f t="shared" si="16"/>
        <v>17368</v>
      </c>
      <c r="BI40" s="40" t="s">
        <v>219</v>
      </c>
    </row>
    <row r="41" spans="1:61" s="40" customFormat="1" x14ac:dyDescent="0.25">
      <c r="A41" s="42"/>
      <c r="B41" s="53" t="s">
        <v>56</v>
      </c>
      <c r="C41" s="52" t="s">
        <v>82</v>
      </c>
      <c r="D41" s="42">
        <f>INDEX('IPM TBtu and NOx'!$AF$6:$AW$54,MATCH($B41,'IPM TBtu and NOx'!$AE$6:$AE$54,0),MATCH(D$4,'IPM TBtu and NOx'!$AF$5:$AW$5,0))</f>
        <v>180.06227425299414</v>
      </c>
      <c r="E41" s="42">
        <f>INDEX('IPM TBtu and NOx'!$AF$6:$AW$54,MATCH($B41,'IPM TBtu and NOx'!$AE$6:$AE$54,0),MATCH(E$4,'IPM TBtu and NOx'!$AF$5:$AW$5,0))</f>
        <v>180.06228132556296</v>
      </c>
      <c r="F41" s="42">
        <f>INDEX('IPM TBtu and NOx'!$AF$6:$AW$54,MATCH($B41,'IPM TBtu and NOx'!$AE$6:$AE$54,0),MATCH(F$4,'IPM TBtu and NOx'!$AF$5:$AW$5,0))</f>
        <v>180.06228132556291</v>
      </c>
      <c r="G41" s="42">
        <f>INDEX('IPM TBtu and NOx'!$AF$6:$AW$54,MATCH($B41,'IPM TBtu and NOx'!$AE$6:$AE$54,0),MATCH(G$4,'IPM TBtu and NOx'!$AF$5:$AW$5,0))</f>
        <v>180.06228132556291</v>
      </c>
      <c r="H41" s="42">
        <f>INDEX('IPM TBtu and NOx'!$AF$6:$AW$54,MATCH($B41,'IPM TBtu and NOx'!$AE$6:$AE$54,0),MATCH(H$4,'IPM TBtu and NOx'!$AF$5:$AW$5,0))</f>
        <v>180.06228132556296</v>
      </c>
      <c r="I41" s="42">
        <f>INDEX('IPM TBtu and NOx'!$AF$6:$AW$54,MATCH($B41,'IPM TBtu and NOx'!$AE$6:$AE$54,0),MATCH(I$4,'IPM TBtu and NOx'!$AF$5:$AW$5,0))</f>
        <v>180.06228132556296</v>
      </c>
      <c r="J41" s="85">
        <f>INDEX('IPM TBtu and NOx'!$J$6:$AA$54,MATCH($B41,'IPM TBtu and NOx'!$I$6:$I$54,0),MATCH(J$4,'IPM TBtu and NOx'!$J$5:$AA$5,0))*1000000</f>
        <v>25989469.413766041</v>
      </c>
      <c r="K41" s="85">
        <f>INDEX('IPM TBtu and NOx'!$J$6:$AA$54,MATCH($B41,'IPM TBtu and NOx'!$I$6:$I$54,0),MATCH(K$4,'IPM TBtu and NOx'!$J$5:$AA$5,0))*1000000</f>
        <v>25989469.818452947</v>
      </c>
      <c r="L41" s="85">
        <f>INDEX('IPM TBtu and NOx'!$J$6:$AA$54,MATCH($B41,'IPM TBtu and NOx'!$I$6:$I$54,0),MATCH(L$4,'IPM TBtu and NOx'!$J$5:$AA$5,0))*1000000</f>
        <v>25989469.818452947</v>
      </c>
      <c r="M41" s="85">
        <f>INDEX('IPM TBtu and NOx'!$J$6:$AA$54,MATCH($B41,'IPM TBtu and NOx'!$I$6:$I$54,0),MATCH(M$4,'IPM TBtu and NOx'!$J$5:$AA$5,0))*1000000</f>
        <v>25989469.818452947</v>
      </c>
      <c r="N41" s="85">
        <f>INDEX('IPM TBtu and NOx'!$J$6:$AA$54,MATCH($B41,'IPM TBtu and NOx'!$I$6:$I$54,0),MATCH(N$4,'IPM TBtu and NOx'!$J$5:$AA$5,0))*1000000</f>
        <v>25989469.818452947</v>
      </c>
      <c r="O41" s="85">
        <f>INDEX('IPM TBtu and NOx'!$J$6:$AA$54,MATCH($B41,'IPM TBtu and NOx'!$I$6:$I$54,0),MATCH(O$4,'IPM TBtu and NOx'!$J$5:$AA$5,0))*1000000</f>
        <v>25989469.818452947</v>
      </c>
      <c r="P41" s="99">
        <f>INDEX('IPM TBtu and NOx'!$BX$6:$CO$54,MATCH($B41,'IPM TBtu and NOx'!$BW$6:$BW$54,0),MATCH(P$4,'IPM TBtu and NOx'!$BX$5:$CO$5,0))</f>
        <v>0</v>
      </c>
      <c r="Q41" s="99">
        <f>INDEX('IPM TBtu and NOx'!$BX$6:$CO$54,MATCH($B41,'IPM TBtu and NOx'!$BW$6:$BW$54,0),MATCH(Q$4,'IPM TBtu and NOx'!$BX$5:$CO$5,0))</f>
        <v>0</v>
      </c>
      <c r="R41" s="99">
        <f>INDEX('IPM TBtu and NOx'!$BX$6:$CO$54,MATCH($B41,'IPM TBtu and NOx'!$BW$6:$BW$54,0),MATCH(R$4,'IPM TBtu and NOx'!$BX$5:$CO$5,0))</f>
        <v>0</v>
      </c>
      <c r="S41" s="99">
        <f>INDEX('IPM TBtu and NOx'!$BX$6:$CO$54,MATCH($B41,'IPM TBtu and NOx'!$BW$6:$BW$54,0),MATCH(S$4,'IPM TBtu and NOx'!$BX$5:$CO$5,0))</f>
        <v>0</v>
      </c>
      <c r="T41" s="99">
        <f>INDEX('IPM TBtu and NOx'!$BX$6:$CO$54,MATCH($B41,'IPM TBtu and NOx'!$BW$6:$BW$54,0),MATCH(T$4,'IPM TBtu and NOx'!$BX$5:$CO$5,0))</f>
        <v>0</v>
      </c>
      <c r="U41" s="99">
        <f>INDEX('IPM TBtu and NOx'!$BX$6:$CO$54,MATCH($B41,'IPM TBtu and NOx'!$BW$6:$BW$54,0),MATCH(U$4,'IPM TBtu and NOx'!$BX$5:$CO$5,0))</f>
        <v>0</v>
      </c>
      <c r="V41" s="99">
        <f>INDEX('IPM TBtu and NOx'!$BB$6:$BS$54,MATCH($B41,'IPM TBtu and NOx'!$BA$6:$BA$54,0),MATCH(V$4,'IPM TBtu and NOx'!$BB$5:$BS$5,0))*1000000</f>
        <v>0</v>
      </c>
      <c r="W41" s="99">
        <f>INDEX('IPM TBtu and NOx'!$BB$6:$BS$54,MATCH($B41,'IPM TBtu and NOx'!$BA$6:$BA$54,0),MATCH(W$4,'IPM TBtu and NOx'!$BB$5:$BS$5,0))*1000000</f>
        <v>0</v>
      </c>
      <c r="X41" s="99">
        <f>INDEX('IPM TBtu and NOx'!$BB$6:$BS$54,MATCH($B41,'IPM TBtu and NOx'!$BA$6:$BA$54,0),MATCH(X$4,'IPM TBtu and NOx'!$BB$5:$BS$5,0))*1000000</f>
        <v>0</v>
      </c>
      <c r="Y41" s="99">
        <f>INDEX('IPM TBtu and NOx'!$BB$6:$BS$54,MATCH($B41,'IPM TBtu and NOx'!$BA$6:$BA$54,0),MATCH(Y$4,'IPM TBtu and NOx'!$BB$5:$BS$5,0))*1000000</f>
        <v>0</v>
      </c>
      <c r="Z41" s="99">
        <f>INDEX('IPM TBtu and NOx'!$BB$6:$BS$54,MATCH($B41,'IPM TBtu and NOx'!$BA$6:$BA$54,0),MATCH(Z$4,'IPM TBtu and NOx'!$BB$5:$BS$5,0))*1000000</f>
        <v>0</v>
      </c>
      <c r="AA41" s="99">
        <f>INDEX('IPM TBtu and NOx'!$BB$6:$BS$54,MATCH($B41,'IPM TBtu and NOx'!$BA$6:$BA$54,0),MATCH(AA$4,'IPM TBtu and NOx'!$BB$5:$BS$5,0))*1000000</f>
        <v>0</v>
      </c>
      <c r="AB41" s="51">
        <f t="shared" si="17"/>
        <v>180.06227425299414</v>
      </c>
      <c r="AC41" s="42">
        <f t="shared" si="18"/>
        <v>180.06228132556296</v>
      </c>
      <c r="AD41" s="42">
        <f t="shared" si="19"/>
        <v>180.06228132556291</v>
      </c>
      <c r="AE41" s="42">
        <f t="shared" si="20"/>
        <v>180.06228132556291</v>
      </c>
      <c r="AF41" s="42">
        <f t="shared" si="21"/>
        <v>180.06228132556296</v>
      </c>
      <c r="AG41" s="42">
        <f t="shared" si="22"/>
        <v>180.06228132556296</v>
      </c>
      <c r="AH41" s="51">
        <f t="shared" si="23"/>
        <v>25989469.413766041</v>
      </c>
      <c r="AI41" s="42">
        <f t="shared" si="24"/>
        <v>25989469.818452947</v>
      </c>
      <c r="AJ41" s="42">
        <f t="shared" si="25"/>
        <v>25989469.818452947</v>
      </c>
      <c r="AK41" s="42">
        <f t="shared" si="26"/>
        <v>25989469.818452947</v>
      </c>
      <c r="AL41" s="42">
        <f t="shared" si="27"/>
        <v>25989469.818452947</v>
      </c>
      <c r="AM41" s="42">
        <f t="shared" si="28"/>
        <v>25989469.818452947</v>
      </c>
      <c r="AN41" s="51">
        <f>VLOOKUP($B41,'2015 Historic Data for Final'!$A$2:$H$51,3,0)</f>
        <v>30361797.515999999</v>
      </c>
      <c r="AO41" s="62">
        <f>VLOOKUP($B41,'2015 Historic Data for Final'!$A$2:$H$51,5,0)</f>
        <v>30361797.515999999</v>
      </c>
      <c r="AP41" s="51">
        <f>VLOOKUP($B41,'2015 Historic Data for Final'!$A$2:$H$51,2,0)</f>
        <v>283.18900000000002</v>
      </c>
      <c r="AQ41" s="42">
        <f>VLOOKUP($B41,'2015 Historic Data for Final'!$A$2:$H$51,8,0)</f>
        <v>283.18900000000002</v>
      </c>
      <c r="AR41" s="62">
        <f t="shared" si="29"/>
        <v>283.18900000000002</v>
      </c>
      <c r="AS41" s="73">
        <f t="shared" si="30"/>
        <v>1.8654297384782019E-2</v>
      </c>
      <c r="AT41" s="8">
        <f t="shared" si="31"/>
        <v>1.8654297384782019E-2</v>
      </c>
      <c r="AU41" s="9">
        <f t="shared" si="32"/>
        <v>1.8654297384782019E-2</v>
      </c>
      <c r="AV41" s="68">
        <f t="shared" si="33"/>
        <v>1.3856556391075777E-2</v>
      </c>
      <c r="AW41" s="8">
        <f t="shared" si="34"/>
        <v>1.3856556719576928E-2</v>
      </c>
      <c r="AX41" s="8">
        <f t="shared" si="35"/>
        <v>1.3856556719576923E-2</v>
      </c>
      <c r="AY41" s="8">
        <f t="shared" si="36"/>
        <v>1.3856556719576923E-2</v>
      </c>
      <c r="AZ41" s="8">
        <f t="shared" si="37"/>
        <v>1.3856556719576928E-2</v>
      </c>
      <c r="BA41" s="8">
        <f t="shared" si="38"/>
        <v>1.3856556719576928E-2</v>
      </c>
      <c r="BB41" s="40">
        <f t="shared" si="11"/>
        <v>283</v>
      </c>
      <c r="BC41" s="40">
        <f t="shared" si="12"/>
        <v>283</v>
      </c>
      <c r="BD41" s="40">
        <f t="shared" si="13"/>
        <v>283</v>
      </c>
      <c r="BE41" s="40">
        <f t="shared" si="14"/>
        <v>283</v>
      </c>
      <c r="BF41" s="40">
        <f t="shared" si="15"/>
        <v>283</v>
      </c>
      <c r="BG41" s="40">
        <f t="shared" si="16"/>
        <v>283</v>
      </c>
    </row>
    <row r="42" spans="1:61" s="40" customFormat="1" x14ac:dyDescent="0.25">
      <c r="A42" s="42"/>
      <c r="B42" s="53" t="s">
        <v>57</v>
      </c>
      <c r="C42" s="52" t="s">
        <v>81</v>
      </c>
      <c r="D42" s="42">
        <f>INDEX('IPM TBtu and NOx'!$AF$6:$AW$54,MATCH($B42,'IPM TBtu and NOx'!$AE$6:$AE$54,0),MATCH(D$4,'IPM TBtu and NOx'!$AF$5:$AW$5,0))</f>
        <v>5750.6863808480002</v>
      </c>
      <c r="E42" s="42">
        <f>INDEX('IPM TBtu and NOx'!$AF$6:$AW$54,MATCH($B42,'IPM TBtu and NOx'!$AE$6:$AE$54,0),MATCH(E$4,'IPM TBtu and NOx'!$AF$5:$AW$5,0))</f>
        <v>5578.7744801725012</v>
      </c>
      <c r="F42" s="42">
        <f>INDEX('IPM TBtu and NOx'!$AF$6:$AW$54,MATCH($B42,'IPM TBtu and NOx'!$AE$6:$AE$54,0),MATCH(F$4,'IPM TBtu and NOx'!$AF$5:$AW$5,0))</f>
        <v>5579.3700660642808</v>
      </c>
      <c r="G42" s="42">
        <f>INDEX('IPM TBtu and NOx'!$AF$6:$AW$54,MATCH($B42,'IPM TBtu and NOx'!$AE$6:$AE$54,0),MATCH(G$4,'IPM TBtu and NOx'!$AF$5:$AW$5,0))</f>
        <v>5565.4132397096328</v>
      </c>
      <c r="H42" s="42">
        <f>INDEX('IPM TBtu and NOx'!$AF$6:$AW$54,MATCH($B42,'IPM TBtu and NOx'!$AE$6:$AE$54,0),MATCH(H$4,'IPM TBtu and NOx'!$AF$5:$AW$5,0))</f>
        <v>5557.0291965495735</v>
      </c>
      <c r="I42" s="42">
        <f>INDEX('IPM TBtu and NOx'!$AF$6:$AW$54,MATCH($B42,'IPM TBtu and NOx'!$AE$6:$AE$54,0),MATCH(I$4,'IPM TBtu and NOx'!$AF$5:$AW$5,0))</f>
        <v>5555.4893000869952</v>
      </c>
      <c r="J42" s="85">
        <f>INDEX('IPM TBtu and NOx'!$J$6:$AA$54,MATCH($B42,'IPM TBtu and NOx'!$I$6:$I$54,0),MATCH(J$4,'IPM TBtu and NOx'!$J$5:$AA$5,0))*1000000</f>
        <v>155175668.68040183</v>
      </c>
      <c r="K42" s="85">
        <f>INDEX('IPM TBtu and NOx'!$J$6:$AA$54,MATCH($B42,'IPM TBtu and NOx'!$I$6:$I$54,0),MATCH(K$4,'IPM TBtu and NOx'!$J$5:$AA$5,0))*1000000</f>
        <v>155175668.73413002</v>
      </c>
      <c r="L42" s="85">
        <f>INDEX('IPM TBtu and NOx'!$J$6:$AA$54,MATCH($B42,'IPM TBtu and NOx'!$I$6:$I$54,0),MATCH(L$4,'IPM TBtu and NOx'!$J$5:$AA$5,0))*1000000</f>
        <v>155198067.51014936</v>
      </c>
      <c r="M42" s="85">
        <f>INDEX('IPM TBtu and NOx'!$J$6:$AA$54,MATCH($B42,'IPM TBtu and NOx'!$I$6:$I$54,0),MATCH(M$4,'IPM TBtu and NOx'!$J$5:$AA$5,0))*1000000</f>
        <v>154692892.61173198</v>
      </c>
      <c r="N42" s="85">
        <f>INDEX('IPM TBtu and NOx'!$J$6:$AA$54,MATCH($B42,'IPM TBtu and NOx'!$I$6:$I$54,0),MATCH(N$4,'IPM TBtu and NOx'!$J$5:$AA$5,0))*1000000</f>
        <v>154300280.10643262</v>
      </c>
      <c r="O42" s="85">
        <f>INDEX('IPM TBtu and NOx'!$J$6:$AA$54,MATCH($B42,'IPM TBtu and NOx'!$I$6:$I$54,0),MATCH(O$4,'IPM TBtu and NOx'!$J$5:$AA$5,0))*1000000</f>
        <v>153819128.85603857</v>
      </c>
      <c r="P42" s="99">
        <f>INDEX('IPM TBtu and NOx'!$BX$6:$CO$54,MATCH($B42,'IPM TBtu and NOx'!$BW$6:$BW$54,0),MATCH(P$4,'IPM TBtu and NOx'!$BX$5:$CO$5,0))</f>
        <v>0</v>
      </c>
      <c r="Q42" s="99">
        <f>INDEX('IPM TBtu and NOx'!$BX$6:$CO$54,MATCH($B42,'IPM TBtu and NOx'!$BW$6:$BW$54,0),MATCH(Q$4,'IPM TBtu and NOx'!$BX$5:$CO$5,0))</f>
        <v>0</v>
      </c>
      <c r="R42" s="99">
        <f>INDEX('IPM TBtu and NOx'!$BX$6:$CO$54,MATCH($B42,'IPM TBtu and NOx'!$BW$6:$BW$54,0),MATCH(R$4,'IPM TBtu and NOx'!$BX$5:$CO$5,0))</f>
        <v>0</v>
      </c>
      <c r="S42" s="99">
        <f>INDEX('IPM TBtu and NOx'!$BX$6:$CO$54,MATCH($B42,'IPM TBtu and NOx'!$BW$6:$BW$54,0),MATCH(S$4,'IPM TBtu and NOx'!$BX$5:$CO$5,0))</f>
        <v>0</v>
      </c>
      <c r="T42" s="99">
        <f>INDEX('IPM TBtu and NOx'!$BX$6:$CO$54,MATCH($B42,'IPM TBtu and NOx'!$BW$6:$BW$54,0),MATCH(T$4,'IPM TBtu and NOx'!$BX$5:$CO$5,0))</f>
        <v>0</v>
      </c>
      <c r="U42" s="99">
        <f>INDEX('IPM TBtu and NOx'!$BX$6:$CO$54,MATCH($B42,'IPM TBtu and NOx'!$BW$6:$BW$54,0),MATCH(U$4,'IPM TBtu and NOx'!$BX$5:$CO$5,0))</f>
        <v>0</v>
      </c>
      <c r="V42" s="99">
        <f>INDEX('IPM TBtu and NOx'!$BB$6:$BS$54,MATCH($B42,'IPM TBtu and NOx'!$BA$6:$BA$54,0),MATCH(V$4,'IPM TBtu and NOx'!$BB$5:$BS$5,0))*1000000</f>
        <v>0</v>
      </c>
      <c r="W42" s="99">
        <f>INDEX('IPM TBtu and NOx'!$BB$6:$BS$54,MATCH($B42,'IPM TBtu and NOx'!$BA$6:$BA$54,0),MATCH(W$4,'IPM TBtu and NOx'!$BB$5:$BS$5,0))*1000000</f>
        <v>0</v>
      </c>
      <c r="X42" s="99">
        <f>INDEX('IPM TBtu and NOx'!$BB$6:$BS$54,MATCH($B42,'IPM TBtu and NOx'!$BA$6:$BA$54,0),MATCH(X$4,'IPM TBtu and NOx'!$BB$5:$BS$5,0))*1000000</f>
        <v>0</v>
      </c>
      <c r="Y42" s="99">
        <f>INDEX('IPM TBtu and NOx'!$BB$6:$BS$54,MATCH($B42,'IPM TBtu and NOx'!$BA$6:$BA$54,0),MATCH(Y$4,'IPM TBtu and NOx'!$BB$5:$BS$5,0))*1000000</f>
        <v>0</v>
      </c>
      <c r="Z42" s="99">
        <f>INDEX('IPM TBtu and NOx'!$BB$6:$BS$54,MATCH($B42,'IPM TBtu and NOx'!$BA$6:$BA$54,0),MATCH(Z$4,'IPM TBtu and NOx'!$BB$5:$BS$5,0))*1000000</f>
        <v>0</v>
      </c>
      <c r="AA42" s="99">
        <f>INDEX('IPM TBtu and NOx'!$BB$6:$BS$54,MATCH($B42,'IPM TBtu and NOx'!$BA$6:$BA$54,0),MATCH(AA$4,'IPM TBtu and NOx'!$BB$5:$BS$5,0))*1000000</f>
        <v>0</v>
      </c>
      <c r="AB42" s="51">
        <f t="shared" si="17"/>
        <v>5750.6863808480002</v>
      </c>
      <c r="AC42" s="42">
        <f t="shared" si="18"/>
        <v>5578.7744801725012</v>
      </c>
      <c r="AD42" s="42">
        <f t="shared" si="19"/>
        <v>5579.3700660642808</v>
      </c>
      <c r="AE42" s="42">
        <f t="shared" si="20"/>
        <v>5565.4132397096328</v>
      </c>
      <c r="AF42" s="42">
        <f t="shared" si="21"/>
        <v>5557.0291965495735</v>
      </c>
      <c r="AG42" s="42">
        <f t="shared" si="22"/>
        <v>5555.4893000869952</v>
      </c>
      <c r="AH42" s="51">
        <f t="shared" si="23"/>
        <v>155175668.68040183</v>
      </c>
      <c r="AI42" s="42">
        <f t="shared" si="24"/>
        <v>155175668.73413002</v>
      </c>
      <c r="AJ42" s="42">
        <f t="shared" si="25"/>
        <v>155198067.51014936</v>
      </c>
      <c r="AK42" s="42">
        <f t="shared" si="26"/>
        <v>154692892.61173198</v>
      </c>
      <c r="AL42" s="42">
        <f t="shared" si="27"/>
        <v>154300280.10643262</v>
      </c>
      <c r="AM42" s="42">
        <f t="shared" si="28"/>
        <v>153819128.85603857</v>
      </c>
      <c r="AN42" s="51">
        <f>VLOOKUP($B42,'2015 Historic Data for Final'!$A$2:$H$51,3,0)</f>
        <v>178786563.03600001</v>
      </c>
      <c r="AO42" s="62">
        <f>VLOOKUP($B42,'2015 Historic Data for Final'!$A$2:$H$51,5,0)</f>
        <v>178786563.03600001</v>
      </c>
      <c r="AP42" s="51">
        <f>VLOOKUP($B42,'2015 Historic Data for Final'!$A$2:$H$51,2,0)</f>
        <v>5649.9930000000004</v>
      </c>
      <c r="AQ42" s="42">
        <f>VLOOKUP($B42,'2015 Historic Data for Final'!$A$2:$H$51,8,0)</f>
        <v>5486.424</v>
      </c>
      <c r="AR42" s="62">
        <f t="shared" si="29"/>
        <v>5486.424</v>
      </c>
      <c r="AS42" s="73">
        <f t="shared" si="30"/>
        <v>6.3203776660355981E-2</v>
      </c>
      <c r="AT42" s="8">
        <f t="shared" si="31"/>
        <v>6.1374008279305281E-2</v>
      </c>
      <c r="AU42" s="9">
        <f t="shared" si="32"/>
        <v>6.1374008279305281E-2</v>
      </c>
      <c r="AV42" s="68">
        <f t="shared" si="33"/>
        <v>7.4118403094393007E-2</v>
      </c>
      <c r="AW42" s="8">
        <f t="shared" si="34"/>
        <v>7.1902696159549154E-2</v>
      </c>
      <c r="AX42" s="8">
        <f t="shared" si="35"/>
        <v>7.18999940601633E-2</v>
      </c>
      <c r="AY42" s="8">
        <f t="shared" si="36"/>
        <v>7.1954349624561209E-2</v>
      </c>
      <c r="AZ42" s="8">
        <f t="shared" si="37"/>
        <v>7.2028763560461062E-2</v>
      </c>
      <c r="BA42" s="8">
        <f t="shared" si="38"/>
        <v>7.2234049710247078E-2</v>
      </c>
      <c r="BB42" s="40">
        <f t="shared" si="11"/>
        <v>5486</v>
      </c>
      <c r="BC42" s="40">
        <f t="shared" si="12"/>
        <v>5288</v>
      </c>
      <c r="BD42" s="40">
        <f t="shared" si="13"/>
        <v>5288</v>
      </c>
      <c r="BE42" s="40">
        <f t="shared" si="14"/>
        <v>5293</v>
      </c>
      <c r="BF42" s="40">
        <f t="shared" si="15"/>
        <v>5300</v>
      </c>
      <c r="BG42" s="40">
        <f t="shared" si="16"/>
        <v>5318</v>
      </c>
    </row>
    <row r="43" spans="1:61" s="40" customFormat="1" x14ac:dyDescent="0.25">
      <c r="A43" s="42"/>
      <c r="B43" s="53" t="s">
        <v>58</v>
      </c>
      <c r="C43" s="52" t="s">
        <v>80</v>
      </c>
      <c r="D43" s="42">
        <f>INDEX('IPM TBtu and NOx'!$AF$6:$AW$54,MATCH($B43,'IPM TBtu and NOx'!$AE$6:$AE$54,0),MATCH(D$4,'IPM TBtu and NOx'!$AF$5:$AW$5,0))</f>
        <v>536.74184357833474</v>
      </c>
      <c r="E43" s="42">
        <f>INDEX('IPM TBtu and NOx'!$AF$6:$AW$54,MATCH($B43,'IPM TBtu and NOx'!$AE$6:$AE$54,0),MATCH(E$4,'IPM TBtu and NOx'!$AF$5:$AW$5,0))</f>
        <v>536.92181273710844</v>
      </c>
      <c r="F43" s="42">
        <f>INDEX('IPM TBtu and NOx'!$AF$6:$AW$54,MATCH($B43,'IPM TBtu and NOx'!$AE$6:$AE$54,0),MATCH(F$4,'IPM TBtu and NOx'!$AF$5:$AW$5,0))</f>
        <v>536.92181273710844</v>
      </c>
      <c r="G43" s="42">
        <f>INDEX('IPM TBtu and NOx'!$AF$6:$AW$54,MATCH($B43,'IPM TBtu and NOx'!$AE$6:$AE$54,0),MATCH(G$4,'IPM TBtu and NOx'!$AF$5:$AW$5,0))</f>
        <v>536.47274890162225</v>
      </c>
      <c r="H43" s="42">
        <f>INDEX('IPM TBtu and NOx'!$AF$6:$AW$54,MATCH($B43,'IPM TBtu and NOx'!$AE$6:$AE$54,0),MATCH(H$4,'IPM TBtu and NOx'!$AF$5:$AW$5,0))</f>
        <v>536.54759719643619</v>
      </c>
      <c r="I43" s="42">
        <f>INDEX('IPM TBtu and NOx'!$AF$6:$AW$54,MATCH($B43,'IPM TBtu and NOx'!$AE$6:$AE$54,0),MATCH(I$4,'IPM TBtu and NOx'!$AF$5:$AW$5,0))</f>
        <v>536.54759719643619</v>
      </c>
      <c r="J43" s="85">
        <f>INDEX('IPM TBtu and NOx'!$J$6:$AA$54,MATCH($B43,'IPM TBtu and NOx'!$I$6:$I$54,0),MATCH(J$4,'IPM TBtu and NOx'!$J$5:$AA$5,0))*1000000</f>
        <v>20864864.940231901</v>
      </c>
      <c r="K43" s="85">
        <f>INDEX('IPM TBtu and NOx'!$J$6:$AA$54,MATCH($B43,'IPM TBtu and NOx'!$I$6:$I$54,0),MATCH(K$4,'IPM TBtu and NOx'!$J$5:$AA$5,0))*1000000</f>
        <v>20866832.13804264</v>
      </c>
      <c r="L43" s="85">
        <f>INDEX('IPM TBtu and NOx'!$J$6:$AA$54,MATCH($B43,'IPM TBtu and NOx'!$I$6:$I$54,0),MATCH(L$4,'IPM TBtu and NOx'!$J$5:$AA$5,0))*1000000</f>
        <v>20866832.13804264</v>
      </c>
      <c r="M43" s="85">
        <f>INDEX('IPM TBtu and NOx'!$J$6:$AA$54,MATCH($B43,'IPM TBtu and NOx'!$I$6:$I$54,0),MATCH(M$4,'IPM TBtu and NOx'!$J$5:$AA$5,0))*1000000</f>
        <v>20866870.2321679</v>
      </c>
      <c r="N43" s="85">
        <f>INDEX('IPM TBtu and NOx'!$J$6:$AA$54,MATCH($B43,'IPM TBtu and NOx'!$I$6:$I$54,0),MATCH(N$4,'IPM TBtu and NOx'!$J$5:$AA$5,0))*1000000</f>
        <v>20868981.608608302</v>
      </c>
      <c r="O43" s="85">
        <f>INDEX('IPM TBtu and NOx'!$J$6:$AA$54,MATCH($B43,'IPM TBtu and NOx'!$I$6:$I$54,0),MATCH(O$4,'IPM TBtu and NOx'!$J$5:$AA$5,0))*1000000</f>
        <v>20868981.608608302</v>
      </c>
      <c r="P43" s="99">
        <f>INDEX('IPM TBtu and NOx'!$BX$6:$CO$54,MATCH($B43,'IPM TBtu and NOx'!$BW$6:$BW$54,0),MATCH(P$4,'IPM TBtu and NOx'!$BX$5:$CO$5,0))</f>
        <v>0</v>
      </c>
      <c r="Q43" s="99">
        <f>INDEX('IPM TBtu and NOx'!$BX$6:$CO$54,MATCH($B43,'IPM TBtu and NOx'!$BW$6:$BW$54,0),MATCH(Q$4,'IPM TBtu and NOx'!$BX$5:$CO$5,0))</f>
        <v>0</v>
      </c>
      <c r="R43" s="99">
        <f>INDEX('IPM TBtu and NOx'!$BX$6:$CO$54,MATCH($B43,'IPM TBtu and NOx'!$BW$6:$BW$54,0),MATCH(R$4,'IPM TBtu and NOx'!$BX$5:$CO$5,0))</f>
        <v>0</v>
      </c>
      <c r="S43" s="99">
        <f>INDEX('IPM TBtu and NOx'!$BX$6:$CO$54,MATCH($B43,'IPM TBtu and NOx'!$BW$6:$BW$54,0),MATCH(S$4,'IPM TBtu and NOx'!$BX$5:$CO$5,0))</f>
        <v>0</v>
      </c>
      <c r="T43" s="99">
        <f>INDEX('IPM TBtu and NOx'!$BX$6:$CO$54,MATCH($B43,'IPM TBtu and NOx'!$BW$6:$BW$54,0),MATCH(T$4,'IPM TBtu and NOx'!$BX$5:$CO$5,0))</f>
        <v>0</v>
      </c>
      <c r="U43" s="99">
        <f>INDEX('IPM TBtu and NOx'!$BX$6:$CO$54,MATCH($B43,'IPM TBtu and NOx'!$BW$6:$BW$54,0),MATCH(U$4,'IPM TBtu and NOx'!$BX$5:$CO$5,0))</f>
        <v>0</v>
      </c>
      <c r="V43" s="99">
        <f>INDEX('IPM TBtu and NOx'!$BB$6:$BS$54,MATCH($B43,'IPM TBtu and NOx'!$BA$6:$BA$54,0),MATCH(V$4,'IPM TBtu and NOx'!$BB$5:$BS$5,0))*1000000</f>
        <v>0</v>
      </c>
      <c r="W43" s="99">
        <f>INDEX('IPM TBtu and NOx'!$BB$6:$BS$54,MATCH($B43,'IPM TBtu and NOx'!$BA$6:$BA$54,0),MATCH(W$4,'IPM TBtu and NOx'!$BB$5:$BS$5,0))*1000000</f>
        <v>0</v>
      </c>
      <c r="X43" s="99">
        <f>INDEX('IPM TBtu and NOx'!$BB$6:$BS$54,MATCH($B43,'IPM TBtu and NOx'!$BA$6:$BA$54,0),MATCH(X$4,'IPM TBtu and NOx'!$BB$5:$BS$5,0))*1000000</f>
        <v>0</v>
      </c>
      <c r="Y43" s="99">
        <f>INDEX('IPM TBtu and NOx'!$BB$6:$BS$54,MATCH($B43,'IPM TBtu and NOx'!$BA$6:$BA$54,0),MATCH(Y$4,'IPM TBtu and NOx'!$BB$5:$BS$5,0))*1000000</f>
        <v>0</v>
      </c>
      <c r="Z43" s="99">
        <f>INDEX('IPM TBtu and NOx'!$BB$6:$BS$54,MATCH($B43,'IPM TBtu and NOx'!$BA$6:$BA$54,0),MATCH(Z$4,'IPM TBtu and NOx'!$BB$5:$BS$5,0))*1000000</f>
        <v>0</v>
      </c>
      <c r="AA43" s="99">
        <f>INDEX('IPM TBtu and NOx'!$BB$6:$BS$54,MATCH($B43,'IPM TBtu and NOx'!$BA$6:$BA$54,0),MATCH(AA$4,'IPM TBtu and NOx'!$BB$5:$BS$5,0))*1000000</f>
        <v>0</v>
      </c>
      <c r="AB43" s="51">
        <f t="shared" si="17"/>
        <v>536.74184357833474</v>
      </c>
      <c r="AC43" s="42">
        <f t="shared" si="18"/>
        <v>536.92181273710844</v>
      </c>
      <c r="AD43" s="42">
        <f t="shared" si="19"/>
        <v>536.92181273710844</v>
      </c>
      <c r="AE43" s="42">
        <f t="shared" si="20"/>
        <v>536.47274890162225</v>
      </c>
      <c r="AF43" s="42">
        <f t="shared" si="21"/>
        <v>536.54759719643619</v>
      </c>
      <c r="AG43" s="42">
        <f t="shared" si="22"/>
        <v>536.54759719643619</v>
      </c>
      <c r="AH43" s="51">
        <f t="shared" si="23"/>
        <v>20864864.940231901</v>
      </c>
      <c r="AI43" s="42">
        <f t="shared" si="24"/>
        <v>20866832.13804264</v>
      </c>
      <c r="AJ43" s="42">
        <f t="shared" si="25"/>
        <v>20866832.13804264</v>
      </c>
      <c r="AK43" s="42">
        <f t="shared" si="26"/>
        <v>20866870.2321679</v>
      </c>
      <c r="AL43" s="42">
        <f t="shared" si="27"/>
        <v>20868981.608608302</v>
      </c>
      <c r="AM43" s="42">
        <f t="shared" si="28"/>
        <v>20868981.608608302</v>
      </c>
      <c r="AN43" s="51">
        <f>VLOOKUP($B43,'2015 Historic Data for Final'!$A$2:$H$51,3,0)</f>
        <v>8260677.1179999998</v>
      </c>
      <c r="AO43" s="62">
        <f>VLOOKUP($B43,'2015 Historic Data for Final'!$A$2:$H$51,5,0)</f>
        <v>8260677.1179999998</v>
      </c>
      <c r="AP43" s="51">
        <f>VLOOKUP($B43,'2015 Historic Data for Final'!$A$2:$H$51,2,0)</f>
        <v>853.34500000000003</v>
      </c>
      <c r="AQ43" s="42">
        <f>VLOOKUP($B43,'2015 Historic Data for Final'!$A$2:$H$51,8,0)</f>
        <v>853.34500000000003</v>
      </c>
      <c r="AR43" s="62">
        <f t="shared" si="29"/>
        <v>853.34500000000003</v>
      </c>
      <c r="AS43" s="73">
        <f t="shared" si="30"/>
        <v>0.20660412888928023</v>
      </c>
      <c r="AT43" s="8">
        <f t="shared" si="31"/>
        <v>0.20660412888928023</v>
      </c>
      <c r="AU43" s="9">
        <f t="shared" si="32"/>
        <v>0.20660412888928023</v>
      </c>
      <c r="AV43" s="68">
        <f t="shared" si="33"/>
        <v>5.1449347514671159E-2</v>
      </c>
      <c r="AW43" s="8">
        <f t="shared" si="34"/>
        <v>5.1461746486975192E-2</v>
      </c>
      <c r="AX43" s="8">
        <f t="shared" si="35"/>
        <v>5.1461746486975192E-2</v>
      </c>
      <c r="AY43" s="8">
        <f t="shared" si="36"/>
        <v>5.1418611697178034E-2</v>
      </c>
      <c r="AZ43" s="8">
        <f t="shared" si="37"/>
        <v>5.1420582686709945E-2</v>
      </c>
      <c r="BA43" s="8">
        <f t="shared" si="38"/>
        <v>5.1420582686709945E-2</v>
      </c>
      <c r="BB43" s="40">
        <f t="shared" si="11"/>
        <v>853</v>
      </c>
      <c r="BC43" s="40">
        <f t="shared" si="12"/>
        <v>853</v>
      </c>
      <c r="BD43" s="40">
        <f t="shared" si="13"/>
        <v>853</v>
      </c>
      <c r="BE43" s="40">
        <f t="shared" si="14"/>
        <v>853</v>
      </c>
      <c r="BF43" s="40">
        <f t="shared" si="15"/>
        <v>853</v>
      </c>
      <c r="BG43" s="40">
        <f t="shared" si="16"/>
        <v>853</v>
      </c>
    </row>
    <row r="44" spans="1:61" s="40" customFormat="1" x14ac:dyDescent="0.25">
      <c r="A44" s="42" t="s">
        <v>13</v>
      </c>
      <c r="B44" s="53" t="s">
        <v>59</v>
      </c>
      <c r="C44" s="52" t="s">
        <v>79</v>
      </c>
      <c r="D44" s="42">
        <f>INDEX('IPM TBtu and NOx'!$AF$6:$AW$54,MATCH($B44,'IPM TBtu and NOx'!$AE$6:$AE$54,0),MATCH(D$4,'IPM TBtu and NOx'!$AF$5:$AW$5,0))</f>
        <v>6499.2203809420344</v>
      </c>
      <c r="E44" s="42">
        <f>INDEX('IPM TBtu and NOx'!$AF$6:$AW$54,MATCH($B44,'IPM TBtu and NOx'!$AE$6:$AE$54,0),MATCH(E$4,'IPM TBtu and NOx'!$AF$5:$AW$5,0))</f>
        <v>6424.0426555305121</v>
      </c>
      <c r="F44" s="42">
        <f>INDEX('IPM TBtu and NOx'!$AF$6:$AW$54,MATCH($B44,'IPM TBtu and NOx'!$AE$6:$AE$54,0),MATCH(F$4,'IPM TBtu and NOx'!$AF$5:$AW$5,0))</f>
        <v>6424.7148186017857</v>
      </c>
      <c r="G44" s="42">
        <f>INDEX('IPM TBtu and NOx'!$AF$6:$AW$54,MATCH($B44,'IPM TBtu and NOx'!$AE$6:$AE$54,0),MATCH(G$4,'IPM TBtu and NOx'!$AF$5:$AW$5,0))</f>
        <v>6423.1755560637766</v>
      </c>
      <c r="H44" s="42">
        <f>INDEX('IPM TBtu and NOx'!$AF$6:$AW$54,MATCH($B44,'IPM TBtu and NOx'!$AE$6:$AE$54,0),MATCH(H$4,'IPM TBtu and NOx'!$AF$5:$AW$5,0))</f>
        <v>6422.0606019995012</v>
      </c>
      <c r="I44" s="42">
        <f>INDEX('IPM TBtu and NOx'!$AF$6:$AW$54,MATCH($B44,'IPM TBtu and NOx'!$AE$6:$AE$54,0),MATCH(I$4,'IPM TBtu and NOx'!$AF$5:$AW$5,0))</f>
        <v>6426.6832378703675</v>
      </c>
      <c r="J44" s="85">
        <f>INDEX('IPM TBtu and NOx'!$J$6:$AA$54,MATCH($B44,'IPM TBtu and NOx'!$I$6:$I$54,0),MATCH(J$4,'IPM TBtu and NOx'!$J$5:$AA$5,0))*1000000</f>
        <v>202915575.68081164</v>
      </c>
      <c r="K44" s="85">
        <f>INDEX('IPM TBtu and NOx'!$J$6:$AA$54,MATCH($B44,'IPM TBtu and NOx'!$I$6:$I$54,0),MATCH(K$4,'IPM TBtu and NOx'!$J$5:$AA$5,0))*1000000</f>
        <v>203334105.88870215</v>
      </c>
      <c r="L44" s="85">
        <f>INDEX('IPM TBtu and NOx'!$J$6:$AA$54,MATCH($B44,'IPM TBtu and NOx'!$I$6:$I$54,0),MATCH(L$4,'IPM TBtu and NOx'!$J$5:$AA$5,0))*1000000</f>
        <v>203374399.34188172</v>
      </c>
      <c r="M44" s="85">
        <f>INDEX('IPM TBtu and NOx'!$J$6:$AA$54,MATCH($B44,'IPM TBtu and NOx'!$I$6:$I$54,0),MATCH(M$4,'IPM TBtu and NOx'!$J$5:$AA$5,0))*1000000</f>
        <v>203331877.92127633</v>
      </c>
      <c r="N44" s="85">
        <f>INDEX('IPM TBtu and NOx'!$J$6:$AA$54,MATCH($B44,'IPM TBtu and NOx'!$I$6:$I$54,0),MATCH(N$4,'IPM TBtu and NOx'!$J$5:$AA$5,0))*1000000</f>
        <v>203390889.25691411</v>
      </c>
      <c r="O44" s="85">
        <f>INDEX('IPM TBtu and NOx'!$J$6:$AA$54,MATCH($B44,'IPM TBtu and NOx'!$I$6:$I$54,0),MATCH(O$4,'IPM TBtu and NOx'!$J$5:$AA$5,0))*1000000</f>
        <v>203492610.9388698</v>
      </c>
      <c r="P44" s="99">
        <f>INDEX('IPM TBtu and NOx'!$BX$6:$CO$54,MATCH($B44,'IPM TBtu and NOx'!$BW$6:$BW$54,0),MATCH(P$4,'IPM TBtu and NOx'!$BX$5:$CO$5,0))</f>
        <v>882.4195317478476</v>
      </c>
      <c r="Q44" s="99">
        <f>INDEX('IPM TBtu and NOx'!$BX$6:$CO$54,MATCH($B44,'IPM TBtu and NOx'!$BW$6:$BW$54,0),MATCH(Q$4,'IPM TBtu and NOx'!$BX$5:$CO$5,0))</f>
        <v>928.54591507992825</v>
      </c>
      <c r="R44" s="99">
        <f>INDEX('IPM TBtu and NOx'!$BX$6:$CO$54,MATCH($B44,'IPM TBtu and NOx'!$BW$6:$BW$54,0),MATCH(R$4,'IPM TBtu and NOx'!$BX$5:$CO$5,0))</f>
        <v>928.54591507992825</v>
      </c>
      <c r="S44" s="99">
        <f>INDEX('IPM TBtu and NOx'!$BX$6:$CO$54,MATCH($B44,'IPM TBtu and NOx'!$BW$6:$BW$54,0),MATCH(S$4,'IPM TBtu and NOx'!$BX$5:$CO$5,0))</f>
        <v>927.65173965647136</v>
      </c>
      <c r="T44" s="99">
        <f>INDEX('IPM TBtu and NOx'!$BX$6:$CO$54,MATCH($B44,'IPM TBtu and NOx'!$BW$6:$BW$54,0),MATCH(T$4,'IPM TBtu and NOx'!$BX$5:$CO$5,0))</f>
        <v>919.40960337366494</v>
      </c>
      <c r="U44" s="99">
        <f>INDEX('IPM TBtu and NOx'!$BX$6:$CO$54,MATCH($B44,'IPM TBtu and NOx'!$BW$6:$BW$54,0),MATCH(U$4,'IPM TBtu and NOx'!$BX$5:$CO$5,0))</f>
        <v>924.01930553963689</v>
      </c>
      <c r="V44" s="99">
        <f>INDEX('IPM TBtu and NOx'!$BB$6:$BS$54,MATCH($B44,'IPM TBtu and NOx'!$BA$6:$BA$54,0),MATCH(V$4,'IPM TBtu and NOx'!$BB$5:$BS$5,0))*1000000</f>
        <v>0</v>
      </c>
      <c r="W44" s="99">
        <f>INDEX('IPM TBtu and NOx'!$BB$6:$BS$54,MATCH($B44,'IPM TBtu and NOx'!$BA$6:$BA$54,0),MATCH(W$4,'IPM TBtu and NOx'!$BB$5:$BS$5,0))*1000000</f>
        <v>0</v>
      </c>
      <c r="X44" s="99">
        <f>INDEX('IPM TBtu and NOx'!$BB$6:$BS$54,MATCH($B44,'IPM TBtu and NOx'!$BA$6:$BA$54,0),MATCH(X$4,'IPM TBtu and NOx'!$BB$5:$BS$5,0))*1000000</f>
        <v>0</v>
      </c>
      <c r="Y44" s="99">
        <f>INDEX('IPM TBtu and NOx'!$BB$6:$BS$54,MATCH($B44,'IPM TBtu and NOx'!$BA$6:$BA$54,0),MATCH(Y$4,'IPM TBtu and NOx'!$BB$5:$BS$5,0))*1000000</f>
        <v>0</v>
      </c>
      <c r="Z44" s="99">
        <f>INDEX('IPM TBtu and NOx'!$BB$6:$BS$54,MATCH($B44,'IPM TBtu and NOx'!$BA$6:$BA$54,0),MATCH(Z$4,'IPM TBtu and NOx'!$BB$5:$BS$5,0))*1000000</f>
        <v>0</v>
      </c>
      <c r="AA44" s="99">
        <f>INDEX('IPM TBtu and NOx'!$BB$6:$BS$54,MATCH($B44,'IPM TBtu and NOx'!$BA$6:$BA$54,0),MATCH(AA$4,'IPM TBtu and NOx'!$BB$5:$BS$5,0))*1000000</f>
        <v>0</v>
      </c>
      <c r="AB44" s="51">
        <f t="shared" si="17"/>
        <v>6499.2203809420344</v>
      </c>
      <c r="AC44" s="42">
        <f t="shared" si="18"/>
        <v>6424.0426555305121</v>
      </c>
      <c r="AD44" s="42">
        <f t="shared" si="19"/>
        <v>6424.7148186017857</v>
      </c>
      <c r="AE44" s="42">
        <f t="shared" si="20"/>
        <v>6423.1755560637766</v>
      </c>
      <c r="AF44" s="42">
        <f t="shared" si="21"/>
        <v>6422.0606019995012</v>
      </c>
      <c r="AG44" s="42">
        <f t="shared" si="22"/>
        <v>6426.6832378703675</v>
      </c>
      <c r="AH44" s="51">
        <f t="shared" si="23"/>
        <v>202915575.68081164</v>
      </c>
      <c r="AI44" s="42">
        <f t="shared" si="24"/>
        <v>203334105.88870215</v>
      </c>
      <c r="AJ44" s="42">
        <f t="shared" si="25"/>
        <v>203374399.34188172</v>
      </c>
      <c r="AK44" s="42">
        <f t="shared" si="26"/>
        <v>203331877.92127633</v>
      </c>
      <c r="AL44" s="42">
        <f t="shared" si="27"/>
        <v>203390889.25691411</v>
      </c>
      <c r="AM44" s="42">
        <f t="shared" si="28"/>
        <v>203492610.9388698</v>
      </c>
      <c r="AN44" s="51">
        <f>VLOOKUP($B44,'2015 Historic Data for Final'!$A$2:$H$51,3,0)</f>
        <v>196114293.33899999</v>
      </c>
      <c r="AO44" s="62">
        <f>VLOOKUP($B44,'2015 Historic Data for Final'!$A$2:$H$51,5,0)</f>
        <v>196114293.33899999</v>
      </c>
      <c r="AP44" s="51">
        <f>VLOOKUP($B44,'2015 Historic Data for Final'!$A$2:$H$51,2,0)</f>
        <v>9200.5589999999993</v>
      </c>
      <c r="AQ44" s="42">
        <f>VLOOKUP($B44,'2015 Historic Data for Final'!$A$2:$H$51,8,0)</f>
        <v>7779.1175328559702</v>
      </c>
      <c r="AR44" s="62">
        <f t="shared" si="29"/>
        <v>7779.1175328559702</v>
      </c>
      <c r="AS44" s="73">
        <f t="shared" si="30"/>
        <v>9.3828540932465981E-2</v>
      </c>
      <c r="AT44" s="8">
        <f t="shared" si="31"/>
        <v>7.9332489237886536E-2</v>
      </c>
      <c r="AU44" s="9">
        <f t="shared" si="32"/>
        <v>7.9332489237886536E-2</v>
      </c>
      <c r="AV44" s="68">
        <f t="shared" si="33"/>
        <v>6.4058368699753024E-2</v>
      </c>
      <c r="AW44" s="8">
        <f t="shared" si="34"/>
        <v>6.3187064732237341E-2</v>
      </c>
      <c r="AX44" s="8">
        <f t="shared" si="35"/>
        <v>6.3181155931052516E-2</v>
      </c>
      <c r="AY44" s="8">
        <f t="shared" si="36"/>
        <v>6.3179228183301656E-2</v>
      </c>
      <c r="AZ44" s="8">
        <f t="shared" si="37"/>
        <v>6.314993385851661E-2</v>
      </c>
      <c r="BA44" s="8">
        <f t="shared" si="38"/>
        <v>6.3163799493446721E-2</v>
      </c>
      <c r="BB44" s="40">
        <f t="shared" si="11"/>
        <v>7779</v>
      </c>
      <c r="BC44" s="40">
        <f t="shared" si="12"/>
        <v>7694</v>
      </c>
      <c r="BD44" s="40">
        <f t="shared" si="13"/>
        <v>7693</v>
      </c>
      <c r="BE44" s="40">
        <f t="shared" si="14"/>
        <v>7693</v>
      </c>
      <c r="BF44" s="40">
        <f t="shared" si="15"/>
        <v>7690</v>
      </c>
      <c r="BG44" s="40">
        <f t="shared" si="16"/>
        <v>7691</v>
      </c>
    </row>
    <row r="45" spans="1:61" s="40" customFormat="1" x14ac:dyDescent="0.25">
      <c r="A45" s="42" t="s">
        <v>13</v>
      </c>
      <c r="B45" s="53" t="s">
        <v>60</v>
      </c>
      <c r="C45" s="52" t="s">
        <v>78</v>
      </c>
      <c r="D45" s="42">
        <f>INDEX('IPM TBtu and NOx'!$AF$6:$AW$54,MATCH($B45,'IPM TBtu and NOx'!$AE$6:$AE$54,0),MATCH(D$4,'IPM TBtu and NOx'!$AF$5:$AW$5,0))</f>
        <v>55926.496747512843</v>
      </c>
      <c r="E45" s="42">
        <f>INDEX('IPM TBtu and NOx'!$AF$6:$AW$54,MATCH($B45,'IPM TBtu and NOx'!$AE$6:$AE$54,0),MATCH(E$4,'IPM TBtu and NOx'!$AF$5:$AW$5,0))</f>
        <v>55625.067015618515</v>
      </c>
      <c r="F45" s="42">
        <f>INDEX('IPM TBtu and NOx'!$AF$6:$AW$54,MATCH($B45,'IPM TBtu and NOx'!$AE$6:$AE$54,0),MATCH(F$4,'IPM TBtu and NOx'!$AF$5:$AW$5,0))</f>
        <v>53634.10285297138</v>
      </c>
      <c r="G45" s="42">
        <f>INDEX('IPM TBtu and NOx'!$AF$6:$AW$54,MATCH($B45,'IPM TBtu and NOx'!$AE$6:$AE$54,0),MATCH(G$4,'IPM TBtu and NOx'!$AF$5:$AW$5,0))</f>
        <v>51230.489326355317</v>
      </c>
      <c r="H45" s="42">
        <f>INDEX('IPM TBtu and NOx'!$AF$6:$AW$54,MATCH($B45,'IPM TBtu and NOx'!$AE$6:$AE$54,0),MATCH(H$4,'IPM TBtu and NOx'!$AF$5:$AW$5,0))</f>
        <v>49949.711900531409</v>
      </c>
      <c r="I45" s="42">
        <f>INDEX('IPM TBtu and NOx'!$AF$6:$AW$54,MATCH($B45,'IPM TBtu and NOx'!$AE$6:$AE$54,0),MATCH(I$4,'IPM TBtu and NOx'!$AF$5:$AW$5,0))</f>
        <v>49092.354380658726</v>
      </c>
      <c r="J45" s="85">
        <f>INDEX('IPM TBtu and NOx'!$J$6:$AA$54,MATCH($B45,'IPM TBtu and NOx'!$I$6:$I$54,0),MATCH(J$4,'IPM TBtu and NOx'!$J$5:$AA$5,0))*1000000</f>
        <v>1353710380.3317432</v>
      </c>
      <c r="K45" s="85">
        <f>INDEX('IPM TBtu and NOx'!$J$6:$AA$54,MATCH($B45,'IPM TBtu and NOx'!$I$6:$I$54,0),MATCH(K$4,'IPM TBtu and NOx'!$J$5:$AA$5,0))*1000000</f>
        <v>1353288396.002841</v>
      </c>
      <c r="L45" s="85">
        <f>INDEX('IPM TBtu and NOx'!$J$6:$AA$54,MATCH($B45,'IPM TBtu and NOx'!$I$6:$I$54,0),MATCH(L$4,'IPM TBtu and NOx'!$J$5:$AA$5,0))*1000000</f>
        <v>1353129972.7772324</v>
      </c>
      <c r="M45" s="85">
        <f>INDEX('IPM TBtu and NOx'!$J$6:$AA$54,MATCH($B45,'IPM TBtu and NOx'!$I$6:$I$54,0),MATCH(M$4,'IPM TBtu and NOx'!$J$5:$AA$5,0))*1000000</f>
        <v>1343755180.8000383</v>
      </c>
      <c r="N45" s="85">
        <f>INDEX('IPM TBtu and NOx'!$J$6:$AA$54,MATCH($B45,'IPM TBtu and NOx'!$I$6:$I$54,0),MATCH(N$4,'IPM TBtu and NOx'!$J$5:$AA$5,0))*1000000</f>
        <v>1338347164.4756627</v>
      </c>
      <c r="O45" s="85">
        <f>INDEX('IPM TBtu and NOx'!$J$6:$AA$54,MATCH($B45,'IPM TBtu and NOx'!$I$6:$I$54,0),MATCH(O$4,'IPM TBtu and NOx'!$J$5:$AA$5,0))*1000000</f>
        <v>1334269121.8782787</v>
      </c>
      <c r="P45" s="99">
        <f>INDEX('IPM TBtu and NOx'!$BX$6:$CO$54,MATCH($B45,'IPM TBtu and NOx'!$BW$6:$BW$54,0),MATCH(P$4,'IPM TBtu and NOx'!$BX$5:$CO$5,0))</f>
        <v>11.1548773094468</v>
      </c>
      <c r="Q45" s="99">
        <f>INDEX('IPM TBtu and NOx'!$BX$6:$CO$54,MATCH($B45,'IPM TBtu and NOx'!$BW$6:$BW$54,0),MATCH(Q$4,'IPM TBtu and NOx'!$BX$5:$CO$5,0))</f>
        <v>11.1776974392206</v>
      </c>
      <c r="R45" s="99">
        <f>INDEX('IPM TBtu and NOx'!$BX$6:$CO$54,MATCH($B45,'IPM TBtu and NOx'!$BW$6:$BW$54,0),MATCH(R$4,'IPM TBtu and NOx'!$BX$5:$CO$5,0))</f>
        <v>11.1548773094468</v>
      </c>
      <c r="S45" s="99">
        <f>INDEX('IPM TBtu and NOx'!$BX$6:$CO$54,MATCH($B45,'IPM TBtu and NOx'!$BW$6:$BW$54,0),MATCH(S$4,'IPM TBtu and NOx'!$BX$5:$CO$5,0))</f>
        <v>11.1548773094468</v>
      </c>
      <c r="T45" s="99">
        <f>INDEX('IPM TBtu and NOx'!$BX$6:$CO$54,MATCH($B45,'IPM TBtu and NOx'!$BW$6:$BW$54,0),MATCH(T$4,'IPM TBtu and NOx'!$BX$5:$CO$5,0))</f>
        <v>11.1548773094468</v>
      </c>
      <c r="U45" s="99">
        <f>INDEX('IPM TBtu and NOx'!$BX$6:$CO$54,MATCH($B45,'IPM TBtu and NOx'!$BW$6:$BW$54,0),MATCH(U$4,'IPM TBtu and NOx'!$BX$5:$CO$5,0))</f>
        <v>11.1548773094468</v>
      </c>
      <c r="V45" s="99">
        <f>INDEX('IPM TBtu and NOx'!$BB$6:$BS$54,MATCH($B45,'IPM TBtu and NOx'!$BA$6:$BA$54,0),MATCH(V$4,'IPM TBtu and NOx'!$BB$5:$BS$5,0))*1000000</f>
        <v>124049.94541989001</v>
      </c>
      <c r="W45" s="99">
        <f>INDEX('IPM TBtu and NOx'!$BB$6:$BS$54,MATCH($B45,'IPM TBtu and NOx'!$BA$6:$BA$54,0),MATCH(W$4,'IPM TBtu and NOx'!$BB$5:$BS$5,0))*1000000</f>
        <v>124303.7210352</v>
      </c>
      <c r="X45" s="99">
        <f>INDEX('IPM TBtu and NOx'!$BB$6:$BS$54,MATCH($B45,'IPM TBtu and NOx'!$BA$6:$BA$54,0),MATCH(X$4,'IPM TBtu and NOx'!$BB$5:$BS$5,0))*1000000</f>
        <v>124049.94541989001</v>
      </c>
      <c r="Y45" s="99">
        <f>INDEX('IPM TBtu and NOx'!$BB$6:$BS$54,MATCH($B45,'IPM TBtu and NOx'!$BA$6:$BA$54,0),MATCH(Y$4,'IPM TBtu and NOx'!$BB$5:$BS$5,0))*1000000</f>
        <v>124049.94541989001</v>
      </c>
      <c r="Z45" s="99">
        <f>INDEX('IPM TBtu and NOx'!$BB$6:$BS$54,MATCH($B45,'IPM TBtu and NOx'!$BA$6:$BA$54,0),MATCH(Z$4,'IPM TBtu and NOx'!$BB$5:$BS$5,0))*1000000</f>
        <v>124049.94541989001</v>
      </c>
      <c r="AA45" s="99">
        <f>INDEX('IPM TBtu and NOx'!$BB$6:$BS$54,MATCH($B45,'IPM TBtu and NOx'!$BA$6:$BA$54,0),MATCH(AA$4,'IPM TBtu and NOx'!$BB$5:$BS$5,0))*1000000</f>
        <v>124049.94541989001</v>
      </c>
      <c r="AB45" s="51">
        <f t="shared" si="17"/>
        <v>55926.496747512843</v>
      </c>
      <c r="AC45" s="42">
        <f t="shared" si="18"/>
        <v>55625.067015618515</v>
      </c>
      <c r="AD45" s="42">
        <f t="shared" si="19"/>
        <v>53634.10285297138</v>
      </c>
      <c r="AE45" s="42">
        <f t="shared" si="20"/>
        <v>51230.489326355317</v>
      </c>
      <c r="AF45" s="42">
        <f t="shared" si="21"/>
        <v>49949.711900531409</v>
      </c>
      <c r="AG45" s="42">
        <f t="shared" si="22"/>
        <v>49092.354380658726</v>
      </c>
      <c r="AH45" s="51">
        <f t="shared" si="23"/>
        <v>1353710380.3317432</v>
      </c>
      <c r="AI45" s="42">
        <f t="shared" si="24"/>
        <v>1353288396.002841</v>
      </c>
      <c r="AJ45" s="42">
        <f t="shared" si="25"/>
        <v>1353129972.7772324</v>
      </c>
      <c r="AK45" s="42">
        <f t="shared" si="26"/>
        <v>1343755180.8000383</v>
      </c>
      <c r="AL45" s="42">
        <f t="shared" si="27"/>
        <v>1338347164.4756627</v>
      </c>
      <c r="AM45" s="42">
        <f t="shared" si="28"/>
        <v>1334269121.8782787</v>
      </c>
      <c r="AN45" s="51">
        <f>VLOOKUP($B45,'2015 Historic Data for Final'!$A$2:$H$51,3,0)</f>
        <v>1514498370.388</v>
      </c>
      <c r="AO45" s="62">
        <f>VLOOKUP($B45,'2015 Historic Data for Final'!$A$2:$H$51,5,0)</f>
        <v>1503510566.0190001</v>
      </c>
      <c r="AP45" s="51">
        <f>VLOOKUP($B45,'2015 Historic Data for Final'!$A$2:$H$51,2,0)</f>
        <v>55408.85</v>
      </c>
      <c r="AQ45" s="42">
        <f>VLOOKUP($B45,'2015 Historic Data for Final'!$A$2:$H$51,8,0)</f>
        <v>54441.400999999998</v>
      </c>
      <c r="AR45" s="62">
        <f t="shared" si="29"/>
        <v>54839.264159250131</v>
      </c>
      <c r="AS45" s="73">
        <f t="shared" si="30"/>
        <v>7.3171224325325329E-2</v>
      </c>
      <c r="AT45" s="8">
        <f t="shared" si="31"/>
        <v>7.2419046770186804E-2</v>
      </c>
      <c r="AU45" s="9">
        <f t="shared" si="32"/>
        <v>7.2419046770186804E-2</v>
      </c>
      <c r="AV45" s="68">
        <f t="shared" si="33"/>
        <v>8.26269748094971E-2</v>
      </c>
      <c r="AW45" s="8">
        <f t="shared" si="34"/>
        <v>8.2207262221291877E-2</v>
      </c>
      <c r="AX45" s="8">
        <f t="shared" si="35"/>
        <v>7.9274133205238281E-2</v>
      </c>
      <c r="AY45" s="8">
        <f t="shared" si="36"/>
        <v>7.6249736646007135E-2</v>
      </c>
      <c r="AZ45" s="8">
        <f t="shared" si="37"/>
        <v>7.4643878996972654E-2</v>
      </c>
      <c r="BA45" s="8">
        <f t="shared" si="38"/>
        <v>7.3586885247783271E-2</v>
      </c>
      <c r="BB45" s="40">
        <f t="shared" si="11"/>
        <v>54839</v>
      </c>
      <c r="BC45" s="40">
        <f t="shared" si="12"/>
        <v>54521</v>
      </c>
      <c r="BD45" s="40">
        <f t="shared" si="13"/>
        <v>52300</v>
      </c>
      <c r="BE45" s="40">
        <f t="shared" si="14"/>
        <v>50010</v>
      </c>
      <c r="BF45" s="40">
        <f t="shared" si="15"/>
        <v>48794</v>
      </c>
      <c r="BG45" s="40">
        <f t="shared" si="16"/>
        <v>47994</v>
      </c>
    </row>
    <row r="46" spans="1:61" s="40" customFormat="1" x14ac:dyDescent="0.25">
      <c r="A46" s="42"/>
      <c r="B46" s="53" t="s">
        <v>61</v>
      </c>
      <c r="C46" s="52" t="s">
        <v>77</v>
      </c>
      <c r="D46" s="42">
        <f>INDEX('IPM TBtu and NOx'!$AF$6:$AW$54,MATCH($B46,'IPM TBtu and NOx'!$AE$6:$AE$54,0),MATCH(D$4,'IPM TBtu and NOx'!$AF$5:$AW$5,0))</f>
        <v>21619.575706329113</v>
      </c>
      <c r="E46" s="42">
        <f>INDEX('IPM TBtu and NOx'!$AF$6:$AW$54,MATCH($B46,'IPM TBtu and NOx'!$AE$6:$AE$54,0),MATCH(E$4,'IPM TBtu and NOx'!$AF$5:$AW$5,0))</f>
        <v>21619.575707861099</v>
      </c>
      <c r="F46" s="42">
        <f>INDEX('IPM TBtu and NOx'!$AF$6:$AW$54,MATCH($B46,'IPM TBtu and NOx'!$AE$6:$AE$54,0),MATCH(F$4,'IPM TBtu and NOx'!$AF$5:$AW$5,0))</f>
        <v>18665.612061227203</v>
      </c>
      <c r="G46" s="42">
        <f>INDEX('IPM TBtu and NOx'!$AF$6:$AW$54,MATCH($B46,'IPM TBtu and NOx'!$AE$6:$AE$54,0),MATCH(G$4,'IPM TBtu and NOx'!$AF$5:$AW$5,0))</f>
        <v>17826.150229949741</v>
      </c>
      <c r="H46" s="42">
        <f>INDEX('IPM TBtu and NOx'!$AF$6:$AW$54,MATCH($B46,'IPM TBtu and NOx'!$AE$6:$AE$54,0),MATCH(H$4,'IPM TBtu and NOx'!$AF$5:$AW$5,0))</f>
        <v>14880.504208090046</v>
      </c>
      <c r="I46" s="42">
        <f>INDEX('IPM TBtu and NOx'!$AF$6:$AW$54,MATCH($B46,'IPM TBtu and NOx'!$AE$6:$AE$54,0),MATCH(I$4,'IPM TBtu and NOx'!$AF$5:$AW$5,0))</f>
        <v>14847.97742068283</v>
      </c>
      <c r="J46" s="85">
        <f>INDEX('IPM TBtu and NOx'!$J$6:$AA$54,MATCH($B46,'IPM TBtu and NOx'!$I$6:$I$54,0),MATCH(J$4,'IPM TBtu and NOx'!$J$5:$AA$5,0))*1000000</f>
        <v>157120586.83301371</v>
      </c>
      <c r="K46" s="85">
        <f>INDEX('IPM TBtu and NOx'!$J$6:$AA$54,MATCH($B46,'IPM TBtu and NOx'!$I$6:$I$54,0),MATCH(K$4,'IPM TBtu and NOx'!$J$5:$AA$5,0))*1000000</f>
        <v>157120587.19257292</v>
      </c>
      <c r="L46" s="85">
        <f>INDEX('IPM TBtu and NOx'!$J$6:$AA$54,MATCH($B46,'IPM TBtu and NOx'!$I$6:$I$54,0),MATCH(L$4,'IPM TBtu and NOx'!$J$5:$AA$5,0))*1000000</f>
        <v>157120587.19350955</v>
      </c>
      <c r="M46" s="85">
        <f>INDEX('IPM TBtu and NOx'!$J$6:$AA$54,MATCH($B46,'IPM TBtu and NOx'!$I$6:$I$54,0),MATCH(M$4,'IPM TBtu and NOx'!$J$5:$AA$5,0))*1000000</f>
        <v>154936306.77701455</v>
      </c>
      <c r="N46" s="85">
        <f>INDEX('IPM TBtu and NOx'!$J$6:$AA$54,MATCH($B46,'IPM TBtu and NOx'!$I$6:$I$54,0),MATCH(N$4,'IPM TBtu and NOx'!$J$5:$AA$5,0))*1000000</f>
        <v>148740726.34025458</v>
      </c>
      <c r="O46" s="85">
        <f>INDEX('IPM TBtu and NOx'!$J$6:$AA$54,MATCH($B46,'IPM TBtu and NOx'!$I$6:$I$54,0),MATCH(O$4,'IPM TBtu and NOx'!$J$5:$AA$5,0))*1000000</f>
        <v>148735690.69572544</v>
      </c>
      <c r="P46" s="99">
        <f>INDEX('IPM TBtu and NOx'!$BX$6:$CO$54,MATCH($B46,'IPM TBtu and NOx'!$BW$6:$BW$54,0),MATCH(P$4,'IPM TBtu and NOx'!$BX$5:$CO$5,0))</f>
        <v>0</v>
      </c>
      <c r="Q46" s="99">
        <f>INDEX('IPM TBtu and NOx'!$BX$6:$CO$54,MATCH($B46,'IPM TBtu and NOx'!$BW$6:$BW$54,0),MATCH(Q$4,'IPM TBtu and NOx'!$BX$5:$CO$5,0))</f>
        <v>0</v>
      </c>
      <c r="R46" s="99">
        <f>INDEX('IPM TBtu and NOx'!$BX$6:$CO$54,MATCH($B46,'IPM TBtu and NOx'!$BW$6:$BW$54,0),MATCH(R$4,'IPM TBtu and NOx'!$BX$5:$CO$5,0))</f>
        <v>0</v>
      </c>
      <c r="S46" s="99">
        <f>INDEX('IPM TBtu and NOx'!$BX$6:$CO$54,MATCH($B46,'IPM TBtu and NOx'!$BW$6:$BW$54,0),MATCH(S$4,'IPM TBtu and NOx'!$BX$5:$CO$5,0))</f>
        <v>0</v>
      </c>
      <c r="T46" s="99">
        <f>INDEX('IPM TBtu and NOx'!$BX$6:$CO$54,MATCH($B46,'IPM TBtu and NOx'!$BW$6:$BW$54,0),MATCH(T$4,'IPM TBtu and NOx'!$BX$5:$CO$5,0))</f>
        <v>0</v>
      </c>
      <c r="U46" s="99">
        <f>INDEX('IPM TBtu and NOx'!$BX$6:$CO$54,MATCH($B46,'IPM TBtu and NOx'!$BW$6:$BW$54,0),MATCH(U$4,'IPM TBtu and NOx'!$BX$5:$CO$5,0))</f>
        <v>0</v>
      </c>
      <c r="V46" s="99">
        <f>INDEX('IPM TBtu and NOx'!$BB$6:$BS$54,MATCH($B46,'IPM TBtu and NOx'!$BA$6:$BA$54,0),MATCH(V$4,'IPM TBtu and NOx'!$BB$5:$BS$5,0))*1000000</f>
        <v>0</v>
      </c>
      <c r="W46" s="99">
        <f>INDEX('IPM TBtu and NOx'!$BB$6:$BS$54,MATCH($B46,'IPM TBtu and NOx'!$BA$6:$BA$54,0),MATCH(W$4,'IPM TBtu and NOx'!$BB$5:$BS$5,0))*1000000</f>
        <v>0</v>
      </c>
      <c r="X46" s="99">
        <f>INDEX('IPM TBtu and NOx'!$BB$6:$BS$54,MATCH($B46,'IPM TBtu and NOx'!$BA$6:$BA$54,0),MATCH(X$4,'IPM TBtu and NOx'!$BB$5:$BS$5,0))*1000000</f>
        <v>0</v>
      </c>
      <c r="Y46" s="99">
        <f>INDEX('IPM TBtu and NOx'!$BB$6:$BS$54,MATCH($B46,'IPM TBtu and NOx'!$BA$6:$BA$54,0),MATCH(Y$4,'IPM TBtu and NOx'!$BB$5:$BS$5,0))*1000000</f>
        <v>0</v>
      </c>
      <c r="Z46" s="99">
        <f>INDEX('IPM TBtu and NOx'!$BB$6:$BS$54,MATCH($B46,'IPM TBtu and NOx'!$BA$6:$BA$54,0),MATCH(Z$4,'IPM TBtu and NOx'!$BB$5:$BS$5,0))*1000000</f>
        <v>0</v>
      </c>
      <c r="AA46" s="99">
        <f>INDEX('IPM TBtu and NOx'!$BB$6:$BS$54,MATCH($B46,'IPM TBtu and NOx'!$BA$6:$BA$54,0),MATCH(AA$4,'IPM TBtu and NOx'!$BB$5:$BS$5,0))*1000000</f>
        <v>0</v>
      </c>
      <c r="AB46" s="51">
        <f t="shared" si="17"/>
        <v>21619.575706329113</v>
      </c>
      <c r="AC46" s="42">
        <f t="shared" si="18"/>
        <v>21619.575707861099</v>
      </c>
      <c r="AD46" s="42">
        <f t="shared" si="19"/>
        <v>18665.612061227203</v>
      </c>
      <c r="AE46" s="42">
        <f t="shared" si="20"/>
        <v>17826.150229949741</v>
      </c>
      <c r="AF46" s="42">
        <f t="shared" si="21"/>
        <v>14880.504208090046</v>
      </c>
      <c r="AG46" s="42">
        <f t="shared" si="22"/>
        <v>14847.97742068283</v>
      </c>
      <c r="AH46" s="51">
        <f t="shared" si="23"/>
        <v>157120586.83301371</v>
      </c>
      <c r="AI46" s="42">
        <f t="shared" si="24"/>
        <v>157120587.19257292</v>
      </c>
      <c r="AJ46" s="42">
        <f t="shared" si="25"/>
        <v>157120587.19350955</v>
      </c>
      <c r="AK46" s="42">
        <f t="shared" si="26"/>
        <v>154936306.77701455</v>
      </c>
      <c r="AL46" s="42">
        <f t="shared" si="27"/>
        <v>148740726.34025458</v>
      </c>
      <c r="AM46" s="42">
        <f t="shared" si="28"/>
        <v>148735690.69572544</v>
      </c>
      <c r="AN46" s="51">
        <f>VLOOKUP($B46,'2015 Historic Data for Final'!$A$2:$H$51,3,0)</f>
        <v>148928944.40400001</v>
      </c>
      <c r="AO46" s="62">
        <f>VLOOKUP($B46,'2015 Historic Data for Final'!$A$2:$H$51,5,0)</f>
        <v>148928944.40400001</v>
      </c>
      <c r="AP46" s="51">
        <f>VLOOKUP($B46,'2015 Historic Data for Final'!$A$2:$H$51,2,0)</f>
        <v>16948.988000000001</v>
      </c>
      <c r="AQ46" s="42">
        <f>VLOOKUP($B46,'2015 Historic Data for Final'!$A$2:$H$51,8,0)</f>
        <v>16948.988000000001</v>
      </c>
      <c r="AR46" s="62">
        <f t="shared" si="29"/>
        <v>16948.988000000001</v>
      </c>
      <c r="AS46" s="73">
        <f t="shared" si="30"/>
        <v>0.22761173884402788</v>
      </c>
      <c r="AT46" s="8">
        <f t="shared" si="31"/>
        <v>0.22761173884402788</v>
      </c>
      <c r="AU46" s="9">
        <f t="shared" si="32"/>
        <v>0.22761173884402788</v>
      </c>
      <c r="AV46" s="68">
        <f t="shared" si="33"/>
        <v>0.27519723725709089</v>
      </c>
      <c r="AW46" s="8">
        <f t="shared" si="34"/>
        <v>0.2751972366468225</v>
      </c>
      <c r="AX46" s="8">
        <f t="shared" si="35"/>
        <v>0.23759600692223298</v>
      </c>
      <c r="AY46" s="8">
        <f t="shared" si="36"/>
        <v>0.2301093991559417</v>
      </c>
      <c r="AZ46" s="8">
        <f t="shared" si="37"/>
        <v>0.20008648033693041</v>
      </c>
      <c r="BA46" s="8">
        <f t="shared" si="38"/>
        <v>0.19965587749961011</v>
      </c>
      <c r="BB46" s="40">
        <f t="shared" si="11"/>
        <v>16949</v>
      </c>
      <c r="BC46" s="40">
        <f t="shared" si="12"/>
        <v>16949</v>
      </c>
      <c r="BD46" s="40">
        <f t="shared" si="13"/>
        <v>14149</v>
      </c>
      <c r="BE46" s="40">
        <f t="shared" si="14"/>
        <v>13592</v>
      </c>
      <c r="BF46" s="40">
        <f t="shared" si="15"/>
        <v>11356</v>
      </c>
      <c r="BG46" s="40">
        <f t="shared" si="16"/>
        <v>11324</v>
      </c>
    </row>
    <row r="47" spans="1:61" s="40" customFormat="1" x14ac:dyDescent="0.25">
      <c r="A47" s="42" t="s">
        <v>13</v>
      </c>
      <c r="B47" s="53" t="s">
        <v>63</v>
      </c>
      <c r="C47" s="52" t="s">
        <v>76</v>
      </c>
      <c r="D47" s="42">
        <f>INDEX('IPM TBtu and NOx'!$AF$6:$AW$54,MATCH($B47,'IPM TBtu and NOx'!$AE$6:$AE$54,0),MATCH(D$4,'IPM TBtu and NOx'!$AF$5:$AW$5,0))</f>
        <v>2796.1238247324945</v>
      </c>
      <c r="E47" s="42">
        <f>INDEX('IPM TBtu and NOx'!$AF$6:$AW$54,MATCH($B47,'IPM TBtu and NOx'!$AE$6:$AE$54,0),MATCH(E$4,'IPM TBtu and NOx'!$AF$5:$AW$5,0))</f>
        <v>2789.1233397147162</v>
      </c>
      <c r="F47" s="145">
        <f>INDEX('IPM TBtu and NOx'!$AF$6:$AW$54,MATCH($B47,'IPM TBtu and NOx'!$AE$6:$AE$54,0),MATCH(F$4,'IPM TBtu and NOx'!$AF$5:$AW$5,0))-65.228</f>
        <v>2698.9671262198331</v>
      </c>
      <c r="G47" s="42">
        <f>INDEX('IPM TBtu and NOx'!$AF$6:$AW$54,MATCH($B47,'IPM TBtu and NOx'!$AE$6:$AE$54,0),MATCH(G$4,'IPM TBtu and NOx'!$AF$5:$AW$5,0))</f>
        <v>2360.1436037846388</v>
      </c>
      <c r="H47" s="42">
        <f>INDEX('IPM TBtu and NOx'!$AF$6:$AW$54,MATCH($B47,'IPM TBtu and NOx'!$AE$6:$AE$54,0),MATCH(H$4,'IPM TBtu and NOx'!$AF$5:$AW$5,0))</f>
        <v>2269.8833602215145</v>
      </c>
      <c r="I47" s="42">
        <f>INDEX('IPM TBtu and NOx'!$AF$6:$AW$54,MATCH($B47,'IPM TBtu and NOx'!$AE$6:$AE$54,0),MATCH(I$4,'IPM TBtu and NOx'!$AF$5:$AW$5,0))</f>
        <v>2113.3958528795397</v>
      </c>
      <c r="J47" s="85">
        <f>INDEX('IPM TBtu and NOx'!$J$6:$AA$54,MATCH($B47,'IPM TBtu and NOx'!$I$6:$I$54,0),MATCH(J$4,'IPM TBtu and NOx'!$J$5:$AA$5,0))*1000000</f>
        <v>158290490.77150345</v>
      </c>
      <c r="K47" s="85">
        <f>INDEX('IPM TBtu and NOx'!$J$6:$AA$54,MATCH($B47,'IPM TBtu and NOx'!$I$6:$I$54,0),MATCH(K$4,'IPM TBtu and NOx'!$J$5:$AA$5,0))*1000000</f>
        <v>157981313.91785616</v>
      </c>
      <c r="L47" s="85">
        <f>INDEX('IPM TBtu and NOx'!$J$6:$AA$54,MATCH($B47,'IPM TBtu and NOx'!$I$6:$I$54,0),MATCH(L$4,'IPM TBtu and NOx'!$J$5:$AA$5,0))*1000000</f>
        <v>158491867.5559009</v>
      </c>
      <c r="M47" s="85">
        <f>INDEX('IPM TBtu and NOx'!$J$6:$AA$54,MATCH($B47,'IPM TBtu and NOx'!$I$6:$I$54,0),MATCH(M$4,'IPM TBtu and NOx'!$J$5:$AA$5,0))*1000000</f>
        <v>157825276.40535679</v>
      </c>
      <c r="N47" s="85">
        <f>INDEX('IPM TBtu and NOx'!$J$6:$AA$54,MATCH($B47,'IPM TBtu and NOx'!$I$6:$I$54,0),MATCH(N$4,'IPM TBtu and NOx'!$J$5:$AA$5,0))*1000000</f>
        <v>158101418.23798129</v>
      </c>
      <c r="O47" s="85">
        <f>INDEX('IPM TBtu and NOx'!$J$6:$AA$54,MATCH($B47,'IPM TBtu and NOx'!$I$6:$I$54,0),MATCH(O$4,'IPM TBtu and NOx'!$J$5:$AA$5,0))*1000000</f>
        <v>157024250.52526641</v>
      </c>
      <c r="P47" s="99">
        <f>INDEX('IPM TBtu and NOx'!$BX$6:$CO$54,MATCH($B47,'IPM TBtu and NOx'!$BW$6:$BW$54,0),MATCH(P$4,'IPM TBtu and NOx'!$BX$5:$CO$5,0))</f>
        <v>0</v>
      </c>
      <c r="Q47" s="99">
        <f>INDEX('IPM TBtu and NOx'!$BX$6:$CO$54,MATCH($B47,'IPM TBtu and NOx'!$BW$6:$BW$54,0),MATCH(Q$4,'IPM TBtu and NOx'!$BX$5:$CO$5,0))</f>
        <v>0</v>
      </c>
      <c r="R47" s="99">
        <f>INDEX('IPM TBtu and NOx'!$BX$6:$CO$54,MATCH($B47,'IPM TBtu and NOx'!$BW$6:$BW$54,0),MATCH(R$4,'IPM TBtu and NOx'!$BX$5:$CO$5,0))</f>
        <v>0</v>
      </c>
      <c r="S47" s="99">
        <f>INDEX('IPM TBtu and NOx'!$BX$6:$CO$54,MATCH($B47,'IPM TBtu and NOx'!$BW$6:$BW$54,0),MATCH(S$4,'IPM TBtu and NOx'!$BX$5:$CO$5,0))</f>
        <v>0</v>
      </c>
      <c r="T47" s="99">
        <f>INDEX('IPM TBtu and NOx'!$BX$6:$CO$54,MATCH($B47,'IPM TBtu and NOx'!$BW$6:$BW$54,0),MATCH(T$4,'IPM TBtu and NOx'!$BX$5:$CO$5,0))</f>
        <v>0</v>
      </c>
      <c r="U47" s="99">
        <f>INDEX('IPM TBtu and NOx'!$BX$6:$CO$54,MATCH($B47,'IPM TBtu and NOx'!$BW$6:$BW$54,0),MATCH(U$4,'IPM TBtu and NOx'!$BX$5:$CO$5,0))</f>
        <v>0</v>
      </c>
      <c r="V47" s="99">
        <f>INDEX('IPM TBtu and NOx'!$BB$6:$BS$54,MATCH($B47,'IPM TBtu and NOx'!$BA$6:$BA$54,0),MATCH(V$4,'IPM TBtu and NOx'!$BB$5:$BS$5,0))*1000000</f>
        <v>0</v>
      </c>
      <c r="W47" s="99">
        <f>INDEX('IPM TBtu and NOx'!$BB$6:$BS$54,MATCH($B47,'IPM TBtu and NOx'!$BA$6:$BA$54,0),MATCH(W$4,'IPM TBtu and NOx'!$BB$5:$BS$5,0))*1000000</f>
        <v>0</v>
      </c>
      <c r="X47" s="99">
        <f>INDEX('IPM TBtu and NOx'!$BB$6:$BS$54,MATCH($B47,'IPM TBtu and NOx'!$BA$6:$BA$54,0),MATCH(X$4,'IPM TBtu and NOx'!$BB$5:$BS$5,0))*1000000</f>
        <v>0</v>
      </c>
      <c r="Y47" s="99">
        <f>INDEX('IPM TBtu and NOx'!$BB$6:$BS$54,MATCH($B47,'IPM TBtu and NOx'!$BA$6:$BA$54,0),MATCH(Y$4,'IPM TBtu and NOx'!$BB$5:$BS$5,0))*1000000</f>
        <v>0</v>
      </c>
      <c r="Z47" s="99">
        <f>INDEX('IPM TBtu and NOx'!$BB$6:$BS$54,MATCH($B47,'IPM TBtu and NOx'!$BA$6:$BA$54,0),MATCH(Z$4,'IPM TBtu and NOx'!$BB$5:$BS$5,0))*1000000</f>
        <v>0</v>
      </c>
      <c r="AA47" s="99">
        <f>INDEX('IPM TBtu and NOx'!$BB$6:$BS$54,MATCH($B47,'IPM TBtu and NOx'!$BA$6:$BA$54,0),MATCH(AA$4,'IPM TBtu and NOx'!$BB$5:$BS$5,0))*1000000</f>
        <v>0</v>
      </c>
      <c r="AB47" s="51">
        <f t="shared" si="17"/>
        <v>2796.1238247324945</v>
      </c>
      <c r="AC47" s="42">
        <f t="shared" si="18"/>
        <v>2789.1233397147162</v>
      </c>
      <c r="AD47" s="42">
        <f t="shared" si="19"/>
        <v>2698.9671262198331</v>
      </c>
      <c r="AE47" s="42">
        <f t="shared" si="20"/>
        <v>2360.1436037846388</v>
      </c>
      <c r="AF47" s="42">
        <f t="shared" si="21"/>
        <v>2269.8833602215145</v>
      </c>
      <c r="AG47" s="42">
        <f t="shared" si="22"/>
        <v>2113.3958528795397</v>
      </c>
      <c r="AH47" s="51">
        <f t="shared" si="23"/>
        <v>158290490.77150345</v>
      </c>
      <c r="AI47" s="42">
        <f t="shared" si="24"/>
        <v>157981313.91785616</v>
      </c>
      <c r="AJ47" s="42">
        <f t="shared" si="25"/>
        <v>158491867.5559009</v>
      </c>
      <c r="AK47" s="42">
        <f t="shared" si="26"/>
        <v>157825276.40535679</v>
      </c>
      <c r="AL47" s="42">
        <f t="shared" si="27"/>
        <v>158101418.23798129</v>
      </c>
      <c r="AM47" s="42">
        <f t="shared" si="28"/>
        <v>157024250.52526641</v>
      </c>
      <c r="AN47" s="51">
        <f>VLOOKUP($B47,'2015 Historic Data for Final'!$A$2:$H$51,3,0)</f>
        <v>226147449.43200001</v>
      </c>
      <c r="AO47" s="62">
        <f>VLOOKUP($B47,'2015 Historic Data for Final'!$A$2:$H$51,5,0)</f>
        <v>225903538.074</v>
      </c>
      <c r="AP47" s="51">
        <f>VLOOKUP($B47,'2015 Historic Data for Final'!$A$2:$H$51,2,0)</f>
        <v>9650.9609999999993</v>
      </c>
      <c r="AQ47" s="42">
        <f>VLOOKUP($B47,'2015 Historic Data for Final'!$A$2:$H$51,8,0)</f>
        <v>9356.6875</v>
      </c>
      <c r="AR47" s="62">
        <f t="shared" si="29"/>
        <v>9366.7900525052155</v>
      </c>
      <c r="AS47" s="73">
        <f t="shared" si="30"/>
        <v>8.535104883331382E-2</v>
      </c>
      <c r="AT47" s="8">
        <f t="shared" si="31"/>
        <v>8.2837901342961678E-2</v>
      </c>
      <c r="AU47" s="9">
        <f t="shared" si="32"/>
        <v>8.2837901342961678E-2</v>
      </c>
      <c r="AV47" s="68">
        <f t="shared" si="33"/>
        <v>3.5329018327055088E-2</v>
      </c>
      <c r="AW47" s="8">
        <f t="shared" si="34"/>
        <v>3.5309534660092103E-2</v>
      </c>
      <c r="AX47" s="8">
        <f t="shared" si="35"/>
        <v>3.4058115004139168E-2</v>
      </c>
      <c r="AY47" s="8">
        <f t="shared" si="36"/>
        <v>2.9908309461443561E-2</v>
      </c>
      <c r="AZ47" s="8">
        <f t="shared" si="37"/>
        <v>2.8714269429320174E-2</v>
      </c>
      <c r="BA47" s="8">
        <f t="shared" si="38"/>
        <v>2.6918082344732835E-2</v>
      </c>
      <c r="BB47" s="40">
        <f t="shared" si="11"/>
        <v>9367</v>
      </c>
      <c r="BC47" s="40">
        <f t="shared" si="12"/>
        <v>9365</v>
      </c>
      <c r="BD47" s="40">
        <f t="shared" si="13"/>
        <v>9223</v>
      </c>
      <c r="BE47" s="40">
        <f t="shared" si="14"/>
        <v>8754</v>
      </c>
      <c r="BF47" s="40">
        <f t="shared" si="15"/>
        <v>8619</v>
      </c>
      <c r="BG47" s="40">
        <f t="shared" si="16"/>
        <v>8416</v>
      </c>
    </row>
    <row r="48" spans="1:61" s="40" customFormat="1" x14ac:dyDescent="0.25">
      <c r="A48" s="42"/>
      <c r="B48" s="53" t="s">
        <v>62</v>
      </c>
      <c r="C48" s="52" t="s">
        <v>75</v>
      </c>
      <c r="D48" s="42">
        <f>INDEX('IPM TBtu and NOx'!$AF$6:$AW$54,MATCH($B48,'IPM TBtu and NOx'!$AE$6:$AE$54,0),MATCH(D$4,'IPM TBtu and NOx'!$AF$5:$AW$5,0))</f>
        <v>6.9472687284000093E-2</v>
      </c>
      <c r="E48" s="42">
        <f>INDEX('IPM TBtu and NOx'!$AF$6:$AW$54,MATCH($B48,'IPM TBtu and NOx'!$AE$6:$AE$54,0),MATCH(E$4,'IPM TBtu and NOx'!$AF$5:$AW$5,0))</f>
        <v>6.9475232841460899E-2</v>
      </c>
      <c r="F48" s="42">
        <f>INDEX('IPM TBtu and NOx'!$AF$6:$AW$54,MATCH($B48,'IPM TBtu and NOx'!$AE$6:$AE$54,0),MATCH(F$4,'IPM TBtu and NOx'!$AF$5:$AW$5,0))</f>
        <v>6.9475232841460899E-2</v>
      </c>
      <c r="G48" s="42">
        <f>INDEX('IPM TBtu and NOx'!$AF$6:$AW$54,MATCH($B48,'IPM TBtu and NOx'!$AE$6:$AE$54,0),MATCH(G$4,'IPM TBtu and NOx'!$AF$5:$AW$5,0))</f>
        <v>6.9475232841460899E-2</v>
      </c>
      <c r="H48" s="42">
        <f>INDEX('IPM TBtu and NOx'!$AF$6:$AW$54,MATCH($B48,'IPM TBtu and NOx'!$AE$6:$AE$54,0),MATCH(H$4,'IPM TBtu and NOx'!$AF$5:$AW$5,0))</f>
        <v>6.9475232841460899E-2</v>
      </c>
      <c r="I48" s="42">
        <f>INDEX('IPM TBtu and NOx'!$AF$6:$AW$54,MATCH($B48,'IPM TBtu and NOx'!$AE$6:$AE$54,0),MATCH(I$4,'IPM TBtu and NOx'!$AF$5:$AW$5,0))</f>
        <v>6.9475232841460899E-2</v>
      </c>
      <c r="J48" s="85">
        <f>INDEX('IPM TBtu and NOx'!$J$6:$AA$54,MATCH($B48,'IPM TBtu and NOx'!$I$6:$I$54,0),MATCH(J$4,'IPM TBtu and NOx'!$J$5:$AA$5,0))*1000000</f>
        <v>12631.397687999999</v>
      </c>
      <c r="K48" s="85">
        <f>INDEX('IPM TBtu and NOx'!$J$6:$AA$54,MATCH($B48,'IPM TBtu and NOx'!$I$6:$I$54,0),MATCH(K$4,'IPM TBtu and NOx'!$J$5:$AA$5,0))*1000000</f>
        <v>12631.8605166293</v>
      </c>
      <c r="L48" s="85">
        <f>INDEX('IPM TBtu and NOx'!$J$6:$AA$54,MATCH($B48,'IPM TBtu and NOx'!$I$6:$I$54,0),MATCH(L$4,'IPM TBtu and NOx'!$J$5:$AA$5,0))*1000000</f>
        <v>12631.8605166293</v>
      </c>
      <c r="M48" s="85">
        <f>INDEX('IPM TBtu and NOx'!$J$6:$AA$54,MATCH($B48,'IPM TBtu and NOx'!$I$6:$I$54,0),MATCH(M$4,'IPM TBtu and NOx'!$J$5:$AA$5,0))*1000000</f>
        <v>12631.8605166293</v>
      </c>
      <c r="N48" s="85">
        <f>INDEX('IPM TBtu and NOx'!$J$6:$AA$54,MATCH($B48,'IPM TBtu and NOx'!$I$6:$I$54,0),MATCH(N$4,'IPM TBtu and NOx'!$J$5:$AA$5,0))*1000000</f>
        <v>12631.8605166293</v>
      </c>
      <c r="O48" s="85">
        <f>INDEX('IPM TBtu and NOx'!$J$6:$AA$54,MATCH($B48,'IPM TBtu and NOx'!$I$6:$I$54,0),MATCH(O$4,'IPM TBtu and NOx'!$J$5:$AA$5,0))*1000000</f>
        <v>12631.8605166293</v>
      </c>
      <c r="P48" s="99">
        <f>INDEX('IPM TBtu and NOx'!$BX$6:$CO$54,MATCH($B48,'IPM TBtu and NOx'!$BW$6:$BW$54,0),MATCH(P$4,'IPM TBtu and NOx'!$BX$5:$CO$5,0))</f>
        <v>0</v>
      </c>
      <c r="Q48" s="99">
        <f>INDEX('IPM TBtu and NOx'!$BX$6:$CO$54,MATCH($B48,'IPM TBtu and NOx'!$BW$6:$BW$54,0),MATCH(Q$4,'IPM TBtu and NOx'!$BX$5:$CO$5,0))</f>
        <v>0</v>
      </c>
      <c r="R48" s="99">
        <f>INDEX('IPM TBtu and NOx'!$BX$6:$CO$54,MATCH($B48,'IPM TBtu and NOx'!$BW$6:$BW$54,0),MATCH(R$4,'IPM TBtu and NOx'!$BX$5:$CO$5,0))</f>
        <v>0</v>
      </c>
      <c r="S48" s="99">
        <f>INDEX('IPM TBtu and NOx'!$BX$6:$CO$54,MATCH($B48,'IPM TBtu and NOx'!$BW$6:$BW$54,0),MATCH(S$4,'IPM TBtu and NOx'!$BX$5:$CO$5,0))</f>
        <v>0</v>
      </c>
      <c r="T48" s="99">
        <f>INDEX('IPM TBtu and NOx'!$BX$6:$CO$54,MATCH($B48,'IPM TBtu and NOx'!$BW$6:$BW$54,0),MATCH(T$4,'IPM TBtu and NOx'!$BX$5:$CO$5,0))</f>
        <v>0</v>
      </c>
      <c r="U48" s="99">
        <f>INDEX('IPM TBtu and NOx'!$BX$6:$CO$54,MATCH($B48,'IPM TBtu and NOx'!$BW$6:$BW$54,0),MATCH(U$4,'IPM TBtu and NOx'!$BX$5:$CO$5,0))</f>
        <v>0</v>
      </c>
      <c r="V48" s="99">
        <f>INDEX('IPM TBtu and NOx'!$BB$6:$BS$54,MATCH($B48,'IPM TBtu and NOx'!$BA$6:$BA$54,0),MATCH(V$4,'IPM TBtu and NOx'!$BB$5:$BS$5,0))*1000000</f>
        <v>0</v>
      </c>
      <c r="W48" s="99">
        <f>INDEX('IPM TBtu and NOx'!$BB$6:$BS$54,MATCH($B48,'IPM TBtu and NOx'!$BA$6:$BA$54,0),MATCH(W$4,'IPM TBtu and NOx'!$BB$5:$BS$5,0))*1000000</f>
        <v>0</v>
      </c>
      <c r="X48" s="99">
        <f>INDEX('IPM TBtu and NOx'!$BB$6:$BS$54,MATCH($B48,'IPM TBtu and NOx'!$BA$6:$BA$54,0),MATCH(X$4,'IPM TBtu and NOx'!$BB$5:$BS$5,0))*1000000</f>
        <v>0</v>
      </c>
      <c r="Y48" s="99">
        <f>INDEX('IPM TBtu and NOx'!$BB$6:$BS$54,MATCH($B48,'IPM TBtu and NOx'!$BA$6:$BA$54,0),MATCH(Y$4,'IPM TBtu and NOx'!$BB$5:$BS$5,0))*1000000</f>
        <v>0</v>
      </c>
      <c r="Z48" s="99">
        <f>INDEX('IPM TBtu and NOx'!$BB$6:$BS$54,MATCH($B48,'IPM TBtu and NOx'!$BA$6:$BA$54,0),MATCH(Z$4,'IPM TBtu and NOx'!$BB$5:$BS$5,0))*1000000</f>
        <v>0</v>
      </c>
      <c r="AA48" s="99">
        <f>INDEX('IPM TBtu and NOx'!$BB$6:$BS$54,MATCH($B48,'IPM TBtu and NOx'!$BA$6:$BA$54,0),MATCH(AA$4,'IPM TBtu and NOx'!$BB$5:$BS$5,0))*1000000</f>
        <v>0</v>
      </c>
      <c r="AB48" s="51">
        <f t="shared" si="17"/>
        <v>6.9472687284000093E-2</v>
      </c>
      <c r="AC48" s="42">
        <f t="shared" si="18"/>
        <v>6.9475232841460899E-2</v>
      </c>
      <c r="AD48" s="42">
        <f t="shared" si="19"/>
        <v>6.9475232841460899E-2</v>
      </c>
      <c r="AE48" s="42">
        <f t="shared" si="20"/>
        <v>6.9475232841460899E-2</v>
      </c>
      <c r="AF48" s="42">
        <f t="shared" si="21"/>
        <v>6.9475232841460899E-2</v>
      </c>
      <c r="AG48" s="42">
        <f t="shared" si="22"/>
        <v>6.9475232841460899E-2</v>
      </c>
      <c r="AH48" s="51">
        <f t="shared" si="23"/>
        <v>12631.397687999999</v>
      </c>
      <c r="AI48" s="42">
        <f t="shared" si="24"/>
        <v>12631.8605166293</v>
      </c>
      <c r="AJ48" s="42">
        <f t="shared" si="25"/>
        <v>12631.8605166293</v>
      </c>
      <c r="AK48" s="42">
        <f t="shared" si="26"/>
        <v>12631.8605166293</v>
      </c>
      <c r="AL48" s="42">
        <f t="shared" si="27"/>
        <v>12631.8605166293</v>
      </c>
      <c r="AM48" s="42">
        <f t="shared" si="28"/>
        <v>12631.8605166293</v>
      </c>
      <c r="AN48" s="51">
        <f>VLOOKUP($B48,'2015 Historic Data for Final'!$A$2:$H$51,3,0)</f>
        <v>1647891.75</v>
      </c>
      <c r="AO48" s="62">
        <f>VLOOKUP($B48,'2015 Historic Data for Final'!$A$2:$H$51,5,0)</f>
        <v>1647891.75</v>
      </c>
      <c r="AP48" s="51">
        <f>VLOOKUP($B48,'2015 Historic Data for Final'!$A$2:$H$51,2,0)</f>
        <v>51.843000000000004</v>
      </c>
      <c r="AQ48" s="42">
        <f>VLOOKUP($B48,'2015 Historic Data for Final'!$A$2:$H$51,8,0)</f>
        <v>51.843000000000004</v>
      </c>
      <c r="AR48" s="62">
        <f t="shared" si="29"/>
        <v>51.843000000000004</v>
      </c>
      <c r="AS48" s="73">
        <f t="shared" si="30"/>
        <v>6.2920395104836227E-2</v>
      </c>
      <c r="AT48" s="8">
        <f t="shared" si="31"/>
        <v>6.2920395104836227E-2</v>
      </c>
      <c r="AU48" s="9">
        <f t="shared" si="32"/>
        <v>6.2920395104836227E-2</v>
      </c>
      <c r="AV48" s="68">
        <f t="shared" si="33"/>
        <v>1.1000000000000015E-2</v>
      </c>
      <c r="AW48" s="8">
        <f t="shared" si="34"/>
        <v>1.0999999999999959E-2</v>
      </c>
      <c r="AX48" s="8">
        <f t="shared" si="35"/>
        <v>1.0999999999999959E-2</v>
      </c>
      <c r="AY48" s="8">
        <f t="shared" si="36"/>
        <v>1.0999999999999959E-2</v>
      </c>
      <c r="AZ48" s="8">
        <f t="shared" si="37"/>
        <v>1.0999999999999959E-2</v>
      </c>
      <c r="BA48" s="8">
        <f t="shared" si="38"/>
        <v>1.0999999999999959E-2</v>
      </c>
      <c r="BB48" s="40">
        <f t="shared" si="11"/>
        <v>52</v>
      </c>
      <c r="BC48" s="40">
        <f t="shared" si="12"/>
        <v>52</v>
      </c>
      <c r="BD48" s="40">
        <f t="shared" si="13"/>
        <v>52</v>
      </c>
      <c r="BE48" s="40">
        <f t="shared" si="14"/>
        <v>52</v>
      </c>
      <c r="BF48" s="40">
        <f t="shared" si="15"/>
        <v>52</v>
      </c>
      <c r="BG48" s="40">
        <f t="shared" si="16"/>
        <v>52</v>
      </c>
    </row>
    <row r="49" spans="1:60" s="40" customFormat="1" x14ac:dyDescent="0.25">
      <c r="A49" s="42"/>
      <c r="B49" s="53" t="s">
        <v>64</v>
      </c>
      <c r="C49" s="52" t="s">
        <v>74</v>
      </c>
      <c r="D49" s="42">
        <f>INDEX('IPM TBtu and NOx'!$AF$6:$AW$54,MATCH($B49,'IPM TBtu and NOx'!$AE$6:$AE$54,0),MATCH(D$4,'IPM TBtu and NOx'!$AF$5:$AW$5,0))</f>
        <v>135.65194487031351</v>
      </c>
      <c r="E49" s="42">
        <f>INDEX('IPM TBtu and NOx'!$AF$6:$AW$54,MATCH($B49,'IPM TBtu and NOx'!$AE$6:$AE$54,0),MATCH(E$4,'IPM TBtu and NOx'!$AF$5:$AW$5,0))</f>
        <v>135.65193941381952</v>
      </c>
      <c r="F49" s="42">
        <f>INDEX('IPM TBtu and NOx'!$AF$6:$AW$54,MATCH($B49,'IPM TBtu and NOx'!$AE$6:$AE$54,0),MATCH(F$4,'IPM TBtu and NOx'!$AF$5:$AW$5,0))</f>
        <v>135.65193941381952</v>
      </c>
      <c r="G49" s="42">
        <f>INDEX('IPM TBtu and NOx'!$AF$6:$AW$54,MATCH($B49,'IPM TBtu and NOx'!$AE$6:$AE$54,0),MATCH(G$4,'IPM TBtu and NOx'!$AF$5:$AW$5,0))</f>
        <v>135.65193941381952</v>
      </c>
      <c r="H49" s="42">
        <f>INDEX('IPM TBtu and NOx'!$AF$6:$AW$54,MATCH($B49,'IPM TBtu and NOx'!$AE$6:$AE$54,0),MATCH(H$4,'IPM TBtu and NOx'!$AF$5:$AW$5,0))</f>
        <v>112.1466172892239</v>
      </c>
      <c r="I49" s="42">
        <f>INDEX('IPM TBtu and NOx'!$AF$6:$AW$54,MATCH($B49,'IPM TBtu and NOx'!$AE$6:$AE$54,0),MATCH(I$4,'IPM TBtu and NOx'!$AF$5:$AW$5,0))</f>
        <v>112.1998814057167</v>
      </c>
      <c r="J49" s="85">
        <f>INDEX('IPM TBtu and NOx'!$J$6:$AA$54,MATCH($B49,'IPM TBtu and NOx'!$I$6:$I$54,0),MATCH(J$4,'IPM TBtu and NOx'!$J$5:$AA$5,0))*1000000</f>
        <v>2781553.5893376004</v>
      </c>
      <c r="K49" s="85">
        <f>INDEX('IPM TBtu and NOx'!$J$6:$AA$54,MATCH($B49,'IPM TBtu and NOx'!$I$6:$I$54,0),MATCH(K$4,'IPM TBtu and NOx'!$J$5:$AA$5,0))*1000000</f>
        <v>2781553.4774517599</v>
      </c>
      <c r="L49" s="85">
        <f>INDEX('IPM TBtu and NOx'!$J$6:$AA$54,MATCH($B49,'IPM TBtu and NOx'!$I$6:$I$54,0),MATCH(L$4,'IPM TBtu and NOx'!$J$5:$AA$5,0))*1000000</f>
        <v>2781553.4774517599</v>
      </c>
      <c r="M49" s="85">
        <f>INDEX('IPM TBtu and NOx'!$J$6:$AA$54,MATCH($B49,'IPM TBtu and NOx'!$I$6:$I$54,0),MATCH(M$4,'IPM TBtu and NOx'!$J$5:$AA$5,0))*1000000</f>
        <v>2781553.4774517599</v>
      </c>
      <c r="N49" s="85">
        <f>INDEX('IPM TBtu and NOx'!$J$6:$AA$54,MATCH($B49,'IPM TBtu and NOx'!$I$6:$I$54,0),MATCH(N$4,'IPM TBtu and NOx'!$J$5:$AA$5,0))*1000000</f>
        <v>2299575.0348521299</v>
      </c>
      <c r="O49" s="85">
        <f>INDEX('IPM TBtu and NOx'!$J$6:$AA$54,MATCH($B49,'IPM TBtu and NOx'!$I$6:$I$54,0),MATCH(O$4,'IPM TBtu and NOx'!$J$5:$AA$5,0))*1000000</f>
        <v>2300667.2196678701</v>
      </c>
      <c r="P49" s="99">
        <f>INDEX('IPM TBtu and NOx'!$BX$6:$CO$54,MATCH($B49,'IPM TBtu and NOx'!$BW$6:$BW$54,0),MATCH(P$4,'IPM TBtu and NOx'!$BX$5:$CO$5,0))</f>
        <v>0</v>
      </c>
      <c r="Q49" s="99">
        <f>INDEX('IPM TBtu and NOx'!$BX$6:$CO$54,MATCH($B49,'IPM TBtu and NOx'!$BW$6:$BW$54,0),MATCH(Q$4,'IPM TBtu and NOx'!$BX$5:$CO$5,0))</f>
        <v>0</v>
      </c>
      <c r="R49" s="99">
        <f>INDEX('IPM TBtu and NOx'!$BX$6:$CO$54,MATCH($B49,'IPM TBtu and NOx'!$BW$6:$BW$54,0),MATCH(R$4,'IPM TBtu and NOx'!$BX$5:$CO$5,0))</f>
        <v>0</v>
      </c>
      <c r="S49" s="99">
        <f>INDEX('IPM TBtu and NOx'!$BX$6:$CO$54,MATCH($B49,'IPM TBtu and NOx'!$BW$6:$BW$54,0),MATCH(S$4,'IPM TBtu and NOx'!$BX$5:$CO$5,0))</f>
        <v>0</v>
      </c>
      <c r="T49" s="99">
        <f>INDEX('IPM TBtu and NOx'!$BX$6:$CO$54,MATCH($B49,'IPM TBtu and NOx'!$BW$6:$BW$54,0),MATCH(T$4,'IPM TBtu and NOx'!$BX$5:$CO$5,0))</f>
        <v>0</v>
      </c>
      <c r="U49" s="99">
        <f>INDEX('IPM TBtu and NOx'!$BX$6:$CO$54,MATCH($B49,'IPM TBtu and NOx'!$BW$6:$BW$54,0),MATCH(U$4,'IPM TBtu and NOx'!$BX$5:$CO$5,0))</f>
        <v>0</v>
      </c>
      <c r="V49" s="99">
        <f>INDEX('IPM TBtu and NOx'!$BB$6:$BS$54,MATCH($B49,'IPM TBtu and NOx'!$BA$6:$BA$54,0),MATCH(V$4,'IPM TBtu and NOx'!$BB$5:$BS$5,0))*1000000</f>
        <v>0</v>
      </c>
      <c r="W49" s="99">
        <f>INDEX('IPM TBtu and NOx'!$BB$6:$BS$54,MATCH($B49,'IPM TBtu and NOx'!$BA$6:$BA$54,0),MATCH(W$4,'IPM TBtu and NOx'!$BB$5:$BS$5,0))*1000000</f>
        <v>0</v>
      </c>
      <c r="X49" s="99">
        <f>INDEX('IPM TBtu and NOx'!$BB$6:$BS$54,MATCH($B49,'IPM TBtu and NOx'!$BA$6:$BA$54,0),MATCH(X$4,'IPM TBtu and NOx'!$BB$5:$BS$5,0))*1000000</f>
        <v>0</v>
      </c>
      <c r="Y49" s="99">
        <f>INDEX('IPM TBtu and NOx'!$BB$6:$BS$54,MATCH($B49,'IPM TBtu and NOx'!$BA$6:$BA$54,0),MATCH(Y$4,'IPM TBtu and NOx'!$BB$5:$BS$5,0))*1000000</f>
        <v>0</v>
      </c>
      <c r="Z49" s="99">
        <f>INDEX('IPM TBtu and NOx'!$BB$6:$BS$54,MATCH($B49,'IPM TBtu and NOx'!$BA$6:$BA$54,0),MATCH(Z$4,'IPM TBtu and NOx'!$BB$5:$BS$5,0))*1000000</f>
        <v>0</v>
      </c>
      <c r="AA49" s="99">
        <f>INDEX('IPM TBtu and NOx'!$BB$6:$BS$54,MATCH($B49,'IPM TBtu and NOx'!$BA$6:$BA$54,0),MATCH(AA$4,'IPM TBtu and NOx'!$BB$5:$BS$5,0))*1000000</f>
        <v>0</v>
      </c>
      <c r="AB49" s="51">
        <f t="shared" si="17"/>
        <v>135.65194487031351</v>
      </c>
      <c r="AC49" s="42">
        <f t="shared" si="18"/>
        <v>135.65193941381952</v>
      </c>
      <c r="AD49" s="42">
        <f t="shared" si="19"/>
        <v>135.65193941381952</v>
      </c>
      <c r="AE49" s="42">
        <f t="shared" si="20"/>
        <v>135.65193941381952</v>
      </c>
      <c r="AF49" s="42">
        <f t="shared" si="21"/>
        <v>112.1466172892239</v>
      </c>
      <c r="AG49" s="42">
        <f t="shared" si="22"/>
        <v>112.1998814057167</v>
      </c>
      <c r="AH49" s="51">
        <f t="shared" si="23"/>
        <v>2781553.5893376004</v>
      </c>
      <c r="AI49" s="42">
        <f t="shared" si="24"/>
        <v>2781553.4774517599</v>
      </c>
      <c r="AJ49" s="42">
        <f t="shared" si="25"/>
        <v>2781553.4774517599</v>
      </c>
      <c r="AK49" s="42">
        <f t="shared" si="26"/>
        <v>2781553.4774517599</v>
      </c>
      <c r="AL49" s="42">
        <f t="shared" si="27"/>
        <v>2299575.0348521299</v>
      </c>
      <c r="AM49" s="42">
        <f t="shared" si="28"/>
        <v>2300667.2196678701</v>
      </c>
      <c r="AN49" s="51">
        <f>VLOOKUP($B49,'2015 Historic Data for Final'!$A$2:$H$51,3,0)</f>
        <v>78528926.136999995</v>
      </c>
      <c r="AO49" s="62">
        <f>VLOOKUP($B49,'2015 Historic Data for Final'!$A$2:$H$51,5,0)</f>
        <v>78528926.136999995</v>
      </c>
      <c r="AP49" s="51">
        <f>VLOOKUP($B49,'2015 Historic Data for Final'!$A$2:$H$51,2,0)</f>
        <v>3085.49</v>
      </c>
      <c r="AQ49" s="42">
        <f>VLOOKUP($B49,'2015 Historic Data for Final'!$A$2:$H$51,8,0)</f>
        <v>3085.49</v>
      </c>
      <c r="AR49" s="62">
        <f t="shared" si="29"/>
        <v>3085.49</v>
      </c>
      <c r="AS49" s="73">
        <f t="shared" si="30"/>
        <v>7.8582253744744091E-2</v>
      </c>
      <c r="AT49" s="8">
        <f t="shared" si="31"/>
        <v>7.8582253744744091E-2</v>
      </c>
      <c r="AU49" s="9">
        <f t="shared" si="32"/>
        <v>7.8582253744744091E-2</v>
      </c>
      <c r="AV49" s="68">
        <f t="shared" si="33"/>
        <v>9.7536819272727143E-2</v>
      </c>
      <c r="AW49" s="8">
        <f t="shared" si="34"/>
        <v>9.7536819272727518E-2</v>
      </c>
      <c r="AX49" s="8">
        <f t="shared" si="35"/>
        <v>9.7536819272727518E-2</v>
      </c>
      <c r="AY49" s="8">
        <f t="shared" si="36"/>
        <v>9.7536819272727518E-2</v>
      </c>
      <c r="AZ49" s="8">
        <f t="shared" si="37"/>
        <v>9.753681927272731E-2</v>
      </c>
      <c r="BA49" s="8">
        <f t="shared" si="38"/>
        <v>9.7536819272727449E-2</v>
      </c>
      <c r="BB49" s="40">
        <f t="shared" si="11"/>
        <v>3085</v>
      </c>
      <c r="BC49" s="40">
        <f t="shared" si="12"/>
        <v>3085</v>
      </c>
      <c r="BD49" s="40">
        <f t="shared" si="13"/>
        <v>3085</v>
      </c>
      <c r="BE49" s="40">
        <f t="shared" si="14"/>
        <v>3085</v>
      </c>
      <c r="BF49" s="40">
        <f t="shared" si="15"/>
        <v>3085</v>
      </c>
      <c r="BG49" s="40">
        <f t="shared" si="16"/>
        <v>3085</v>
      </c>
    </row>
    <row r="50" spans="1:60" s="40" customFormat="1" x14ac:dyDescent="0.25">
      <c r="A50" s="42" t="s">
        <v>13</v>
      </c>
      <c r="B50" s="53" t="s">
        <v>66</v>
      </c>
      <c r="C50" s="52" t="s">
        <v>73</v>
      </c>
      <c r="D50" s="42">
        <f>INDEX('IPM TBtu and NOx'!$AF$6:$AW$54,MATCH($B50,'IPM TBtu and NOx'!$AE$6:$AE$54,0),MATCH(D$4,'IPM TBtu and NOx'!$AF$5:$AW$5,0))</f>
        <v>6555.8966356432911</v>
      </c>
      <c r="E50" s="42">
        <f>INDEX('IPM TBtu and NOx'!$AF$6:$AW$54,MATCH($B50,'IPM TBtu and NOx'!$AE$6:$AE$54,0),MATCH(E$4,'IPM TBtu and NOx'!$AF$5:$AW$5,0))</f>
        <v>6537.9623674446293</v>
      </c>
      <c r="F50" s="42">
        <f>INDEX('IPM TBtu and NOx'!$AF$6:$AW$54,MATCH($B50,'IPM TBtu and NOx'!$AE$6:$AE$54,0),MATCH(F$4,'IPM TBtu and NOx'!$AF$5:$AW$5,0))</f>
        <v>6521.7757416151462</v>
      </c>
      <c r="G50" s="42">
        <f>INDEX('IPM TBtu and NOx'!$AF$6:$AW$54,MATCH($B50,'IPM TBtu and NOx'!$AE$6:$AE$54,0),MATCH(G$4,'IPM TBtu and NOx'!$AF$5:$AW$5,0))</f>
        <v>6414.8221862966202</v>
      </c>
      <c r="H50" s="42">
        <f>INDEX('IPM TBtu and NOx'!$AF$6:$AW$54,MATCH($B50,'IPM TBtu and NOx'!$AE$6:$AE$54,0),MATCH(H$4,'IPM TBtu and NOx'!$AF$5:$AW$5,0))</f>
        <v>6064.2920906248273</v>
      </c>
      <c r="I50" s="42">
        <f>INDEX('IPM TBtu and NOx'!$AF$6:$AW$54,MATCH($B50,'IPM TBtu and NOx'!$AE$6:$AE$54,0),MATCH(I$4,'IPM TBtu and NOx'!$AF$5:$AW$5,0))</f>
        <v>5684.9570189193928</v>
      </c>
      <c r="J50" s="85">
        <f>INDEX('IPM TBtu and NOx'!$J$6:$AA$54,MATCH($B50,'IPM TBtu and NOx'!$I$6:$I$54,0),MATCH(J$4,'IPM TBtu and NOx'!$J$5:$AA$5,0))*1000000</f>
        <v>181698450.72520325</v>
      </c>
      <c r="K50" s="85">
        <f>INDEX('IPM TBtu and NOx'!$J$6:$AA$54,MATCH($B50,'IPM TBtu and NOx'!$I$6:$I$54,0),MATCH(K$4,'IPM TBtu and NOx'!$J$5:$AA$5,0))*1000000</f>
        <v>181524144.13494486</v>
      </c>
      <c r="L50" s="85">
        <f>INDEX('IPM TBtu and NOx'!$J$6:$AA$54,MATCH($B50,'IPM TBtu and NOx'!$I$6:$I$54,0),MATCH(L$4,'IPM TBtu and NOx'!$J$5:$AA$5,0))*1000000</f>
        <v>181287093.90411559</v>
      </c>
      <c r="M50" s="85">
        <f>INDEX('IPM TBtu and NOx'!$J$6:$AA$54,MATCH($B50,'IPM TBtu and NOx'!$I$6:$I$54,0),MATCH(M$4,'IPM TBtu and NOx'!$J$5:$AA$5,0))*1000000</f>
        <v>181032896.69232959</v>
      </c>
      <c r="N50" s="85">
        <f>INDEX('IPM TBtu and NOx'!$J$6:$AA$54,MATCH($B50,'IPM TBtu and NOx'!$I$6:$I$54,0),MATCH(N$4,'IPM TBtu and NOx'!$J$5:$AA$5,0))*1000000</f>
        <v>178922071.27365103</v>
      </c>
      <c r="O50" s="85">
        <f>INDEX('IPM TBtu and NOx'!$J$6:$AA$54,MATCH($B50,'IPM TBtu and NOx'!$I$6:$I$54,0),MATCH(O$4,'IPM TBtu and NOx'!$J$5:$AA$5,0))*1000000</f>
        <v>177077392.36739489</v>
      </c>
      <c r="P50" s="99">
        <f>INDEX('IPM TBtu and NOx'!$BX$6:$CO$54,MATCH($B50,'IPM TBtu and NOx'!$BW$6:$BW$54,0),MATCH(P$4,'IPM TBtu and NOx'!$BX$5:$CO$5,0))</f>
        <v>0</v>
      </c>
      <c r="Q50" s="99">
        <f>INDEX('IPM TBtu and NOx'!$BX$6:$CO$54,MATCH($B50,'IPM TBtu and NOx'!$BW$6:$BW$54,0),MATCH(Q$4,'IPM TBtu and NOx'!$BX$5:$CO$5,0))</f>
        <v>0</v>
      </c>
      <c r="R50" s="99">
        <f>INDEX('IPM TBtu and NOx'!$BX$6:$CO$54,MATCH($B50,'IPM TBtu and NOx'!$BW$6:$BW$54,0),MATCH(R$4,'IPM TBtu and NOx'!$BX$5:$CO$5,0))</f>
        <v>0</v>
      </c>
      <c r="S50" s="99">
        <f>INDEX('IPM TBtu and NOx'!$BX$6:$CO$54,MATCH($B50,'IPM TBtu and NOx'!$BW$6:$BW$54,0),MATCH(S$4,'IPM TBtu and NOx'!$BX$5:$CO$5,0))</f>
        <v>0</v>
      </c>
      <c r="T50" s="99">
        <f>INDEX('IPM TBtu and NOx'!$BX$6:$CO$54,MATCH($B50,'IPM TBtu and NOx'!$BW$6:$BW$54,0),MATCH(T$4,'IPM TBtu and NOx'!$BX$5:$CO$5,0))</f>
        <v>0</v>
      </c>
      <c r="U50" s="99">
        <f>INDEX('IPM TBtu and NOx'!$BX$6:$CO$54,MATCH($B50,'IPM TBtu and NOx'!$BW$6:$BW$54,0),MATCH(U$4,'IPM TBtu and NOx'!$BX$5:$CO$5,0))</f>
        <v>0</v>
      </c>
      <c r="V50" s="99">
        <f>INDEX('IPM TBtu and NOx'!$BB$6:$BS$54,MATCH($B50,'IPM TBtu and NOx'!$BA$6:$BA$54,0),MATCH(V$4,'IPM TBtu and NOx'!$BB$5:$BS$5,0))*1000000</f>
        <v>0</v>
      </c>
      <c r="W50" s="99">
        <f>INDEX('IPM TBtu and NOx'!$BB$6:$BS$54,MATCH($B50,'IPM TBtu and NOx'!$BA$6:$BA$54,0),MATCH(W$4,'IPM TBtu and NOx'!$BB$5:$BS$5,0))*1000000</f>
        <v>0</v>
      </c>
      <c r="X50" s="99">
        <f>INDEX('IPM TBtu and NOx'!$BB$6:$BS$54,MATCH($B50,'IPM TBtu and NOx'!$BA$6:$BA$54,0),MATCH(X$4,'IPM TBtu and NOx'!$BB$5:$BS$5,0))*1000000</f>
        <v>0</v>
      </c>
      <c r="Y50" s="99">
        <f>INDEX('IPM TBtu and NOx'!$BB$6:$BS$54,MATCH($B50,'IPM TBtu and NOx'!$BA$6:$BA$54,0),MATCH(Y$4,'IPM TBtu and NOx'!$BB$5:$BS$5,0))*1000000</f>
        <v>0</v>
      </c>
      <c r="Z50" s="99">
        <f>INDEX('IPM TBtu and NOx'!$BB$6:$BS$54,MATCH($B50,'IPM TBtu and NOx'!$BA$6:$BA$54,0),MATCH(Z$4,'IPM TBtu and NOx'!$BB$5:$BS$5,0))*1000000</f>
        <v>0</v>
      </c>
      <c r="AA50" s="99">
        <f>INDEX('IPM TBtu and NOx'!$BB$6:$BS$54,MATCH($B50,'IPM TBtu and NOx'!$BA$6:$BA$54,0),MATCH(AA$4,'IPM TBtu and NOx'!$BB$5:$BS$5,0))*1000000</f>
        <v>0</v>
      </c>
      <c r="AB50" s="51">
        <f t="shared" si="17"/>
        <v>6555.8966356432911</v>
      </c>
      <c r="AC50" s="42">
        <f t="shared" si="18"/>
        <v>6537.9623674446293</v>
      </c>
      <c r="AD50" s="42">
        <f t="shared" si="19"/>
        <v>6521.7757416151462</v>
      </c>
      <c r="AE50" s="42">
        <f t="shared" si="20"/>
        <v>6414.8221862966202</v>
      </c>
      <c r="AF50" s="42">
        <f t="shared" si="21"/>
        <v>6064.2920906248273</v>
      </c>
      <c r="AG50" s="42">
        <f t="shared" si="22"/>
        <v>5684.9570189193928</v>
      </c>
      <c r="AH50" s="51">
        <f t="shared" si="23"/>
        <v>181698450.72520325</v>
      </c>
      <c r="AI50" s="42">
        <f t="shared" si="24"/>
        <v>181524144.13494486</v>
      </c>
      <c r="AJ50" s="42">
        <f t="shared" si="25"/>
        <v>181287093.90411559</v>
      </c>
      <c r="AK50" s="42">
        <f t="shared" si="26"/>
        <v>181032896.69232959</v>
      </c>
      <c r="AL50" s="42">
        <f t="shared" si="27"/>
        <v>178922071.27365103</v>
      </c>
      <c r="AM50" s="42">
        <f t="shared" si="28"/>
        <v>177077392.36739489</v>
      </c>
      <c r="AN50" s="51">
        <f>VLOOKUP($B50,'2015 Historic Data for Final'!$A$2:$H$51,3,0)</f>
        <v>230496574.655</v>
      </c>
      <c r="AO50" s="62">
        <f>VLOOKUP($B50,'2015 Historic Data for Final'!$A$2:$H$51,5,0)</f>
        <v>224296379.63600001</v>
      </c>
      <c r="AP50" s="51">
        <f>VLOOKUP($B50,'2015 Historic Data for Final'!$A$2:$H$51,2,0)</f>
        <v>9071.5349999999999</v>
      </c>
      <c r="AQ50" s="42">
        <f>VLOOKUP($B50,'2015 Historic Data for Final'!$A$2:$H$51,8,0)</f>
        <v>7725.6202628624997</v>
      </c>
      <c r="AR50" s="62">
        <f t="shared" si="29"/>
        <v>7939.1785572505796</v>
      </c>
      <c r="AS50" s="73">
        <f t="shared" si="30"/>
        <v>7.8712970147846992E-2</v>
      </c>
      <c r="AT50" s="8">
        <f t="shared" si="31"/>
        <v>6.8887605545841127E-2</v>
      </c>
      <c r="AU50" s="9">
        <f t="shared" si="32"/>
        <v>6.8887605545841113E-2</v>
      </c>
      <c r="AV50" s="68">
        <f t="shared" si="33"/>
        <v>7.2162383437801417E-2</v>
      </c>
      <c r="AW50" s="8">
        <f t="shared" si="34"/>
        <v>7.2034080079003859E-2</v>
      </c>
      <c r="AX50" s="8">
        <f t="shared" si="35"/>
        <v>7.1949697037612323E-2</v>
      </c>
      <c r="AY50" s="8">
        <f t="shared" si="36"/>
        <v>7.086913266596831E-2</v>
      </c>
      <c r="AZ50" s="8">
        <f t="shared" si="37"/>
        <v>6.778696498935384E-2</v>
      </c>
      <c r="BA50" s="8">
        <f t="shared" si="38"/>
        <v>6.4208727527728812E-2</v>
      </c>
      <c r="BB50" s="40">
        <f t="shared" si="11"/>
        <v>7939</v>
      </c>
      <c r="BC50" s="40">
        <f t="shared" si="12"/>
        <v>7924</v>
      </c>
      <c r="BD50" s="40">
        <f t="shared" si="13"/>
        <v>7915</v>
      </c>
      <c r="BE50" s="40">
        <f t="shared" si="14"/>
        <v>7790</v>
      </c>
      <c r="BF50" s="40">
        <f t="shared" si="15"/>
        <v>7435</v>
      </c>
      <c r="BG50" s="40">
        <f t="shared" si="16"/>
        <v>7023</v>
      </c>
    </row>
    <row r="51" spans="1:60" s="40" customFormat="1" x14ac:dyDescent="0.25">
      <c r="A51" s="42" t="s">
        <v>13</v>
      </c>
      <c r="B51" s="53" t="s">
        <v>65</v>
      </c>
      <c r="C51" s="52" t="s">
        <v>72</v>
      </c>
      <c r="D51" s="42">
        <f>INDEX('IPM TBtu and NOx'!$AF$6:$AW$54,MATCH($B51,'IPM TBtu and NOx'!$AE$6:$AE$54,0),MATCH(D$4,'IPM TBtu and NOx'!$AF$5:$AW$5,0))</f>
        <v>26426.503879758453</v>
      </c>
      <c r="E51" s="42">
        <f>INDEX('IPM TBtu and NOx'!$AF$6:$AW$54,MATCH($B51,'IPM TBtu and NOx'!$AE$6:$AE$54,0),MATCH(E$4,'IPM TBtu and NOx'!$AF$5:$AW$5,0))</f>
        <v>25461.393015716116</v>
      </c>
      <c r="F51" s="42">
        <f>INDEX('IPM TBtu and NOx'!$AF$6:$AW$54,MATCH($B51,'IPM TBtu and NOx'!$AE$6:$AE$54,0),MATCH(F$4,'IPM TBtu and NOx'!$AF$5:$AW$5,0))</f>
        <v>16599.457062447844</v>
      </c>
      <c r="G51" s="42">
        <f>INDEX('IPM TBtu and NOx'!$AF$6:$AW$54,MATCH($B51,'IPM TBtu and NOx'!$AE$6:$AE$54,0),MATCH(G$4,'IPM TBtu and NOx'!$AF$5:$AW$5,0))</f>
        <v>16128.20893217895</v>
      </c>
      <c r="H51" s="42">
        <f>INDEX('IPM TBtu and NOx'!$AF$6:$AW$54,MATCH($B51,'IPM TBtu and NOx'!$AE$6:$AE$54,0),MATCH(H$4,'IPM TBtu and NOx'!$AF$5:$AW$5,0))</f>
        <v>16134.508921514001</v>
      </c>
      <c r="I51" s="42">
        <f>INDEX('IPM TBtu and NOx'!$AF$6:$AW$54,MATCH($B51,'IPM TBtu and NOx'!$AE$6:$AE$54,0),MATCH(I$4,'IPM TBtu and NOx'!$AF$5:$AW$5,0))</f>
        <v>16122.906904929898</v>
      </c>
      <c r="J51" s="85">
        <f>INDEX('IPM TBtu and NOx'!$J$6:$AA$54,MATCH($B51,'IPM TBtu and NOx'!$I$6:$I$54,0),MATCH(J$4,'IPM TBtu and NOx'!$J$5:$AA$5,0))*1000000</f>
        <v>333393489.84955919</v>
      </c>
      <c r="K51" s="85">
        <f>INDEX('IPM TBtu and NOx'!$J$6:$AA$54,MATCH($B51,'IPM TBtu and NOx'!$I$6:$I$54,0),MATCH(K$4,'IPM TBtu and NOx'!$J$5:$AA$5,0))*1000000</f>
        <v>333388993.27947229</v>
      </c>
      <c r="L51" s="85">
        <f>INDEX('IPM TBtu and NOx'!$J$6:$AA$54,MATCH($B51,'IPM TBtu and NOx'!$I$6:$I$54,0),MATCH(L$4,'IPM TBtu and NOx'!$J$5:$AA$5,0))*1000000</f>
        <v>333441533.88735491</v>
      </c>
      <c r="M51" s="85">
        <f>INDEX('IPM TBtu and NOx'!$J$6:$AA$54,MATCH($B51,'IPM TBtu and NOx'!$I$6:$I$54,0),MATCH(M$4,'IPM TBtu and NOx'!$J$5:$AA$5,0))*1000000</f>
        <v>333462341.80522192</v>
      </c>
      <c r="N51" s="85">
        <f>INDEX('IPM TBtu and NOx'!$J$6:$AA$54,MATCH($B51,'IPM TBtu and NOx'!$I$6:$I$54,0),MATCH(N$4,'IPM TBtu and NOx'!$J$5:$AA$5,0))*1000000</f>
        <v>333408464.17924935</v>
      </c>
      <c r="O51" s="85">
        <f>INDEX('IPM TBtu and NOx'!$J$6:$AA$54,MATCH($B51,'IPM TBtu and NOx'!$I$6:$I$54,0),MATCH(O$4,'IPM TBtu and NOx'!$J$5:$AA$5,0))*1000000</f>
        <v>333520019.23419911</v>
      </c>
      <c r="P51" s="99">
        <f>INDEX('IPM TBtu and NOx'!$BX$6:$CO$54,MATCH($B51,'IPM TBtu and NOx'!$BW$6:$BW$54,0),MATCH(P$4,'IPM TBtu and NOx'!$BX$5:$CO$5,0))</f>
        <v>0</v>
      </c>
      <c r="Q51" s="99">
        <f>INDEX('IPM TBtu and NOx'!$BX$6:$CO$54,MATCH($B51,'IPM TBtu and NOx'!$BW$6:$BW$54,0),MATCH(Q$4,'IPM TBtu and NOx'!$BX$5:$CO$5,0))</f>
        <v>0</v>
      </c>
      <c r="R51" s="99">
        <f>INDEX('IPM TBtu and NOx'!$BX$6:$CO$54,MATCH($B51,'IPM TBtu and NOx'!$BW$6:$BW$54,0),MATCH(R$4,'IPM TBtu and NOx'!$BX$5:$CO$5,0))</f>
        <v>0</v>
      </c>
      <c r="S51" s="99">
        <f>INDEX('IPM TBtu and NOx'!$BX$6:$CO$54,MATCH($B51,'IPM TBtu and NOx'!$BW$6:$BW$54,0),MATCH(S$4,'IPM TBtu and NOx'!$BX$5:$CO$5,0))</f>
        <v>0</v>
      </c>
      <c r="T51" s="99">
        <f>INDEX('IPM TBtu and NOx'!$BX$6:$CO$54,MATCH($B51,'IPM TBtu and NOx'!$BW$6:$BW$54,0),MATCH(T$4,'IPM TBtu and NOx'!$BX$5:$CO$5,0))</f>
        <v>0</v>
      </c>
      <c r="U51" s="99">
        <f>INDEX('IPM TBtu and NOx'!$BX$6:$CO$54,MATCH($B51,'IPM TBtu and NOx'!$BW$6:$BW$54,0),MATCH(U$4,'IPM TBtu and NOx'!$BX$5:$CO$5,0))</f>
        <v>0</v>
      </c>
      <c r="V51" s="99">
        <f>INDEX('IPM TBtu and NOx'!$BB$6:$BS$54,MATCH($B51,'IPM TBtu and NOx'!$BA$6:$BA$54,0),MATCH(V$4,'IPM TBtu and NOx'!$BB$5:$BS$5,0))*1000000</f>
        <v>0</v>
      </c>
      <c r="W51" s="99">
        <f>INDEX('IPM TBtu and NOx'!$BB$6:$BS$54,MATCH($B51,'IPM TBtu and NOx'!$BA$6:$BA$54,0),MATCH(W$4,'IPM TBtu and NOx'!$BB$5:$BS$5,0))*1000000</f>
        <v>0</v>
      </c>
      <c r="X51" s="99">
        <f>INDEX('IPM TBtu and NOx'!$BB$6:$BS$54,MATCH($B51,'IPM TBtu and NOx'!$BA$6:$BA$54,0),MATCH(X$4,'IPM TBtu and NOx'!$BB$5:$BS$5,0))*1000000</f>
        <v>0</v>
      </c>
      <c r="Y51" s="99">
        <f>INDEX('IPM TBtu and NOx'!$BB$6:$BS$54,MATCH($B51,'IPM TBtu and NOx'!$BA$6:$BA$54,0),MATCH(Y$4,'IPM TBtu and NOx'!$BB$5:$BS$5,0))*1000000</f>
        <v>0</v>
      </c>
      <c r="Z51" s="99">
        <f>INDEX('IPM TBtu and NOx'!$BB$6:$BS$54,MATCH($B51,'IPM TBtu and NOx'!$BA$6:$BA$54,0),MATCH(Z$4,'IPM TBtu and NOx'!$BB$5:$BS$5,0))*1000000</f>
        <v>0</v>
      </c>
      <c r="AA51" s="99">
        <f>INDEX('IPM TBtu and NOx'!$BB$6:$BS$54,MATCH($B51,'IPM TBtu and NOx'!$BA$6:$BA$54,0),MATCH(AA$4,'IPM TBtu and NOx'!$BB$5:$BS$5,0))*1000000</f>
        <v>0</v>
      </c>
      <c r="AB51" s="51">
        <f t="shared" si="17"/>
        <v>26426.503879758453</v>
      </c>
      <c r="AC51" s="42">
        <f t="shared" si="18"/>
        <v>25461.393015716116</v>
      </c>
      <c r="AD51" s="42">
        <f t="shared" si="19"/>
        <v>16599.457062447844</v>
      </c>
      <c r="AE51" s="42">
        <f t="shared" si="20"/>
        <v>16128.20893217895</v>
      </c>
      <c r="AF51" s="42">
        <f t="shared" si="21"/>
        <v>16134.508921514001</v>
      </c>
      <c r="AG51" s="42">
        <f t="shared" si="22"/>
        <v>16122.906904929898</v>
      </c>
      <c r="AH51" s="51">
        <f t="shared" si="23"/>
        <v>333393489.84955919</v>
      </c>
      <c r="AI51" s="42">
        <f t="shared" si="24"/>
        <v>333388993.27947229</v>
      </c>
      <c r="AJ51" s="42">
        <f t="shared" si="25"/>
        <v>333441533.88735491</v>
      </c>
      <c r="AK51" s="42">
        <f t="shared" si="26"/>
        <v>333462341.80522192</v>
      </c>
      <c r="AL51" s="42">
        <f t="shared" si="27"/>
        <v>333408464.17924935</v>
      </c>
      <c r="AM51" s="42">
        <f t="shared" si="28"/>
        <v>333520019.23419911</v>
      </c>
      <c r="AN51" s="51">
        <f>VLOOKUP($B51,'2015 Historic Data for Final'!$A$2:$H$51,3,0)</f>
        <v>307239587.83899999</v>
      </c>
      <c r="AO51" s="62">
        <f>VLOOKUP($B51,'2015 Historic Data for Final'!$A$2:$H$51,5,0)</f>
        <v>306221365.94199997</v>
      </c>
      <c r="AP51" s="51">
        <f>VLOOKUP($B51,'2015 Historic Data for Final'!$A$2:$H$51,2,0)</f>
        <v>26937.367999999999</v>
      </c>
      <c r="AQ51" s="42">
        <f>VLOOKUP($B51,'2015 Historic Data for Final'!$A$2:$H$51,8,0)</f>
        <v>26784.508999999998</v>
      </c>
      <c r="AR51" s="62">
        <f t="shared" si="29"/>
        <v>26873.570628604186</v>
      </c>
      <c r="AS51" s="73">
        <f t="shared" si="30"/>
        <v>0.17535089269886503</v>
      </c>
      <c r="AT51" s="8">
        <f t="shared" si="31"/>
        <v>0.1749355987463862</v>
      </c>
      <c r="AU51" s="9">
        <f t="shared" si="32"/>
        <v>0.17493559874638617</v>
      </c>
      <c r="AV51" s="68">
        <f t="shared" si="33"/>
        <v>0.15853041336639881</v>
      </c>
      <c r="AW51" s="8">
        <f t="shared" si="34"/>
        <v>0.15274285311736382</v>
      </c>
      <c r="AX51" s="8">
        <f t="shared" si="35"/>
        <v>9.9564423597304857E-2</v>
      </c>
      <c r="AY51" s="8">
        <f t="shared" si="36"/>
        <v>9.6731815921808462E-2</v>
      </c>
      <c r="AZ51" s="8">
        <f t="shared" si="37"/>
        <v>9.6785238858481143E-2</v>
      </c>
      <c r="BA51" s="8">
        <f t="shared" si="38"/>
        <v>9.6683293206506607E-2</v>
      </c>
      <c r="BB51" s="40">
        <f t="shared" si="11"/>
        <v>26874</v>
      </c>
      <c r="BC51" s="40">
        <f t="shared" si="12"/>
        <v>25984</v>
      </c>
      <c r="BD51" s="40">
        <f t="shared" si="13"/>
        <v>17815</v>
      </c>
      <c r="BE51" s="40">
        <f t="shared" si="14"/>
        <v>17380</v>
      </c>
      <c r="BF51" s="40">
        <f t="shared" si="15"/>
        <v>17388</v>
      </c>
      <c r="BG51" s="40">
        <f t="shared" si="16"/>
        <v>17373</v>
      </c>
    </row>
    <row r="52" spans="1:60" s="40" customFormat="1" x14ac:dyDescent="0.25">
      <c r="A52" s="42"/>
      <c r="B52" s="53" t="s">
        <v>67</v>
      </c>
      <c r="C52" s="52" t="s">
        <v>71</v>
      </c>
      <c r="D52" s="42">
        <f>INDEX('IPM TBtu and NOx'!$AF$6:$AW$54,MATCH($B52,'IPM TBtu and NOx'!$AE$6:$AE$54,0),MATCH(D$4,'IPM TBtu and NOx'!$AF$5:$AW$5,0))</f>
        <v>6833.270116726957</v>
      </c>
      <c r="E52" s="42">
        <f>INDEX('IPM TBtu and NOx'!$AF$6:$AW$54,MATCH($B52,'IPM TBtu and NOx'!$AE$6:$AE$54,0),MATCH(E$4,'IPM TBtu and NOx'!$AF$5:$AW$5,0))</f>
        <v>6721.9480653009732</v>
      </c>
      <c r="F52" s="42">
        <f>INDEX('IPM TBtu and NOx'!$AF$6:$AW$54,MATCH($B52,'IPM TBtu and NOx'!$AE$6:$AE$54,0),MATCH(F$4,'IPM TBtu and NOx'!$AF$5:$AW$5,0))</f>
        <v>5999.312256563856</v>
      </c>
      <c r="G52" s="42">
        <f>INDEX('IPM TBtu and NOx'!$AF$6:$AW$54,MATCH($B52,'IPM TBtu and NOx'!$AE$6:$AE$54,0),MATCH(G$4,'IPM TBtu and NOx'!$AF$5:$AW$5,0))</f>
        <v>5348.1230680661429</v>
      </c>
      <c r="H52" s="42">
        <f>INDEX('IPM TBtu and NOx'!$AF$6:$AW$54,MATCH($B52,'IPM TBtu and NOx'!$AE$6:$AE$54,0),MATCH(H$4,'IPM TBtu and NOx'!$AF$5:$AW$5,0))</f>
        <v>4428.4318165558389</v>
      </c>
      <c r="I52" s="42">
        <f>INDEX('IPM TBtu and NOx'!$AF$6:$AW$54,MATCH($B52,'IPM TBtu and NOx'!$AE$6:$AE$54,0),MATCH(I$4,'IPM TBtu and NOx'!$AF$5:$AW$5,0))</f>
        <v>4270.9465878031533</v>
      </c>
      <c r="J52" s="85">
        <f>INDEX('IPM TBtu and NOx'!$J$6:$AA$54,MATCH($B52,'IPM TBtu and NOx'!$I$6:$I$54,0),MATCH(J$4,'IPM TBtu and NOx'!$J$5:$AA$5,0))*1000000</f>
        <v>128765794.54186177</v>
      </c>
      <c r="K52" s="85">
        <f>INDEX('IPM TBtu and NOx'!$J$6:$AA$54,MATCH($B52,'IPM TBtu and NOx'!$I$6:$I$54,0),MATCH(K$4,'IPM TBtu and NOx'!$J$5:$AA$5,0))*1000000</f>
        <v>128769014.60218337</v>
      </c>
      <c r="L52" s="85">
        <f>INDEX('IPM TBtu and NOx'!$J$6:$AA$54,MATCH($B52,'IPM TBtu and NOx'!$I$6:$I$54,0),MATCH(L$4,'IPM TBtu and NOx'!$J$5:$AA$5,0))*1000000</f>
        <v>128781010.35155243</v>
      </c>
      <c r="M52" s="85">
        <f>INDEX('IPM TBtu and NOx'!$J$6:$AA$54,MATCH($B52,'IPM TBtu and NOx'!$I$6:$I$54,0),MATCH(M$4,'IPM TBtu and NOx'!$J$5:$AA$5,0))*1000000</f>
        <v>128272284.30145803</v>
      </c>
      <c r="N52" s="85">
        <f>INDEX('IPM TBtu and NOx'!$J$6:$AA$54,MATCH($B52,'IPM TBtu and NOx'!$I$6:$I$54,0),MATCH(N$4,'IPM TBtu and NOx'!$J$5:$AA$5,0))*1000000</f>
        <v>127422278.26428835</v>
      </c>
      <c r="O52" s="85">
        <f>INDEX('IPM TBtu and NOx'!$J$6:$AA$54,MATCH($B52,'IPM TBtu and NOx'!$I$6:$I$54,0),MATCH(O$4,'IPM TBtu and NOx'!$J$5:$AA$5,0))*1000000</f>
        <v>127421967.18603332</v>
      </c>
      <c r="P52" s="99">
        <f>INDEX('IPM TBtu and NOx'!$BX$6:$CO$54,MATCH($B52,'IPM TBtu and NOx'!$BW$6:$BW$54,0),MATCH(P$4,'IPM TBtu and NOx'!$BX$5:$CO$5,0))</f>
        <v>4441.5109380861304</v>
      </c>
      <c r="Q52" s="99">
        <f>INDEX('IPM TBtu and NOx'!$BX$6:$CO$54,MATCH($B52,'IPM TBtu and NOx'!$BW$6:$BW$54,0),MATCH(Q$4,'IPM TBtu and NOx'!$BX$5:$CO$5,0))</f>
        <v>4440.4235942659989</v>
      </c>
      <c r="R52" s="99">
        <f>INDEX('IPM TBtu and NOx'!$BX$6:$CO$54,MATCH($B52,'IPM TBtu and NOx'!$BW$6:$BW$54,0),MATCH(R$4,'IPM TBtu and NOx'!$BX$5:$CO$5,0))</f>
        <v>4440.4235942659989</v>
      </c>
      <c r="S52" s="99">
        <f>INDEX('IPM TBtu and NOx'!$BX$6:$CO$54,MATCH($B52,'IPM TBtu and NOx'!$BW$6:$BW$54,0),MATCH(S$4,'IPM TBtu and NOx'!$BX$5:$CO$5,0))</f>
        <v>4440.4235942659989</v>
      </c>
      <c r="T52" s="99">
        <f>INDEX('IPM TBtu and NOx'!$BX$6:$CO$54,MATCH($B52,'IPM TBtu and NOx'!$BW$6:$BW$54,0),MATCH(T$4,'IPM TBtu and NOx'!$BX$5:$CO$5,0))</f>
        <v>4440.4235942659989</v>
      </c>
      <c r="U52" s="99">
        <f>INDEX('IPM TBtu and NOx'!$BX$6:$CO$54,MATCH($B52,'IPM TBtu and NOx'!$BW$6:$BW$54,0),MATCH(U$4,'IPM TBtu and NOx'!$BX$5:$CO$5,0))</f>
        <v>4440.4235942659989</v>
      </c>
      <c r="V52" s="99">
        <f>INDEX('IPM TBtu and NOx'!$BB$6:$BS$54,MATCH($B52,'IPM TBtu and NOx'!$BA$6:$BA$54,0),MATCH(V$4,'IPM TBtu and NOx'!$BB$5:$BS$5,0))*1000000</f>
        <v>0</v>
      </c>
      <c r="W52" s="99">
        <f>INDEX('IPM TBtu and NOx'!$BB$6:$BS$54,MATCH($B52,'IPM TBtu and NOx'!$BA$6:$BA$54,0),MATCH(W$4,'IPM TBtu and NOx'!$BB$5:$BS$5,0))*1000000</f>
        <v>0</v>
      </c>
      <c r="X52" s="99">
        <f>INDEX('IPM TBtu and NOx'!$BB$6:$BS$54,MATCH($B52,'IPM TBtu and NOx'!$BA$6:$BA$54,0),MATCH(X$4,'IPM TBtu and NOx'!$BB$5:$BS$5,0))*1000000</f>
        <v>0</v>
      </c>
      <c r="Y52" s="99">
        <f>INDEX('IPM TBtu and NOx'!$BB$6:$BS$54,MATCH($B52,'IPM TBtu and NOx'!$BA$6:$BA$54,0),MATCH(Y$4,'IPM TBtu and NOx'!$BB$5:$BS$5,0))*1000000</f>
        <v>0</v>
      </c>
      <c r="Z52" s="99">
        <f>INDEX('IPM TBtu and NOx'!$BB$6:$BS$54,MATCH($B52,'IPM TBtu and NOx'!$BA$6:$BA$54,0),MATCH(Z$4,'IPM TBtu and NOx'!$BB$5:$BS$5,0))*1000000</f>
        <v>0</v>
      </c>
      <c r="AA52" s="99">
        <f>INDEX('IPM TBtu and NOx'!$BB$6:$BS$54,MATCH($B52,'IPM TBtu and NOx'!$BA$6:$BA$54,0),MATCH(AA$4,'IPM TBtu and NOx'!$BB$5:$BS$5,0))*1000000</f>
        <v>0</v>
      </c>
      <c r="AB52" s="51">
        <f t="shared" si="17"/>
        <v>6833.270116726957</v>
      </c>
      <c r="AC52" s="42">
        <f t="shared" si="18"/>
        <v>6721.9480653009732</v>
      </c>
      <c r="AD52" s="42">
        <f t="shared" si="19"/>
        <v>5999.312256563856</v>
      </c>
      <c r="AE52" s="42">
        <f t="shared" si="20"/>
        <v>5348.1230680661429</v>
      </c>
      <c r="AF52" s="42">
        <f t="shared" si="21"/>
        <v>4428.4318165558389</v>
      </c>
      <c r="AG52" s="42">
        <f t="shared" si="22"/>
        <v>4270.9465878031533</v>
      </c>
      <c r="AH52" s="51">
        <f t="shared" si="23"/>
        <v>128765794.54186177</v>
      </c>
      <c r="AI52" s="42">
        <f t="shared" si="24"/>
        <v>128769014.60218337</v>
      </c>
      <c r="AJ52" s="42">
        <f t="shared" si="25"/>
        <v>128781010.35155243</v>
      </c>
      <c r="AK52" s="42">
        <f t="shared" si="26"/>
        <v>128272284.30145803</v>
      </c>
      <c r="AL52" s="42">
        <f t="shared" si="27"/>
        <v>127422278.26428835</v>
      </c>
      <c r="AM52" s="42">
        <f t="shared" si="28"/>
        <v>127421967.18603332</v>
      </c>
      <c r="AN52" s="51">
        <f>VLOOKUP($B52,'2015 Historic Data for Final'!$A$2:$H$51,3,0)</f>
        <v>202343758.48199999</v>
      </c>
      <c r="AO52" s="62">
        <f>VLOOKUP($B52,'2015 Historic Data for Final'!$A$2:$H$51,5,0)</f>
        <v>202343758.48199999</v>
      </c>
      <c r="AP52" s="51">
        <f>VLOOKUP($B52,'2015 Historic Data for Final'!$A$2:$H$51,2,0)</f>
        <v>18096.902999999998</v>
      </c>
      <c r="AQ52" s="42">
        <f>VLOOKUP($B52,'2015 Historic Data for Final'!$A$2:$H$51,8,0)</f>
        <v>16004.7627013201</v>
      </c>
      <c r="AR52" s="62">
        <f t="shared" si="29"/>
        <v>16004.7627013201</v>
      </c>
      <c r="AS52" s="73">
        <f t="shared" si="30"/>
        <v>0.17887285613121451</v>
      </c>
      <c r="AT52" s="8">
        <f t="shared" si="31"/>
        <v>0.15819378686438548</v>
      </c>
      <c r="AU52" s="9">
        <f t="shared" si="32"/>
        <v>0.15819378686438548</v>
      </c>
      <c r="AV52" s="68">
        <f t="shared" si="33"/>
        <v>0.10613486510201217</v>
      </c>
      <c r="AW52" s="8">
        <f t="shared" si="34"/>
        <v>0.10440319180926616</v>
      </c>
      <c r="AX52" s="8">
        <f t="shared" si="35"/>
        <v>9.3170759263134423E-2</v>
      </c>
      <c r="AY52" s="8">
        <f t="shared" si="36"/>
        <v>8.3387040266583168E-2</v>
      </c>
      <c r="AZ52" s="8">
        <f t="shared" si="37"/>
        <v>6.9507967945303353E-2</v>
      </c>
      <c r="BA52" s="8">
        <f t="shared" si="38"/>
        <v>6.7036268268683433E-2</v>
      </c>
      <c r="BB52" s="40">
        <f t="shared" si="11"/>
        <v>16005</v>
      </c>
      <c r="BC52" s="40">
        <f t="shared" si="12"/>
        <v>15830</v>
      </c>
      <c r="BD52" s="40">
        <f t="shared" si="13"/>
        <v>14693</v>
      </c>
      <c r="BE52" s="40">
        <f t="shared" si="14"/>
        <v>13703</v>
      </c>
      <c r="BF52" s="40">
        <f t="shared" si="15"/>
        <v>12299</v>
      </c>
      <c r="BG52" s="40">
        <f t="shared" si="16"/>
        <v>12049</v>
      </c>
    </row>
    <row r="53" spans="1:60" s="1" customFormat="1" ht="15.75" thickBot="1" x14ac:dyDescent="0.3">
      <c r="A53" s="5" t="s">
        <v>70</v>
      </c>
      <c r="B53" s="161" t="s">
        <v>170</v>
      </c>
      <c r="C53" s="162"/>
      <c r="D53" s="49">
        <f>SUMIF($A$5:$A$52,"=X",D$5:D$52)</f>
        <v>364996.22103660548</v>
      </c>
      <c r="E53" s="49">
        <f>SUMIF($A$5:$A$52,"=X",E$5:E$52)</f>
        <v>345959.31893676019</v>
      </c>
      <c r="F53" s="49">
        <f>SUMIF($A$5:$A$52,"=X",F$5:F$52)</f>
        <v>296257.59148844477</v>
      </c>
      <c r="G53" s="36">
        <f t="shared" ref="G53:AQ53" si="39">SUMIF($A$5:$A$52,"=X",G$5:G$52)</f>
        <v>283967.77668305009</v>
      </c>
      <c r="H53" s="36">
        <f t="shared" si="39"/>
        <v>272311.06699651631</v>
      </c>
      <c r="I53" s="36">
        <f t="shared" si="39"/>
        <v>264685.50520739693</v>
      </c>
      <c r="J53" s="49">
        <f t="shared" si="39"/>
        <v>6926683635.5264645</v>
      </c>
      <c r="K53" s="36">
        <f t="shared" si="39"/>
        <v>6920993724.5117588</v>
      </c>
      <c r="L53" s="36">
        <f t="shared" si="39"/>
        <v>6915212770.5105371</v>
      </c>
      <c r="M53" s="36">
        <f t="shared" si="39"/>
        <v>6882561610.5327406</v>
      </c>
      <c r="N53" s="36">
        <f t="shared" si="39"/>
        <v>6853616388.0591545</v>
      </c>
      <c r="O53" s="36">
        <f t="shared" si="39"/>
        <v>6827516651.1078529</v>
      </c>
      <c r="P53" s="100">
        <f t="shared" si="39"/>
        <v>6111.3836423322473</v>
      </c>
      <c r="Q53" s="101">
        <f t="shared" si="39"/>
        <v>5876.6721366098218</v>
      </c>
      <c r="R53" s="101">
        <f t="shared" si="39"/>
        <v>5876.6493164800477</v>
      </c>
      <c r="S53" s="101">
        <f t="shared" si="39"/>
        <v>5875.1986444903723</v>
      </c>
      <c r="T53" s="101">
        <f t="shared" si="39"/>
        <v>5840.0251979944151</v>
      </c>
      <c r="U53" s="101">
        <f t="shared" si="39"/>
        <v>5865.8463762657047</v>
      </c>
      <c r="V53" s="100">
        <f t="shared" si="39"/>
        <v>77976026.731169045</v>
      </c>
      <c r="W53" s="101">
        <f t="shared" si="39"/>
        <v>77976136.8811111</v>
      </c>
      <c r="X53" s="101">
        <f t="shared" si="39"/>
        <v>77977426.039560899</v>
      </c>
      <c r="Y53" s="101">
        <f t="shared" si="39"/>
        <v>77977426.039560899</v>
      </c>
      <c r="Z53" s="101">
        <f t="shared" si="39"/>
        <v>77916394.006745487</v>
      </c>
      <c r="AA53" s="101">
        <f t="shared" si="39"/>
        <v>78275613.637157172</v>
      </c>
      <c r="AB53" s="49">
        <f t="shared" si="39"/>
        <v>364996.22103660548</v>
      </c>
      <c r="AC53" s="36">
        <f t="shared" si="39"/>
        <v>345959.31893676019</v>
      </c>
      <c r="AD53" s="36">
        <f t="shared" si="39"/>
        <v>296257.59148844477</v>
      </c>
      <c r="AE53" s="36">
        <f t="shared" si="39"/>
        <v>283967.77668305009</v>
      </c>
      <c r="AF53" s="36">
        <f t="shared" si="39"/>
        <v>272311.06699651631</v>
      </c>
      <c r="AG53" s="36">
        <f t="shared" si="39"/>
        <v>264685.50520739693</v>
      </c>
      <c r="AH53" s="49">
        <f t="shared" si="39"/>
        <v>6926683635.5264645</v>
      </c>
      <c r="AI53" s="36">
        <f t="shared" si="39"/>
        <v>6920993724.5117588</v>
      </c>
      <c r="AJ53" s="36">
        <f t="shared" si="39"/>
        <v>6915212770.5105371</v>
      </c>
      <c r="AK53" s="36">
        <f t="shared" si="39"/>
        <v>6882561610.5327406</v>
      </c>
      <c r="AL53" s="36">
        <f t="shared" si="39"/>
        <v>6853616388.0591545</v>
      </c>
      <c r="AM53" s="36">
        <f t="shared" si="39"/>
        <v>6827516651.1078529</v>
      </c>
      <c r="AN53" s="49">
        <f t="shared" si="39"/>
        <v>7373538163.6609983</v>
      </c>
      <c r="AO53" s="64">
        <f t="shared" si="39"/>
        <v>7255938047.0300007</v>
      </c>
      <c r="AP53" s="49">
        <f t="shared" si="39"/>
        <v>398595.99199999997</v>
      </c>
      <c r="AQ53" s="36">
        <f t="shared" si="39"/>
        <v>372690.81703993847</v>
      </c>
      <c r="AR53" s="67">
        <f t="shared" si="29"/>
        <v>378731.17781302123</v>
      </c>
      <c r="AS53" s="50">
        <f t="shared" si="30"/>
        <v>0.10811525841539689</v>
      </c>
      <c r="AT53" s="33">
        <f t="shared" si="31"/>
        <v>0.10272712215134973</v>
      </c>
      <c r="AU53" s="34">
        <f t="shared" si="32"/>
        <v>0.10272712215134974</v>
      </c>
      <c r="AV53" s="65">
        <f t="shared" si="33"/>
        <v>0.10538844856853748</v>
      </c>
      <c r="AW53" s="33">
        <f t="shared" si="34"/>
        <v>9.9973886036478346E-2</v>
      </c>
      <c r="AX53" s="33">
        <f t="shared" si="35"/>
        <v>8.568285642686671E-2</v>
      </c>
      <c r="AY53" s="33">
        <f t="shared" si="36"/>
        <v>8.25180485848407E-2</v>
      </c>
      <c r="AZ53" s="33">
        <f t="shared" si="37"/>
        <v>7.9464928171630825E-2</v>
      </c>
      <c r="BA53" s="33">
        <f t="shared" si="38"/>
        <v>7.7534927773320994E-2</v>
      </c>
      <c r="BB53" s="36">
        <f t="shared" ref="BB53:BG53" si="40">SUMIF($A$5:$A$52,"=X",BB$5:BB$52)</f>
        <v>378641</v>
      </c>
      <c r="BC53" s="36">
        <f t="shared" si="40"/>
        <v>360893</v>
      </c>
      <c r="BD53" s="36">
        <f t="shared" si="40"/>
        <v>312719</v>
      </c>
      <c r="BE53" s="36">
        <f t="shared" si="40"/>
        <v>300832</v>
      </c>
      <c r="BF53" s="36">
        <f t="shared" si="40"/>
        <v>289495</v>
      </c>
      <c r="BG53" s="36">
        <f t="shared" si="40"/>
        <v>282682</v>
      </c>
    </row>
    <row r="55" spans="1:60" s="47" customFormat="1" x14ac:dyDescent="0.25">
      <c r="B55" s="41"/>
      <c r="C55" s="41"/>
      <c r="AS55" s="48"/>
      <c r="AT55" s="48"/>
      <c r="AU55" s="48"/>
      <c r="AV55" s="48"/>
      <c r="AW55" s="48"/>
      <c r="AX55" s="48"/>
      <c r="AY55" s="48"/>
      <c r="AZ55" s="48"/>
      <c r="BA55" s="48"/>
      <c r="BB55" s="48"/>
      <c r="BC55" s="48"/>
      <c r="BD55" s="48"/>
      <c r="BE55" s="48"/>
      <c r="BF55" s="48"/>
      <c r="BG55" s="48"/>
      <c r="BH55" s="48"/>
    </row>
    <row r="56" spans="1:60" s="46" customFormat="1" x14ac:dyDescent="0.25">
      <c r="B56" s="41"/>
      <c r="C56" s="41"/>
      <c r="D56" s="47"/>
      <c r="E56" s="47"/>
      <c r="F56" s="47"/>
      <c r="G56" s="47"/>
      <c r="H56" s="47"/>
      <c r="I56" s="47"/>
    </row>
    <row r="57" spans="1:60" x14ac:dyDescent="0.25">
      <c r="B57" s="41"/>
      <c r="C57" s="41"/>
      <c r="D57" s="47" t="s">
        <v>240</v>
      </c>
      <c r="E57" s="47"/>
      <c r="F57" s="47"/>
      <c r="G57" s="47"/>
      <c r="H57" s="47"/>
      <c r="I57" s="47"/>
      <c r="J57" s="46"/>
      <c r="K57" s="46"/>
      <c r="L57" s="46"/>
      <c r="M57" s="46"/>
      <c r="N57" s="46"/>
      <c r="O57" s="46"/>
    </row>
    <row r="58" spans="1:60" x14ac:dyDescent="0.25">
      <c r="B58" s="41"/>
      <c r="C58" s="41"/>
      <c r="D58" s="47"/>
      <c r="E58" s="47"/>
      <c r="F58" s="47"/>
      <c r="G58" s="47"/>
      <c r="H58" s="47"/>
      <c r="I58" s="47"/>
      <c r="J58" s="46"/>
      <c r="K58" s="46"/>
      <c r="L58" s="46"/>
      <c r="M58" s="46"/>
      <c r="N58" s="46"/>
      <c r="O58" s="46"/>
    </row>
    <row r="59" spans="1:60" x14ac:dyDescent="0.25">
      <c r="B59" s="41"/>
      <c r="C59" s="41"/>
      <c r="D59" s="47"/>
      <c r="E59" s="47"/>
      <c r="F59" s="47"/>
      <c r="G59" s="47"/>
      <c r="H59" s="47"/>
      <c r="I59" s="47"/>
      <c r="J59" s="46"/>
      <c r="K59" s="46"/>
      <c r="L59" s="46"/>
      <c r="M59" s="46"/>
      <c r="N59" s="46"/>
      <c r="O59" s="46"/>
    </row>
    <row r="60" spans="1:60" x14ac:dyDescent="0.25">
      <c r="B60" s="41"/>
      <c r="C60" s="41"/>
      <c r="D60" s="47"/>
      <c r="E60" s="47"/>
      <c r="F60" s="47"/>
      <c r="G60" s="47"/>
      <c r="H60" s="47"/>
      <c r="I60" s="47"/>
    </row>
    <row r="61" spans="1:60" x14ac:dyDescent="0.25">
      <c r="B61" s="41"/>
      <c r="C61" s="41"/>
      <c r="D61" s="47"/>
      <c r="E61" s="47"/>
      <c r="F61" s="47"/>
      <c r="G61" s="47"/>
      <c r="H61" s="47"/>
      <c r="I61" s="47"/>
    </row>
    <row r="62" spans="1:60" x14ac:dyDescent="0.25">
      <c r="B62" s="41"/>
      <c r="C62" s="41"/>
      <c r="D62" s="47"/>
      <c r="E62" s="47"/>
      <c r="F62" s="47"/>
      <c r="G62" s="47"/>
      <c r="H62" s="47"/>
      <c r="I62" s="47"/>
    </row>
    <row r="63" spans="1:60" x14ac:dyDescent="0.25">
      <c r="B63" s="41"/>
      <c r="C63" s="41"/>
      <c r="D63" s="47"/>
      <c r="E63" s="47"/>
      <c r="F63" s="47"/>
      <c r="G63" s="47"/>
      <c r="H63" s="47"/>
      <c r="I63" s="47"/>
    </row>
    <row r="64" spans="1:60" x14ac:dyDescent="0.25">
      <c r="B64" s="41"/>
      <c r="C64" s="41"/>
      <c r="D64" s="47"/>
      <c r="E64" s="47"/>
      <c r="F64" s="47"/>
      <c r="G64" s="47"/>
      <c r="H64" s="47"/>
      <c r="I64" s="47"/>
    </row>
  </sheetData>
  <mergeCells count="13">
    <mergeCell ref="AV3:BA3"/>
    <mergeCell ref="BB3:BG3"/>
    <mergeCell ref="B53:C53"/>
    <mergeCell ref="BB2:BG2"/>
    <mergeCell ref="D3:I3"/>
    <mergeCell ref="J3:O3"/>
    <mergeCell ref="P3:U3"/>
    <mergeCell ref="V3:AA3"/>
    <mergeCell ref="AB3:AG3"/>
    <mergeCell ref="AH3:AM3"/>
    <mergeCell ref="AN3:AO3"/>
    <mergeCell ref="AQ3:AR3"/>
    <mergeCell ref="AS3:AU3"/>
  </mergeCells>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6"/>
  </sheetPr>
  <dimension ref="A1:BP39"/>
  <sheetViews>
    <sheetView zoomScale="55" zoomScaleNormal="55" workbookViewId="0">
      <pane xSplit="3" ySplit="4" topLeftCell="D5" activePane="bottomRight" state="frozen"/>
      <selection pane="topRight" activeCell="D1" sqref="D1"/>
      <selection pane="bottomLeft" activeCell="A5" sqref="A5"/>
      <selection pane="bottomRight"/>
    </sheetView>
  </sheetViews>
  <sheetFormatPr defaultRowHeight="15" x14ac:dyDescent="0.25"/>
  <cols>
    <col min="1" max="1" width="10.7109375" customWidth="1"/>
    <col min="2" max="2" width="28.140625" style="1" customWidth="1"/>
    <col min="3" max="3" width="9.140625" style="1"/>
    <col min="4" max="9" width="19.7109375" customWidth="1"/>
    <col min="10" max="15" width="21" customWidth="1"/>
    <col min="16" max="27" width="20.5703125" customWidth="1"/>
    <col min="28" max="33" width="20" customWidth="1"/>
    <col min="34" max="39" width="19.85546875" customWidth="1"/>
    <col min="40" max="40" width="20.28515625" customWidth="1"/>
    <col min="41" max="42" width="21.7109375" customWidth="1"/>
    <col min="43" max="43" width="30.42578125" customWidth="1"/>
    <col min="44" max="44" width="16.85546875" customWidth="1"/>
    <col min="45" max="46" width="13.7109375" customWidth="1"/>
    <col min="47" max="47" width="16.5703125" customWidth="1"/>
    <col min="48" max="59" width="20.5703125" customWidth="1"/>
  </cols>
  <sheetData>
    <row r="1" spans="1:68" x14ac:dyDescent="0.25">
      <c r="A1" t="s">
        <v>191</v>
      </c>
    </row>
    <row r="2" spans="1:68" ht="15.75" thickBot="1" x14ac:dyDescent="0.3">
      <c r="BB2" s="156"/>
      <c r="BC2" s="156"/>
      <c r="BD2" s="156"/>
      <c r="BE2" s="156"/>
      <c r="BF2" s="156"/>
      <c r="BG2" s="156"/>
    </row>
    <row r="3" spans="1:68" x14ac:dyDescent="0.25">
      <c r="B3" s="5"/>
      <c r="C3" s="6"/>
      <c r="D3" s="157" t="s">
        <v>236</v>
      </c>
      <c r="E3" s="158"/>
      <c r="F3" s="158"/>
      <c r="G3" s="158"/>
      <c r="H3" s="158"/>
      <c r="I3" s="158"/>
      <c r="J3" s="157" t="s">
        <v>131</v>
      </c>
      <c r="K3" s="158"/>
      <c r="L3" s="158"/>
      <c r="M3" s="158"/>
      <c r="N3" s="158"/>
      <c r="O3" s="158"/>
      <c r="P3" s="166" t="s">
        <v>237</v>
      </c>
      <c r="Q3" s="167"/>
      <c r="R3" s="167"/>
      <c r="S3" s="167"/>
      <c r="T3" s="167"/>
      <c r="U3" s="167"/>
      <c r="V3" s="166" t="s">
        <v>130</v>
      </c>
      <c r="W3" s="167"/>
      <c r="X3" s="167"/>
      <c r="Y3" s="167"/>
      <c r="Z3" s="167"/>
      <c r="AA3" s="167"/>
      <c r="AB3" s="157" t="s">
        <v>236</v>
      </c>
      <c r="AC3" s="158"/>
      <c r="AD3" s="158"/>
      <c r="AE3" s="158"/>
      <c r="AF3" s="158"/>
      <c r="AG3" s="158"/>
      <c r="AH3" s="157" t="s">
        <v>131</v>
      </c>
      <c r="AI3" s="158"/>
      <c r="AJ3" s="158"/>
      <c r="AK3" s="158"/>
      <c r="AL3" s="158"/>
      <c r="AM3" s="158"/>
      <c r="AN3" s="157" t="s">
        <v>128</v>
      </c>
      <c r="AO3" s="152"/>
      <c r="AP3" s="95" t="s">
        <v>127</v>
      </c>
      <c r="AQ3" s="152" t="s">
        <v>188</v>
      </c>
      <c r="AR3" s="153"/>
      <c r="AS3" s="157" t="s">
        <v>126</v>
      </c>
      <c r="AT3" s="158"/>
      <c r="AU3" s="159"/>
      <c r="AV3" s="160" t="s">
        <v>125</v>
      </c>
      <c r="AW3" s="158"/>
      <c r="AX3" s="158"/>
      <c r="AY3" s="158"/>
      <c r="AZ3" s="158"/>
      <c r="BA3" s="158"/>
      <c r="BB3" s="154" t="s">
        <v>124</v>
      </c>
      <c r="BC3" s="155"/>
      <c r="BD3" s="155"/>
      <c r="BE3" s="155"/>
      <c r="BF3" s="155"/>
      <c r="BG3" s="155"/>
    </row>
    <row r="4" spans="1:68" s="82" customFormat="1" ht="54.75" customHeight="1" x14ac:dyDescent="0.25">
      <c r="A4" s="83" t="s">
        <v>166</v>
      </c>
      <c r="B4" s="79" t="s">
        <v>11</v>
      </c>
      <c r="C4" s="80" t="s">
        <v>11</v>
      </c>
      <c r="D4" s="81" t="s">
        <v>155</v>
      </c>
      <c r="E4" s="79" t="s">
        <v>156</v>
      </c>
      <c r="F4" s="79" t="s">
        <v>157</v>
      </c>
      <c r="G4" s="79" t="s">
        <v>158</v>
      </c>
      <c r="H4" s="79" t="s">
        <v>159</v>
      </c>
      <c r="I4" s="79" t="s">
        <v>160</v>
      </c>
      <c r="J4" s="81" t="s">
        <v>155</v>
      </c>
      <c r="K4" s="79" t="s">
        <v>156</v>
      </c>
      <c r="L4" s="79" t="s">
        <v>157</v>
      </c>
      <c r="M4" s="79" t="s">
        <v>158</v>
      </c>
      <c r="N4" s="79" t="s">
        <v>159</v>
      </c>
      <c r="O4" s="79" t="s">
        <v>160</v>
      </c>
      <c r="P4" s="97" t="s">
        <v>155</v>
      </c>
      <c r="Q4" s="98" t="s">
        <v>156</v>
      </c>
      <c r="R4" s="98" t="s">
        <v>157</v>
      </c>
      <c r="S4" s="98" t="s">
        <v>158</v>
      </c>
      <c r="T4" s="98" t="s">
        <v>159</v>
      </c>
      <c r="U4" s="98" t="s">
        <v>160</v>
      </c>
      <c r="V4" s="97" t="s">
        <v>155</v>
      </c>
      <c r="W4" s="98" t="s">
        <v>156</v>
      </c>
      <c r="X4" s="98" t="s">
        <v>157</v>
      </c>
      <c r="Y4" s="98" t="s">
        <v>158</v>
      </c>
      <c r="Z4" s="98" t="s">
        <v>159</v>
      </c>
      <c r="AA4" s="98" t="s">
        <v>160</v>
      </c>
      <c r="AB4" s="81" t="s">
        <v>155</v>
      </c>
      <c r="AC4" s="79" t="s">
        <v>156</v>
      </c>
      <c r="AD4" s="79" t="s">
        <v>157</v>
      </c>
      <c r="AE4" s="79" t="s">
        <v>158</v>
      </c>
      <c r="AF4" s="79" t="s">
        <v>159</v>
      </c>
      <c r="AG4" s="79" t="s">
        <v>160</v>
      </c>
      <c r="AH4" s="81" t="s">
        <v>155</v>
      </c>
      <c r="AI4" s="79" t="s">
        <v>156</v>
      </c>
      <c r="AJ4" s="79" t="s">
        <v>157</v>
      </c>
      <c r="AK4" s="79" t="s">
        <v>158</v>
      </c>
      <c r="AL4" s="79" t="s">
        <v>159</v>
      </c>
      <c r="AM4" s="79" t="s">
        <v>160</v>
      </c>
      <c r="AN4" s="55" t="s">
        <v>123</v>
      </c>
      <c r="AO4" s="75" t="s">
        <v>146</v>
      </c>
      <c r="AP4" s="76" t="s">
        <v>122</v>
      </c>
      <c r="AQ4" s="77" t="s">
        <v>147</v>
      </c>
      <c r="AR4" s="66" t="s">
        <v>119</v>
      </c>
      <c r="AS4" s="71" t="s">
        <v>121</v>
      </c>
      <c r="AT4" s="70" t="s">
        <v>120</v>
      </c>
      <c r="AU4" s="72" t="s">
        <v>119</v>
      </c>
      <c r="AV4" s="81" t="s">
        <v>155</v>
      </c>
      <c r="AW4" s="79" t="s">
        <v>156</v>
      </c>
      <c r="AX4" s="79" t="s">
        <v>157</v>
      </c>
      <c r="AY4" s="79" t="s">
        <v>158</v>
      </c>
      <c r="AZ4" s="79" t="s">
        <v>159</v>
      </c>
      <c r="BA4" s="79" t="s">
        <v>160</v>
      </c>
      <c r="BB4" s="81" t="s">
        <v>155</v>
      </c>
      <c r="BC4" s="79" t="s">
        <v>156</v>
      </c>
      <c r="BD4" s="79" t="s">
        <v>157</v>
      </c>
      <c r="BE4" s="79" t="s">
        <v>158</v>
      </c>
      <c r="BF4" s="79" t="s">
        <v>159</v>
      </c>
      <c r="BG4" s="79" t="s">
        <v>160</v>
      </c>
    </row>
    <row r="5" spans="1:68" s="40" customFormat="1" x14ac:dyDescent="0.25">
      <c r="A5" s="42" t="s">
        <v>13</v>
      </c>
      <c r="B5" s="53" t="s">
        <v>14</v>
      </c>
      <c r="C5" s="52" t="s">
        <v>118</v>
      </c>
      <c r="D5" s="42">
        <f>INDEX('IPM TBtu and NOx'!$AF$6:$AW$54,MATCH($B5,'IPM TBtu and NOx'!$AE$6:$AE$54,0),MATCH(D$4,'IPM TBtu and NOx'!$AF$5:$AW$5,0))</f>
        <v>10414.937047239855</v>
      </c>
      <c r="E5" s="42">
        <f>INDEX('IPM TBtu and NOx'!$AF$6:$AW$54,MATCH($B5,'IPM TBtu and NOx'!$AE$6:$AE$54,0),MATCH(E$4,'IPM TBtu and NOx'!$AF$5:$AW$5,0))</f>
        <v>9024.8137666001785</v>
      </c>
      <c r="F5" s="42">
        <f>INDEX('IPM TBtu and NOx'!$AF$6:$AW$54,MATCH($B5,'IPM TBtu and NOx'!$AE$6:$AE$54,0),MATCH(F$4,'IPM TBtu and NOx'!$AF$5:$AW$5,0))</f>
        <v>8246.2590228837671</v>
      </c>
      <c r="G5" s="42">
        <f>INDEX('IPM TBtu and NOx'!$AF$6:$AW$54,MATCH($B5,'IPM TBtu and NOx'!$AE$6:$AE$54,0),MATCH(G$4,'IPM TBtu and NOx'!$AF$5:$AW$5,0))</f>
        <v>7190.3715725477896</v>
      </c>
      <c r="H5" s="42">
        <f>INDEX('IPM TBtu and NOx'!$AF$6:$AW$54,MATCH($B5,'IPM TBtu and NOx'!$AE$6:$AE$54,0),MATCH(H$4,'IPM TBtu and NOx'!$AF$5:$AW$5,0))</f>
        <v>6978.7407698434299</v>
      </c>
      <c r="I5" s="42">
        <f>INDEX('IPM TBtu and NOx'!$AF$6:$AW$54,MATCH($B5,'IPM TBtu and NOx'!$AE$6:$AE$54,0),MATCH(I$4,'IPM TBtu and NOx'!$AF$5:$AW$5,0))</f>
        <v>6939.3778831597447</v>
      </c>
      <c r="J5" s="85">
        <f>INDEX('IPM TBtu and NOx'!$J$6:$AA$54,MATCH($B5,'IPM TBtu and NOx'!$I$6:$I$54,0),MATCH(J$4,'IPM TBtu and NOx'!$J$5:$AA$5,0))*1000000</f>
        <v>354142545.67909378</v>
      </c>
      <c r="K5" s="85">
        <f>INDEX('IPM TBtu and NOx'!$J$6:$AA$54,MATCH($B5,'IPM TBtu and NOx'!$I$6:$I$54,0),MATCH(K$4,'IPM TBtu and NOx'!$J$5:$AA$5,0))*1000000</f>
        <v>353325237.59653157</v>
      </c>
      <c r="L5" s="85">
        <f>INDEX('IPM TBtu and NOx'!$J$6:$AA$54,MATCH($B5,'IPM TBtu and NOx'!$I$6:$I$54,0),MATCH(L$4,'IPM TBtu and NOx'!$J$5:$AA$5,0))*1000000</f>
        <v>353738383.30612475</v>
      </c>
      <c r="M5" s="85">
        <f>INDEX('IPM TBtu and NOx'!$J$6:$AA$54,MATCH($B5,'IPM TBtu and NOx'!$I$6:$I$54,0),MATCH(M$4,'IPM TBtu and NOx'!$J$5:$AA$5,0))*1000000</f>
        <v>350589943.73660898</v>
      </c>
      <c r="N5" s="85">
        <f>INDEX('IPM TBtu and NOx'!$J$6:$AA$54,MATCH($B5,'IPM TBtu and NOx'!$I$6:$I$54,0),MATCH(N$4,'IPM TBtu and NOx'!$J$5:$AA$5,0))*1000000</f>
        <v>349303951.44476241</v>
      </c>
      <c r="O5" s="85">
        <f>INDEX('IPM TBtu and NOx'!$J$6:$AA$54,MATCH($B5,'IPM TBtu and NOx'!$I$6:$I$54,0),MATCH(O$4,'IPM TBtu and NOx'!$J$5:$AA$5,0))*1000000</f>
        <v>349499229.39771467</v>
      </c>
      <c r="P5" s="99">
        <f>INDEX('IPM TBtu and NOx'!$BX$6:$CO$54,MATCH($B5,'IPM TBtu and NOx'!$BW$6:$BW$54,0),MATCH(P$4,'IPM TBtu and NOx'!$BX$5:$CO$5,0))</f>
        <v>8.5444845941568772</v>
      </c>
      <c r="Q5" s="99">
        <f>INDEX('IPM TBtu and NOx'!$BX$6:$CO$54,MATCH($B5,'IPM TBtu and NOx'!$BW$6:$BW$54,0),MATCH(Q$4,'IPM TBtu and NOx'!$BX$5:$CO$5,0))</f>
        <v>8.5444845941568772</v>
      </c>
      <c r="R5" s="99">
        <f>INDEX('IPM TBtu and NOx'!$BX$6:$CO$54,MATCH($B5,'IPM TBtu and NOx'!$BW$6:$BW$54,0),MATCH(R$4,'IPM TBtu and NOx'!$BX$5:$CO$5,0))</f>
        <v>8.5444845941568772</v>
      </c>
      <c r="S5" s="99">
        <f>INDEX('IPM TBtu and NOx'!$BX$6:$CO$54,MATCH($B5,'IPM TBtu and NOx'!$BW$6:$BW$54,0),MATCH(S$4,'IPM TBtu and NOx'!$BX$5:$CO$5,0))</f>
        <v>8.5444845941568772</v>
      </c>
      <c r="T5" s="99">
        <f>INDEX('IPM TBtu and NOx'!$BX$6:$CO$54,MATCH($B5,'IPM TBtu and NOx'!$BW$6:$BW$54,0),MATCH(T$4,'IPM TBtu and NOx'!$BX$5:$CO$5,0))</f>
        <v>0</v>
      </c>
      <c r="U5" s="99">
        <f>INDEX('IPM TBtu and NOx'!$BX$6:$CO$54,MATCH($B5,'IPM TBtu and NOx'!$BW$6:$BW$54,0),MATCH(U$4,'IPM TBtu and NOx'!$BX$5:$CO$5,0))</f>
        <v>0</v>
      </c>
      <c r="V5" s="99">
        <f>INDEX('IPM TBtu and NOx'!$BB$6:$BS$54,MATCH($B5,'IPM TBtu and NOx'!$BA$6:$BA$54,0),MATCH(V$4,'IPM TBtu and NOx'!$BB$5:$BS$5,0))*1000000</f>
        <v>61032.032815406274</v>
      </c>
      <c r="W5" s="99">
        <f>INDEX('IPM TBtu and NOx'!$BB$6:$BS$54,MATCH($B5,'IPM TBtu and NOx'!$BA$6:$BA$54,0),MATCH(W$4,'IPM TBtu and NOx'!$BB$5:$BS$5,0))*1000000</f>
        <v>61032.032815406274</v>
      </c>
      <c r="X5" s="99">
        <f>INDEX('IPM TBtu and NOx'!$BB$6:$BS$54,MATCH($B5,'IPM TBtu and NOx'!$BA$6:$BA$54,0),MATCH(X$4,'IPM TBtu and NOx'!$BB$5:$BS$5,0))*1000000</f>
        <v>61032.032815406274</v>
      </c>
      <c r="Y5" s="99">
        <f>INDEX('IPM TBtu and NOx'!$BB$6:$BS$54,MATCH($B5,'IPM TBtu and NOx'!$BA$6:$BA$54,0),MATCH(Y$4,'IPM TBtu and NOx'!$BB$5:$BS$5,0))*1000000</f>
        <v>61032.032815406274</v>
      </c>
      <c r="Z5" s="99">
        <f>INDEX('IPM TBtu and NOx'!$BB$6:$BS$54,MATCH($B5,'IPM TBtu and NOx'!$BA$6:$BA$54,0),MATCH(Z$4,'IPM TBtu and NOx'!$BB$5:$BS$5,0))*1000000</f>
        <v>0</v>
      </c>
      <c r="AA5" s="99">
        <f>INDEX('IPM TBtu and NOx'!$BB$6:$BS$54,MATCH($B5,'IPM TBtu and NOx'!$BA$6:$BA$54,0),MATCH(AA$4,'IPM TBtu and NOx'!$BB$5:$BS$5,0))*1000000</f>
        <v>0</v>
      </c>
      <c r="AB5" s="51">
        <f t="shared" ref="AB5:AM5" si="0">D5</f>
        <v>10414.937047239855</v>
      </c>
      <c r="AC5" s="42">
        <f t="shared" si="0"/>
        <v>9024.8137666001785</v>
      </c>
      <c r="AD5" s="42">
        <f t="shared" si="0"/>
        <v>8246.2590228837671</v>
      </c>
      <c r="AE5" s="42">
        <f t="shared" si="0"/>
        <v>7190.3715725477896</v>
      </c>
      <c r="AF5" s="42">
        <f t="shared" si="0"/>
        <v>6978.7407698434299</v>
      </c>
      <c r="AG5" s="42">
        <f t="shared" si="0"/>
        <v>6939.3778831597447</v>
      </c>
      <c r="AH5" s="51">
        <f t="shared" si="0"/>
        <v>354142545.67909378</v>
      </c>
      <c r="AI5" s="42">
        <f t="shared" si="0"/>
        <v>353325237.59653157</v>
      </c>
      <c r="AJ5" s="42">
        <f t="shared" si="0"/>
        <v>353738383.30612475</v>
      </c>
      <c r="AK5" s="42">
        <f t="shared" si="0"/>
        <v>350589943.73660898</v>
      </c>
      <c r="AL5" s="42">
        <f t="shared" si="0"/>
        <v>349303951.44476241</v>
      </c>
      <c r="AM5" s="42">
        <f t="shared" si="0"/>
        <v>349499229.39771467</v>
      </c>
      <c r="AN5" s="51">
        <f>VLOOKUP($B5,'2015 Historic Data For Illust'!$A$3:$G$26,3,0)</f>
        <v>425488951.64399999</v>
      </c>
      <c r="AO5" s="62">
        <f>VLOOKUP($B5,'2015 Historic Data For Illust'!$A$3:$G$26,5,0)</f>
        <v>394503853.36000001</v>
      </c>
      <c r="AP5" s="51">
        <f>VLOOKUP($B5,'2015 Historic Data For Illust'!$A$3:$G$26,2,0)</f>
        <v>20382.053</v>
      </c>
      <c r="AQ5" s="42">
        <f>VLOOKUP($B5,'2015 Historic Data For Illust'!$A$3:$G$26,7,0)</f>
        <v>14086.413500000001</v>
      </c>
      <c r="AR5" s="62">
        <f t="shared" ref="AR5:AR19" si="1">AQ5+((AN5-AO5)*AT5/2000)</f>
        <v>15192.787754773804</v>
      </c>
      <c r="AS5" s="73">
        <f t="shared" ref="AS5:AS19" si="2">IFERROR(AP5*2000/AN5,"---")</f>
        <v>9.5805321953710082E-2</v>
      </c>
      <c r="AT5" s="8">
        <f t="shared" ref="AT5:AT19" si="3">IFERROR(AQ5*2000/AO5,"---")</f>
        <v>7.1413312595178149E-2</v>
      </c>
      <c r="AU5" s="9">
        <f t="shared" ref="AU5:AU19" si="4">AR5*2000/AN5</f>
        <v>7.1413312595178149E-2</v>
      </c>
      <c r="AV5" s="68">
        <f t="shared" ref="AV5:AV19" si="5">IF(AN5="---","---",AB5*2000/AH5)</f>
        <v>5.8817768010722714E-2</v>
      </c>
      <c r="AW5" s="8">
        <f t="shared" ref="AW5:AW19" si="6">IF(AO5="---","---",AC5*2000/AI5)</f>
        <v>5.1085021992715821E-2</v>
      </c>
      <c r="AX5" s="8">
        <f t="shared" ref="AX5:AX19" si="7">IF(AP5="---","---",AD5*2000/AJ5)</f>
        <v>4.6623490195280649E-2</v>
      </c>
      <c r="AY5" s="8">
        <f t="shared" ref="AY5:AY19" si="8">IF(AQ5="---","---",AE5*2000/AK5)</f>
        <v>4.1018698345493723E-2</v>
      </c>
      <c r="AZ5" s="8">
        <f t="shared" ref="AZ5:AZ19" si="9">IF(AS5="---","---",AF5*2000/AL5)</f>
        <v>3.9957983532556869E-2</v>
      </c>
      <c r="BA5" s="8">
        <f t="shared" ref="BA5:BA19" si="10">IF(AT5="---","---",AG5*2000/AM5)</f>
        <v>3.9710404484257326E-2</v>
      </c>
      <c r="BB5" s="40">
        <f t="shared" ref="BB5:BB27" si="11">ROUND(IF(AV5="---","---", MIN($AP5,$AN5*($AU5-($AV5-AV5))/2000)),0)</f>
        <v>15193</v>
      </c>
      <c r="BC5" s="40">
        <f t="shared" ref="BC5:BC27" si="12">ROUND(IF(AW5="---","---", MIN($AP5,$AN5*($AU5-($AV5-AW5))/2000)),0)</f>
        <v>13548</v>
      </c>
      <c r="BD5" s="40">
        <f t="shared" ref="BD5:BD27" si="13">ROUND(IF(AX5="---","---", MIN($AP5,$AN5*($AU5-($AV5-AX5))/2000)),0)</f>
        <v>12599</v>
      </c>
      <c r="BE5" s="40">
        <f t="shared" ref="BE5:BE27" si="14">ROUND(IF(AY5="---","---", MIN($AP5,$AN5*($AU5-($AV5-AY5))/2000)),0)</f>
        <v>11406</v>
      </c>
      <c r="BF5" s="40">
        <f t="shared" ref="BF5:BF27" si="15">ROUND(IF(AZ5="---","---", MIN($AP5,$AN5*($AU5-($AV5-AZ5))/2000)),0)</f>
        <v>11180</v>
      </c>
      <c r="BG5" s="40">
        <f t="shared" ref="BG5:BG27" si="16">ROUND(IF(BA5="---","---", MIN($AP5,$AN5*($AU5-($AV5-BA5))/2000)),0)</f>
        <v>11128</v>
      </c>
    </row>
    <row r="6" spans="1:68" s="40" customFormat="1" ht="15.75" x14ac:dyDescent="0.25">
      <c r="A6" s="42" t="s">
        <v>13</v>
      </c>
      <c r="B6" s="53" t="s">
        <v>18</v>
      </c>
      <c r="C6" s="52" t="s">
        <v>117</v>
      </c>
      <c r="D6" s="42">
        <f>INDEX('IPM TBtu and NOx'!$AF$6:$AW$54,MATCH($B6,'IPM TBtu and NOx'!$AE$6:$AE$54,0),MATCH(D$4,'IPM TBtu and NOx'!$AF$5:$AW$5,0))</f>
        <v>9891.3843271848473</v>
      </c>
      <c r="E6" s="42">
        <f>INDEX('IPM TBtu and NOx'!$AF$6:$AW$54,MATCH($B6,'IPM TBtu and NOx'!$AE$6:$AE$54,0),MATCH(E$4,'IPM TBtu and NOx'!$AF$5:$AW$5,0))</f>
        <v>9334.2055648902497</v>
      </c>
      <c r="F6" s="42">
        <f>INDEX('IPM TBtu and NOx'!$AF$6:$AW$54,MATCH($B6,'IPM TBtu and NOx'!$AE$6:$AE$54,0),MATCH(F$4,'IPM TBtu and NOx'!$AF$5:$AW$5,0))</f>
        <v>6550.7641307335471</v>
      </c>
      <c r="G6" s="42">
        <f>INDEX('IPM TBtu and NOx'!$AF$6:$AW$54,MATCH($B6,'IPM TBtu and NOx'!$AE$6:$AE$54,0),MATCH(G$4,'IPM TBtu and NOx'!$AF$5:$AW$5,0))</f>
        <v>6354.4340745636227</v>
      </c>
      <c r="H6" s="42">
        <f>INDEX('IPM TBtu and NOx'!$AF$6:$AW$54,MATCH($B6,'IPM TBtu and NOx'!$AE$6:$AE$54,0),MATCH(H$4,'IPM TBtu and NOx'!$AF$5:$AW$5,0))</f>
        <v>5779.9952740148956</v>
      </c>
      <c r="I6" s="42">
        <f>INDEX('IPM TBtu and NOx'!$AF$6:$AW$54,MATCH($B6,'IPM TBtu and NOx'!$AE$6:$AE$54,0),MATCH(I$4,'IPM TBtu and NOx'!$AF$5:$AW$5,0))</f>
        <v>5300.8771535922288</v>
      </c>
      <c r="J6" s="85">
        <f>INDEX('IPM TBtu and NOx'!$J$6:$AA$54,MATCH($B6,'IPM TBtu and NOx'!$I$6:$I$54,0),MATCH(J$4,'IPM TBtu and NOx'!$J$5:$AA$5,0))*1000000</f>
        <v>168428990.5996913</v>
      </c>
      <c r="K6" s="85">
        <f>INDEX('IPM TBtu and NOx'!$J$6:$AA$54,MATCH($B6,'IPM TBtu and NOx'!$I$6:$I$54,0),MATCH(K$4,'IPM TBtu and NOx'!$J$5:$AA$5,0))*1000000</f>
        <v>167299420.01730442</v>
      </c>
      <c r="L6" s="85">
        <f>INDEX('IPM TBtu and NOx'!$J$6:$AA$54,MATCH($B6,'IPM TBtu and NOx'!$I$6:$I$54,0),MATCH(L$4,'IPM TBtu and NOx'!$J$5:$AA$5,0))*1000000</f>
        <v>167723559.80061251</v>
      </c>
      <c r="M6" s="85">
        <f>INDEX('IPM TBtu and NOx'!$J$6:$AA$54,MATCH($B6,'IPM TBtu and NOx'!$I$6:$I$54,0),MATCH(M$4,'IPM TBtu and NOx'!$J$5:$AA$5,0))*1000000</f>
        <v>166970864.86766466</v>
      </c>
      <c r="N6" s="85">
        <f>INDEX('IPM TBtu and NOx'!$J$6:$AA$54,MATCH($B6,'IPM TBtu and NOx'!$I$6:$I$54,0),MATCH(N$4,'IPM TBtu and NOx'!$J$5:$AA$5,0))*1000000</f>
        <v>165261750.20726213</v>
      </c>
      <c r="O6" s="85">
        <f>INDEX('IPM TBtu and NOx'!$J$6:$AA$54,MATCH($B6,'IPM TBtu and NOx'!$I$6:$I$54,0),MATCH(O$4,'IPM TBtu and NOx'!$J$5:$AA$5,0))*1000000</f>
        <v>163962908.12002829</v>
      </c>
      <c r="P6" s="99">
        <f>INDEX('IPM TBtu and NOx'!$BX$6:$CO$54,MATCH($B6,'IPM TBtu and NOx'!$BW$6:$BW$54,0),MATCH(P$4,'IPM TBtu and NOx'!$BX$5:$CO$5,0))</f>
        <v>0</v>
      </c>
      <c r="Q6" s="99">
        <f>INDEX('IPM TBtu and NOx'!$BX$6:$CO$54,MATCH($B6,'IPM TBtu and NOx'!$BW$6:$BW$54,0),MATCH(Q$4,'IPM TBtu and NOx'!$BX$5:$CO$5,0))</f>
        <v>0</v>
      </c>
      <c r="R6" s="99">
        <f>INDEX('IPM TBtu and NOx'!$BX$6:$CO$54,MATCH($B6,'IPM TBtu and NOx'!$BW$6:$BW$54,0),MATCH(R$4,'IPM TBtu and NOx'!$BX$5:$CO$5,0))</f>
        <v>0</v>
      </c>
      <c r="S6" s="99">
        <f>INDEX('IPM TBtu and NOx'!$BX$6:$CO$54,MATCH($B6,'IPM TBtu and NOx'!$BW$6:$BW$54,0),MATCH(S$4,'IPM TBtu and NOx'!$BX$5:$CO$5,0))</f>
        <v>0</v>
      </c>
      <c r="T6" s="99">
        <f>INDEX('IPM TBtu and NOx'!$BX$6:$CO$54,MATCH($B6,'IPM TBtu and NOx'!$BW$6:$BW$54,0),MATCH(T$4,'IPM TBtu and NOx'!$BX$5:$CO$5,0))</f>
        <v>0</v>
      </c>
      <c r="U6" s="99">
        <f>INDEX('IPM TBtu and NOx'!$BX$6:$CO$54,MATCH($B6,'IPM TBtu and NOx'!$BW$6:$BW$54,0),MATCH(U$4,'IPM TBtu and NOx'!$BX$5:$CO$5,0))</f>
        <v>0</v>
      </c>
      <c r="V6" s="99">
        <f>INDEX('IPM TBtu and NOx'!$BB$6:$BS$54,MATCH($B6,'IPM TBtu and NOx'!$BA$6:$BA$54,0),MATCH(V$4,'IPM TBtu and NOx'!$BB$5:$BS$5,0))*1000000</f>
        <v>0</v>
      </c>
      <c r="W6" s="99">
        <f>INDEX('IPM TBtu and NOx'!$BB$6:$BS$54,MATCH($B6,'IPM TBtu and NOx'!$BA$6:$BA$54,0),MATCH(W$4,'IPM TBtu and NOx'!$BB$5:$BS$5,0))*1000000</f>
        <v>0</v>
      </c>
      <c r="X6" s="99">
        <f>INDEX('IPM TBtu and NOx'!$BB$6:$BS$54,MATCH($B6,'IPM TBtu and NOx'!$BA$6:$BA$54,0),MATCH(X$4,'IPM TBtu and NOx'!$BB$5:$BS$5,0))*1000000</f>
        <v>0</v>
      </c>
      <c r="Y6" s="99">
        <f>INDEX('IPM TBtu and NOx'!$BB$6:$BS$54,MATCH($B6,'IPM TBtu and NOx'!$BA$6:$BA$54,0),MATCH(Y$4,'IPM TBtu and NOx'!$BB$5:$BS$5,0))*1000000</f>
        <v>0</v>
      </c>
      <c r="Z6" s="99">
        <f>INDEX('IPM TBtu and NOx'!$BB$6:$BS$54,MATCH($B6,'IPM TBtu and NOx'!$BA$6:$BA$54,0),MATCH(Z$4,'IPM TBtu and NOx'!$BB$5:$BS$5,0))*1000000</f>
        <v>0</v>
      </c>
      <c r="AA6" s="99">
        <f>INDEX('IPM TBtu and NOx'!$BB$6:$BS$54,MATCH($B6,'IPM TBtu and NOx'!$BA$6:$BA$54,0),MATCH(AA$4,'IPM TBtu and NOx'!$BB$5:$BS$5,0))*1000000</f>
        <v>0</v>
      </c>
      <c r="AB6" s="51">
        <f t="shared" ref="AB6:AB27" si="17">D6</f>
        <v>9891.3843271848473</v>
      </c>
      <c r="AC6" s="42">
        <f t="shared" ref="AC6:AC27" si="18">E6</f>
        <v>9334.2055648902497</v>
      </c>
      <c r="AD6" s="42">
        <f t="shared" ref="AD6:AD27" si="19">F6</f>
        <v>6550.7641307335471</v>
      </c>
      <c r="AE6" s="42">
        <f t="shared" ref="AE6:AE27" si="20">G6</f>
        <v>6354.4340745636227</v>
      </c>
      <c r="AF6" s="42">
        <f t="shared" ref="AF6:AF27" si="21">H6</f>
        <v>5779.9952740148956</v>
      </c>
      <c r="AG6" s="42">
        <f t="shared" ref="AG6:AG27" si="22">I6</f>
        <v>5300.8771535922288</v>
      </c>
      <c r="AH6" s="51">
        <f t="shared" ref="AH6:AH27" si="23">J6</f>
        <v>168428990.5996913</v>
      </c>
      <c r="AI6" s="42">
        <f t="shared" ref="AI6:AI27" si="24">K6</f>
        <v>167299420.01730442</v>
      </c>
      <c r="AJ6" s="42">
        <f t="shared" ref="AJ6:AJ27" si="25">L6</f>
        <v>167723559.80061251</v>
      </c>
      <c r="AK6" s="42">
        <f t="shared" ref="AK6:AK27" si="26">M6</f>
        <v>166970864.86766466</v>
      </c>
      <c r="AL6" s="42">
        <f t="shared" ref="AL6:AL27" si="27">N6</f>
        <v>165261750.20726213</v>
      </c>
      <c r="AM6" s="42">
        <f t="shared" ref="AM6:AM27" si="28">O6</f>
        <v>163962908.12002829</v>
      </c>
      <c r="AN6" s="51">
        <f>VLOOKUP($B6,'2015 Historic Data For Illust'!$A$3:$G$26,3,0)</f>
        <v>170263929.014</v>
      </c>
      <c r="AO6" s="62">
        <f>VLOOKUP($B6,'2015 Historic Data For Illust'!$A$3:$G$26,5,0)</f>
        <v>170263929.014</v>
      </c>
      <c r="AP6" s="51">
        <f>VLOOKUP($B6,'2015 Historic Data For Illust'!$A$3:$G$26,2,0)</f>
        <v>12559.996999999999</v>
      </c>
      <c r="AQ6" s="42">
        <f>VLOOKUP($B6,'2015 Historic Data For Illust'!$A$3:$G$26,7,0)</f>
        <v>12559.996999999999</v>
      </c>
      <c r="AR6" s="62">
        <f t="shared" si="1"/>
        <v>12559.996999999999</v>
      </c>
      <c r="AS6" s="73">
        <f t="shared" si="2"/>
        <v>0.14753561805762452</v>
      </c>
      <c r="AT6" s="8">
        <f t="shared" si="3"/>
        <v>0.14753561805762452</v>
      </c>
      <c r="AU6" s="9">
        <f t="shared" si="4"/>
        <v>0.14753561805762452</v>
      </c>
      <c r="AV6" s="68">
        <f t="shared" si="5"/>
        <v>0.11745465304953238</v>
      </c>
      <c r="AW6" s="8">
        <f t="shared" si="6"/>
        <v>0.11158682515366494</v>
      </c>
      <c r="AX6" s="8">
        <f t="shared" si="7"/>
        <v>7.81138217972598E-2</v>
      </c>
      <c r="AY6" s="8">
        <f t="shared" si="8"/>
        <v>7.6114285921677738E-2</v>
      </c>
      <c r="AZ6" s="8">
        <f t="shared" si="9"/>
        <v>6.9949583212884359E-2</v>
      </c>
      <c r="BA6" s="8">
        <f t="shared" si="10"/>
        <v>6.465946736821411E-2</v>
      </c>
      <c r="BB6" s="40">
        <f t="shared" si="11"/>
        <v>12560</v>
      </c>
      <c r="BC6" s="40">
        <f t="shared" si="12"/>
        <v>12060</v>
      </c>
      <c r="BD6" s="40">
        <f t="shared" si="13"/>
        <v>9211</v>
      </c>
      <c r="BE6" s="40">
        <f t="shared" si="14"/>
        <v>9041</v>
      </c>
      <c r="BF6" s="40">
        <f t="shared" si="15"/>
        <v>8516</v>
      </c>
      <c r="BG6" s="40">
        <f t="shared" si="16"/>
        <v>8065</v>
      </c>
      <c r="BI6" s="120" t="s">
        <v>243</v>
      </c>
    </row>
    <row r="7" spans="1:68" s="40" customFormat="1" x14ac:dyDescent="0.25">
      <c r="A7" s="42" t="s">
        <v>13</v>
      </c>
      <c r="B7" s="53" t="s">
        <v>25</v>
      </c>
      <c r="C7" s="52" t="s">
        <v>112</v>
      </c>
      <c r="D7" s="42">
        <f>INDEX('IPM TBtu and NOx'!$AF$6:$AW$54,MATCH($B7,'IPM TBtu and NOx'!$AE$6:$AE$54,0),MATCH(D$4,'IPM TBtu and NOx'!$AF$5:$AW$5,0))</f>
        <v>154.07465337966684</v>
      </c>
      <c r="E7" s="42">
        <f>INDEX('IPM TBtu and NOx'!$AF$6:$AW$54,MATCH($B7,'IPM TBtu and NOx'!$AE$6:$AE$54,0),MATCH(E$4,'IPM TBtu and NOx'!$AF$5:$AW$5,0))</f>
        <v>154.07465337966684</v>
      </c>
      <c r="F7" s="42">
        <f>INDEX('IPM TBtu and NOx'!$AF$6:$AW$54,MATCH($B7,'IPM TBtu and NOx'!$AE$6:$AE$54,0),MATCH(F$4,'IPM TBtu and NOx'!$AF$5:$AW$5,0))</f>
        <v>154.07465337966684</v>
      </c>
      <c r="G7" s="42">
        <f>INDEX('IPM TBtu and NOx'!$AF$6:$AW$54,MATCH($B7,'IPM TBtu and NOx'!$AE$6:$AE$54,0),MATCH(G$4,'IPM TBtu and NOx'!$AF$5:$AW$5,0))</f>
        <v>151.70263326847916</v>
      </c>
      <c r="H7" s="42">
        <f>INDEX('IPM TBtu and NOx'!$AF$6:$AW$54,MATCH($B7,'IPM TBtu and NOx'!$AE$6:$AE$54,0),MATCH(H$4,'IPM TBtu and NOx'!$AF$5:$AW$5,0))</f>
        <v>151.70263326847916</v>
      </c>
      <c r="I7" s="42">
        <f>INDEX('IPM TBtu and NOx'!$AF$6:$AW$54,MATCH($B7,'IPM TBtu and NOx'!$AE$6:$AE$54,0),MATCH(I$4,'IPM TBtu and NOx'!$AF$5:$AW$5,0))</f>
        <v>151.70263326847916</v>
      </c>
      <c r="J7" s="85">
        <f>INDEX('IPM TBtu and NOx'!$J$6:$AA$54,MATCH($B7,'IPM TBtu and NOx'!$I$6:$I$54,0),MATCH(J$4,'IPM TBtu and NOx'!$J$5:$AA$5,0))*1000000</f>
        <v>11788827.683981501</v>
      </c>
      <c r="K7" s="85">
        <f>INDEX('IPM TBtu and NOx'!$J$6:$AA$54,MATCH($B7,'IPM TBtu and NOx'!$I$6:$I$54,0),MATCH(K$4,'IPM TBtu and NOx'!$J$5:$AA$5,0))*1000000</f>
        <v>11788827.683981501</v>
      </c>
      <c r="L7" s="85">
        <f>INDEX('IPM TBtu and NOx'!$J$6:$AA$54,MATCH($B7,'IPM TBtu and NOx'!$I$6:$I$54,0),MATCH(L$4,'IPM TBtu and NOx'!$J$5:$AA$5,0))*1000000</f>
        <v>11788827.683981501</v>
      </c>
      <c r="M7" s="85">
        <f>INDEX('IPM TBtu and NOx'!$J$6:$AA$54,MATCH($B7,'IPM TBtu and NOx'!$I$6:$I$54,0),MATCH(M$4,'IPM TBtu and NOx'!$J$5:$AA$5,0))*1000000</f>
        <v>11726301.671326345</v>
      </c>
      <c r="N7" s="85">
        <f>INDEX('IPM TBtu and NOx'!$J$6:$AA$54,MATCH($B7,'IPM TBtu and NOx'!$I$6:$I$54,0),MATCH(N$4,'IPM TBtu and NOx'!$J$5:$AA$5,0))*1000000</f>
        <v>11726301.671326345</v>
      </c>
      <c r="O7" s="85">
        <f>INDEX('IPM TBtu and NOx'!$J$6:$AA$54,MATCH($B7,'IPM TBtu and NOx'!$I$6:$I$54,0),MATCH(O$4,'IPM TBtu and NOx'!$J$5:$AA$5,0))*1000000</f>
        <v>11726301.671326345</v>
      </c>
      <c r="P7" s="99">
        <f>INDEX('IPM TBtu and NOx'!$BX$6:$CO$54,MATCH($B7,'IPM TBtu and NOx'!$BW$6:$BW$54,0),MATCH(P$4,'IPM TBtu and NOx'!$BX$5:$CO$5,0))</f>
        <v>1.1060151504992199</v>
      </c>
      <c r="Q7" s="99">
        <f>INDEX('IPM TBtu and NOx'!$BX$6:$CO$54,MATCH($B7,'IPM TBtu and NOx'!$BW$6:$BW$54,0),MATCH(Q$4,'IPM TBtu and NOx'!$BX$5:$CO$5,0))</f>
        <v>1.1060151504992199</v>
      </c>
      <c r="R7" s="99">
        <f>INDEX('IPM TBtu and NOx'!$BX$6:$CO$54,MATCH($B7,'IPM TBtu and NOx'!$BW$6:$BW$54,0),MATCH(R$4,'IPM TBtu and NOx'!$BX$5:$CO$5,0))</f>
        <v>1.1060151504992199</v>
      </c>
      <c r="S7" s="99">
        <f>INDEX('IPM TBtu and NOx'!$BX$6:$CO$54,MATCH($B7,'IPM TBtu and NOx'!$BW$6:$BW$54,0),MATCH(S$4,'IPM TBtu and NOx'!$BX$5:$CO$5,0))</f>
        <v>1.1060151504992199</v>
      </c>
      <c r="T7" s="99">
        <f>INDEX('IPM TBtu and NOx'!$BX$6:$CO$54,MATCH($B7,'IPM TBtu and NOx'!$BW$6:$BW$54,0),MATCH(T$4,'IPM TBtu and NOx'!$BX$5:$CO$5,0))</f>
        <v>1.1060151504992199</v>
      </c>
      <c r="U7" s="99">
        <f>INDEX('IPM TBtu and NOx'!$BX$6:$CO$54,MATCH($B7,'IPM TBtu and NOx'!$BW$6:$BW$54,0),MATCH(U$4,'IPM TBtu and NOx'!$BX$5:$CO$5,0))</f>
        <v>1.1060151504992199</v>
      </c>
      <c r="V7" s="99">
        <f>INDEX('IPM TBtu and NOx'!$BB$6:$BS$54,MATCH($B7,'IPM TBtu and NOx'!$BA$6:$BA$54,0),MATCH(V$4,'IPM TBtu and NOx'!$BB$5:$BS$5,0))*1000000</f>
        <v>8529.1316791919999</v>
      </c>
      <c r="W7" s="99">
        <f>INDEX('IPM TBtu and NOx'!$BB$6:$BS$54,MATCH($B7,'IPM TBtu and NOx'!$BA$6:$BA$54,0),MATCH(W$4,'IPM TBtu and NOx'!$BB$5:$BS$5,0))*1000000</f>
        <v>8529.1316791919999</v>
      </c>
      <c r="X7" s="99">
        <f>INDEX('IPM TBtu and NOx'!$BB$6:$BS$54,MATCH($B7,'IPM TBtu and NOx'!$BA$6:$BA$54,0),MATCH(X$4,'IPM TBtu and NOx'!$BB$5:$BS$5,0))*1000000</f>
        <v>8529.1316791919999</v>
      </c>
      <c r="Y7" s="99">
        <f>INDEX('IPM TBtu and NOx'!$BB$6:$BS$54,MATCH($B7,'IPM TBtu and NOx'!$BA$6:$BA$54,0),MATCH(Y$4,'IPM TBtu and NOx'!$BB$5:$BS$5,0))*1000000</f>
        <v>8529.1316791919999</v>
      </c>
      <c r="Z7" s="99">
        <f>INDEX('IPM TBtu and NOx'!$BB$6:$BS$54,MATCH($B7,'IPM TBtu and NOx'!$BA$6:$BA$54,0),MATCH(Z$4,'IPM TBtu and NOx'!$BB$5:$BS$5,0))*1000000</f>
        <v>8529.1316791919999</v>
      </c>
      <c r="AA7" s="99">
        <f>INDEX('IPM TBtu and NOx'!$BB$6:$BS$54,MATCH($B7,'IPM TBtu and NOx'!$BA$6:$BA$54,0),MATCH(AA$4,'IPM TBtu and NOx'!$BB$5:$BS$5,0))*1000000</f>
        <v>8529.1316791919999</v>
      </c>
      <c r="AB7" s="51">
        <f t="shared" si="17"/>
        <v>154.07465337966684</v>
      </c>
      <c r="AC7" s="42">
        <f t="shared" si="18"/>
        <v>154.07465337966684</v>
      </c>
      <c r="AD7" s="42">
        <f t="shared" si="19"/>
        <v>154.07465337966684</v>
      </c>
      <c r="AE7" s="42">
        <f t="shared" si="20"/>
        <v>151.70263326847916</v>
      </c>
      <c r="AF7" s="42">
        <f t="shared" si="21"/>
        <v>151.70263326847916</v>
      </c>
      <c r="AG7" s="42">
        <f t="shared" si="22"/>
        <v>151.70263326847916</v>
      </c>
      <c r="AH7" s="51">
        <f t="shared" si="23"/>
        <v>11788827.683981501</v>
      </c>
      <c r="AI7" s="42">
        <f t="shared" si="24"/>
        <v>11788827.683981501</v>
      </c>
      <c r="AJ7" s="42">
        <f t="shared" si="25"/>
        <v>11788827.683981501</v>
      </c>
      <c r="AK7" s="42">
        <f t="shared" si="26"/>
        <v>11726301.671326345</v>
      </c>
      <c r="AL7" s="42">
        <f t="shared" si="27"/>
        <v>11726301.671326345</v>
      </c>
      <c r="AM7" s="42">
        <f t="shared" si="28"/>
        <v>11726301.671326345</v>
      </c>
      <c r="AN7" s="51">
        <f>VLOOKUP($B7,'2015 Historic Data For Illust'!$A$3:$G$26,3,0)</f>
        <v>21720477.535999998</v>
      </c>
      <c r="AO7" s="62">
        <f>VLOOKUP($B7,'2015 Historic Data For Illust'!$A$3:$G$26,5,0)</f>
        <v>21720477.535999998</v>
      </c>
      <c r="AP7" s="51">
        <f>VLOOKUP($B7,'2015 Historic Data For Illust'!$A$3:$G$26,2,0)</f>
        <v>497.24799999999999</v>
      </c>
      <c r="AQ7" s="42">
        <f>VLOOKUP($B7,'2015 Historic Data For Illust'!$A$3:$G$26,7,0)</f>
        <v>497.24799999999999</v>
      </c>
      <c r="AR7" s="62">
        <f t="shared" si="1"/>
        <v>497.24799999999999</v>
      </c>
      <c r="AS7" s="73">
        <f t="shared" si="2"/>
        <v>4.5786102002209686E-2</v>
      </c>
      <c r="AT7" s="8">
        <f t="shared" si="3"/>
        <v>4.5786102002209686E-2</v>
      </c>
      <c r="AU7" s="9">
        <f t="shared" si="4"/>
        <v>4.5786102002209686E-2</v>
      </c>
      <c r="AV7" s="68">
        <f t="shared" si="5"/>
        <v>2.6139096695597885E-2</v>
      </c>
      <c r="AW7" s="8">
        <f t="shared" si="6"/>
        <v>2.6139096695597885E-2</v>
      </c>
      <c r="AX7" s="8">
        <f t="shared" si="7"/>
        <v>2.6139096695597885E-2</v>
      </c>
      <c r="AY7" s="8">
        <f t="shared" si="8"/>
        <v>2.5873909357019009E-2</v>
      </c>
      <c r="AZ7" s="8">
        <f t="shared" si="9"/>
        <v>2.5873909357019009E-2</v>
      </c>
      <c r="BA7" s="8">
        <f t="shared" si="10"/>
        <v>2.5873909357019009E-2</v>
      </c>
      <c r="BB7" s="40">
        <f t="shared" si="11"/>
        <v>497</v>
      </c>
      <c r="BC7" s="40">
        <f t="shared" si="12"/>
        <v>497</v>
      </c>
      <c r="BD7" s="40">
        <f t="shared" si="13"/>
        <v>497</v>
      </c>
      <c r="BE7" s="40">
        <f t="shared" si="14"/>
        <v>494</v>
      </c>
      <c r="BF7" s="40">
        <f t="shared" si="15"/>
        <v>494</v>
      </c>
      <c r="BG7" s="40">
        <f t="shared" si="16"/>
        <v>494</v>
      </c>
      <c r="BI7" s="40" t="s">
        <v>220</v>
      </c>
    </row>
    <row r="8" spans="1:68" s="40" customFormat="1" x14ac:dyDescent="0.25">
      <c r="A8" s="42" t="s">
        <v>13</v>
      </c>
      <c r="B8" s="53" t="s">
        <v>32</v>
      </c>
      <c r="C8" s="52" t="s">
        <v>109</v>
      </c>
      <c r="D8" s="42">
        <f>INDEX('IPM TBtu and NOx'!$AF$6:$AW$54,MATCH($B8,'IPM TBtu and NOx'!$AE$6:$AE$54,0),MATCH(D$4,'IPM TBtu and NOx'!$AF$5:$AW$5,0))</f>
        <v>10921.795781611972</v>
      </c>
      <c r="E8" s="42">
        <f>INDEX('IPM TBtu and NOx'!$AF$6:$AW$54,MATCH($B8,'IPM TBtu and NOx'!$AE$6:$AE$54,0),MATCH(E$4,'IPM TBtu and NOx'!$AF$5:$AW$5,0))</f>
        <v>10917.966031322219</v>
      </c>
      <c r="F8" s="42">
        <f>INDEX('IPM TBtu and NOx'!$AF$6:$AW$54,MATCH($B8,'IPM TBtu and NOx'!$AE$6:$AE$54,0),MATCH(F$4,'IPM TBtu and NOx'!$AF$5:$AW$5,0))</f>
        <v>10692.93357795593</v>
      </c>
      <c r="G8" s="42">
        <f>INDEX('IPM TBtu and NOx'!$AF$6:$AW$54,MATCH($B8,'IPM TBtu and NOx'!$AE$6:$AE$54,0),MATCH(G$4,'IPM TBtu and NOx'!$AF$5:$AW$5,0))</f>
        <v>10399.00239656431</v>
      </c>
      <c r="H8" s="42">
        <f>INDEX('IPM TBtu and NOx'!$AF$6:$AW$54,MATCH($B8,'IPM TBtu and NOx'!$AE$6:$AE$54,0),MATCH(H$4,'IPM TBtu and NOx'!$AF$5:$AW$5,0))</f>
        <v>10122.579114248181</v>
      </c>
      <c r="I8" s="42">
        <f>INDEX('IPM TBtu and NOx'!$AF$6:$AW$54,MATCH($B8,'IPM TBtu and NOx'!$AE$6:$AE$54,0),MATCH(I$4,'IPM TBtu and NOx'!$AF$5:$AW$5,0))</f>
        <v>9605.4132575701351</v>
      </c>
      <c r="J8" s="85">
        <f>INDEX('IPM TBtu and NOx'!$J$6:$AA$54,MATCH($B8,'IPM TBtu and NOx'!$I$6:$I$54,0),MATCH(J$4,'IPM TBtu and NOx'!$J$5:$AA$5,0))*1000000</f>
        <v>158718431.66250858</v>
      </c>
      <c r="K8" s="85">
        <f>INDEX('IPM TBtu and NOx'!$J$6:$AA$54,MATCH($B8,'IPM TBtu and NOx'!$I$6:$I$54,0),MATCH(K$4,'IPM TBtu and NOx'!$J$5:$AA$5,0))*1000000</f>
        <v>158686379.43613297</v>
      </c>
      <c r="L8" s="85">
        <f>INDEX('IPM TBtu and NOx'!$J$6:$AA$54,MATCH($B8,'IPM TBtu and NOx'!$I$6:$I$54,0),MATCH(L$4,'IPM TBtu and NOx'!$J$5:$AA$5,0))*1000000</f>
        <v>158612055.86388755</v>
      </c>
      <c r="M8" s="85">
        <f>INDEX('IPM TBtu and NOx'!$J$6:$AA$54,MATCH($B8,'IPM TBtu and NOx'!$I$6:$I$54,0),MATCH(M$4,'IPM TBtu and NOx'!$J$5:$AA$5,0))*1000000</f>
        <v>157516800.93974543</v>
      </c>
      <c r="N8" s="85">
        <f>INDEX('IPM TBtu and NOx'!$J$6:$AA$54,MATCH($B8,'IPM TBtu and NOx'!$I$6:$I$54,0),MATCH(N$4,'IPM TBtu and NOx'!$J$5:$AA$5,0))*1000000</f>
        <v>156613176.54167476</v>
      </c>
      <c r="O8" s="85">
        <f>INDEX('IPM TBtu and NOx'!$J$6:$AA$54,MATCH($B8,'IPM TBtu and NOx'!$I$6:$I$54,0),MATCH(O$4,'IPM TBtu and NOx'!$J$5:$AA$5,0))*1000000</f>
        <v>154609620.53679886</v>
      </c>
      <c r="P8" s="99">
        <f>INDEX('IPM TBtu and NOx'!$BX$6:$CO$54,MATCH($B8,'IPM TBtu and NOx'!$BW$6:$BW$54,0),MATCH(P$4,'IPM TBtu and NOx'!$BX$5:$CO$5,0))</f>
        <v>24.2856296527778</v>
      </c>
      <c r="Q8" s="99">
        <f>INDEX('IPM TBtu and NOx'!$BX$6:$CO$54,MATCH($B8,'IPM TBtu and NOx'!$BW$6:$BW$54,0),MATCH(Q$4,'IPM TBtu and NOx'!$BX$5:$CO$5,0))</f>
        <v>24.2856296527778</v>
      </c>
      <c r="R8" s="99">
        <f>INDEX('IPM TBtu and NOx'!$BX$6:$CO$54,MATCH($B8,'IPM TBtu and NOx'!$BW$6:$BW$54,0),MATCH(R$4,'IPM TBtu and NOx'!$BX$5:$CO$5,0))</f>
        <v>24.2856296527778</v>
      </c>
      <c r="S8" s="99">
        <f>INDEX('IPM TBtu and NOx'!$BX$6:$CO$54,MATCH($B8,'IPM TBtu and NOx'!$BW$6:$BW$54,0),MATCH(S$4,'IPM TBtu and NOx'!$BX$5:$CO$5,0))</f>
        <v>24.2856296527778</v>
      </c>
      <c r="T8" s="99">
        <f>INDEX('IPM TBtu and NOx'!$BX$6:$CO$54,MATCH($B8,'IPM TBtu and NOx'!$BW$6:$BW$54,0),MATCH(T$4,'IPM TBtu and NOx'!$BX$5:$CO$5,0))</f>
        <v>24.2856296527778</v>
      </c>
      <c r="U8" s="99">
        <f>INDEX('IPM TBtu and NOx'!$BX$6:$CO$54,MATCH($B8,'IPM TBtu and NOx'!$BW$6:$BW$54,0),MATCH(U$4,'IPM TBtu and NOx'!$BX$5:$CO$5,0))</f>
        <v>24.2856296527778</v>
      </c>
      <c r="V8" s="99">
        <f>INDEX('IPM TBtu and NOx'!$BB$6:$BS$54,MATCH($B8,'IPM TBtu and NOx'!$BA$6:$BA$54,0),MATCH(V$4,'IPM TBtu and NOx'!$BB$5:$BS$5,0))*1000000</f>
        <v>139634.14360881603</v>
      </c>
      <c r="W8" s="99">
        <f>INDEX('IPM TBtu and NOx'!$BB$6:$BS$54,MATCH($B8,'IPM TBtu and NOx'!$BA$6:$BA$54,0),MATCH(W$4,'IPM TBtu and NOx'!$BB$5:$BS$5,0))*1000000</f>
        <v>139634.14360881603</v>
      </c>
      <c r="X8" s="99">
        <f>INDEX('IPM TBtu and NOx'!$BB$6:$BS$54,MATCH($B8,'IPM TBtu and NOx'!$BA$6:$BA$54,0),MATCH(X$4,'IPM TBtu and NOx'!$BB$5:$BS$5,0))*1000000</f>
        <v>139634.14360881603</v>
      </c>
      <c r="Y8" s="99">
        <f>INDEX('IPM TBtu and NOx'!$BB$6:$BS$54,MATCH($B8,'IPM TBtu and NOx'!$BA$6:$BA$54,0),MATCH(Y$4,'IPM TBtu and NOx'!$BB$5:$BS$5,0))*1000000</f>
        <v>139634.14360881603</v>
      </c>
      <c r="Z8" s="99">
        <f>INDEX('IPM TBtu and NOx'!$BB$6:$BS$54,MATCH($B8,'IPM TBtu and NOx'!$BA$6:$BA$54,0),MATCH(Z$4,'IPM TBtu and NOx'!$BB$5:$BS$5,0))*1000000</f>
        <v>139634.14360881603</v>
      </c>
      <c r="AA8" s="99">
        <f>INDEX('IPM TBtu and NOx'!$BB$6:$BS$54,MATCH($B8,'IPM TBtu and NOx'!$BA$6:$BA$54,0),MATCH(AA$4,'IPM TBtu and NOx'!$BB$5:$BS$5,0))*1000000</f>
        <v>139634.14360881603</v>
      </c>
      <c r="AB8" s="51">
        <f t="shared" si="17"/>
        <v>10921.795781611972</v>
      </c>
      <c r="AC8" s="42">
        <f t="shared" si="18"/>
        <v>10917.966031322219</v>
      </c>
      <c r="AD8" s="42">
        <f t="shared" si="19"/>
        <v>10692.93357795593</v>
      </c>
      <c r="AE8" s="42">
        <f t="shared" si="20"/>
        <v>10399.00239656431</v>
      </c>
      <c r="AF8" s="42">
        <f t="shared" si="21"/>
        <v>10122.579114248181</v>
      </c>
      <c r="AG8" s="42">
        <f t="shared" si="22"/>
        <v>9605.4132575701351</v>
      </c>
      <c r="AH8" s="51">
        <f t="shared" si="23"/>
        <v>158718431.66250858</v>
      </c>
      <c r="AI8" s="42">
        <f t="shared" si="24"/>
        <v>158686379.43613297</v>
      </c>
      <c r="AJ8" s="42">
        <f t="shared" si="25"/>
        <v>158612055.86388755</v>
      </c>
      <c r="AK8" s="42">
        <f t="shared" si="26"/>
        <v>157516800.93974543</v>
      </c>
      <c r="AL8" s="42">
        <f t="shared" si="27"/>
        <v>156613176.54167476</v>
      </c>
      <c r="AM8" s="42">
        <f t="shared" si="28"/>
        <v>154609620.53679886</v>
      </c>
      <c r="AN8" s="51">
        <f>VLOOKUP($B8,'2015 Historic Data For Illust'!$A$3:$G$26,3,0)</f>
        <v>148043347.20100001</v>
      </c>
      <c r="AO8" s="62">
        <f>VLOOKUP($B8,'2015 Historic Data For Illust'!$A$3:$G$26,5,0)</f>
        <v>143675508.926</v>
      </c>
      <c r="AP8" s="51">
        <f>VLOOKUP($B8,'2015 Historic Data For Illust'!$A$3:$G$26,2,0)</f>
        <v>12177.849</v>
      </c>
      <c r="AQ8" s="42">
        <f>VLOOKUP($B8,'2015 Historic Data For Illust'!$A$3:$G$26,7,0)</f>
        <v>11139.637500000001</v>
      </c>
      <c r="AR8" s="62">
        <f t="shared" si="1"/>
        <v>11478.29045070704</v>
      </c>
      <c r="AS8" s="73">
        <f t="shared" si="2"/>
        <v>0.16451734211961591</v>
      </c>
      <c r="AT8" s="8">
        <f t="shared" si="3"/>
        <v>0.15506661620022469</v>
      </c>
      <c r="AU8" s="9">
        <f t="shared" si="4"/>
        <v>0.15506661620022472</v>
      </c>
      <c r="AV8" s="68">
        <f t="shared" si="5"/>
        <v>0.13762479464055649</v>
      </c>
      <c r="AW8" s="8">
        <f t="shared" si="6"/>
        <v>0.13760432458182598</v>
      </c>
      <c r="AX8" s="8">
        <f t="shared" si="7"/>
        <v>0.13483128403722397</v>
      </c>
      <c r="AY8" s="8">
        <f t="shared" si="8"/>
        <v>0.13203673937667409</v>
      </c>
      <c r="AZ8" s="8">
        <f t="shared" si="9"/>
        <v>0.12926854991099121</v>
      </c>
      <c r="BA8" s="8">
        <f t="shared" si="10"/>
        <v>0.12425375890866941</v>
      </c>
      <c r="BB8" s="40">
        <f t="shared" si="11"/>
        <v>11478</v>
      </c>
      <c r="BC8" s="40">
        <f t="shared" si="12"/>
        <v>11477</v>
      </c>
      <c r="BD8" s="40">
        <f t="shared" si="13"/>
        <v>11272</v>
      </c>
      <c r="BE8" s="40">
        <f t="shared" si="14"/>
        <v>11065</v>
      </c>
      <c r="BF8" s="40">
        <f t="shared" si="15"/>
        <v>10860</v>
      </c>
      <c r="BG8" s="40">
        <f t="shared" si="16"/>
        <v>10489</v>
      </c>
      <c r="BP8" s="123"/>
    </row>
    <row r="9" spans="1:68" s="40" customFormat="1" x14ac:dyDescent="0.25">
      <c r="A9" s="42" t="s">
        <v>13</v>
      </c>
      <c r="B9" s="53" t="s">
        <v>30</v>
      </c>
      <c r="C9" s="52" t="s">
        <v>107</v>
      </c>
      <c r="D9" s="42">
        <f>INDEX('IPM TBtu and NOx'!$AF$6:$AW$54,MATCH($B9,'IPM TBtu and NOx'!$AE$6:$AE$54,0),MATCH(D$4,'IPM TBtu and NOx'!$AF$5:$AW$5,0))</f>
        <v>13386.890108501992</v>
      </c>
      <c r="E9" s="42">
        <f>INDEX('IPM TBtu and NOx'!$AF$6:$AW$54,MATCH($B9,'IPM TBtu and NOx'!$AE$6:$AE$54,0),MATCH(E$4,'IPM TBtu and NOx'!$AF$5:$AW$5,0))</f>
        <v>12930.889822465899</v>
      </c>
      <c r="F9" s="42">
        <f>INDEX('IPM TBtu and NOx'!$AF$6:$AW$54,MATCH($B9,'IPM TBtu and NOx'!$AE$6:$AE$54,0),MATCH(F$4,'IPM TBtu and NOx'!$AF$5:$AW$5,0))</f>
        <v>12901.209755745082</v>
      </c>
      <c r="G9" s="42">
        <f>INDEX('IPM TBtu and NOx'!$AF$6:$AW$54,MATCH($B9,'IPM TBtu and NOx'!$AE$6:$AE$54,0),MATCH(G$4,'IPM TBtu and NOx'!$AF$5:$AW$5,0))</f>
        <v>12773.176715410293</v>
      </c>
      <c r="H9" s="42">
        <f>INDEX('IPM TBtu and NOx'!$AF$6:$AW$54,MATCH($B9,'IPM TBtu and NOx'!$AE$6:$AE$54,0),MATCH(H$4,'IPM TBtu and NOx'!$AF$5:$AW$5,0))</f>
        <v>12370.059365844243</v>
      </c>
      <c r="I9" s="42">
        <f>INDEX('IPM TBtu and NOx'!$AF$6:$AW$54,MATCH($B9,'IPM TBtu and NOx'!$AE$6:$AE$54,0),MATCH(I$4,'IPM TBtu and NOx'!$AF$5:$AW$5,0))</f>
        <v>12298.248820047362</v>
      </c>
      <c r="J9" s="85">
        <f>INDEX('IPM TBtu and NOx'!$J$6:$AA$54,MATCH($B9,'IPM TBtu and NOx'!$I$6:$I$54,0),MATCH(J$4,'IPM TBtu and NOx'!$J$5:$AA$5,0))*1000000</f>
        <v>342830642.10368651</v>
      </c>
      <c r="K9" s="85">
        <f>INDEX('IPM TBtu and NOx'!$J$6:$AA$54,MATCH($B9,'IPM TBtu and NOx'!$I$6:$I$54,0),MATCH(K$4,'IPM TBtu and NOx'!$J$5:$AA$5,0))*1000000</f>
        <v>341308104.93524402</v>
      </c>
      <c r="L9" s="85">
        <f>INDEX('IPM TBtu and NOx'!$J$6:$AA$54,MATCH($B9,'IPM TBtu and NOx'!$I$6:$I$54,0),MATCH(L$4,'IPM TBtu and NOx'!$J$5:$AA$5,0))*1000000</f>
        <v>341536465.36063987</v>
      </c>
      <c r="M9" s="85">
        <f>INDEX('IPM TBtu and NOx'!$J$6:$AA$54,MATCH($B9,'IPM TBtu and NOx'!$I$6:$I$54,0),MATCH(M$4,'IPM TBtu and NOx'!$J$5:$AA$5,0))*1000000</f>
        <v>341032904.04013968</v>
      </c>
      <c r="N9" s="85">
        <f>INDEX('IPM TBtu and NOx'!$J$6:$AA$54,MATCH($B9,'IPM TBtu and NOx'!$I$6:$I$54,0),MATCH(N$4,'IPM TBtu and NOx'!$J$5:$AA$5,0))*1000000</f>
        <v>338299186.59765643</v>
      </c>
      <c r="O9" s="85">
        <f>INDEX('IPM TBtu and NOx'!$J$6:$AA$54,MATCH($B9,'IPM TBtu and NOx'!$I$6:$I$54,0),MATCH(O$4,'IPM TBtu and NOx'!$J$5:$AA$5,0))*1000000</f>
        <v>338868469.02009857</v>
      </c>
      <c r="P9" s="99">
        <f>INDEX('IPM TBtu and NOx'!$BX$6:$CO$54,MATCH($B9,'IPM TBtu and NOx'!$BW$6:$BW$54,0),MATCH(P$4,'IPM TBtu and NOx'!$BX$5:$CO$5,0))</f>
        <v>941.11169412573292</v>
      </c>
      <c r="Q9" s="99">
        <f>INDEX('IPM TBtu and NOx'!$BX$6:$CO$54,MATCH($B9,'IPM TBtu and NOx'!$BW$6:$BW$54,0),MATCH(Q$4,'IPM TBtu and NOx'!$BX$5:$CO$5,0))</f>
        <v>948.87662573229602</v>
      </c>
      <c r="R9" s="99">
        <f>INDEX('IPM TBtu and NOx'!$BX$6:$CO$54,MATCH($B9,'IPM TBtu and NOx'!$BW$6:$BW$54,0),MATCH(R$4,'IPM TBtu and NOx'!$BX$5:$CO$5,0))</f>
        <v>941.11169412573292</v>
      </c>
      <c r="S9" s="99">
        <f>INDEX('IPM TBtu and NOx'!$BX$6:$CO$54,MATCH($B9,'IPM TBtu and NOx'!$BW$6:$BW$54,0),MATCH(S$4,'IPM TBtu and NOx'!$BX$5:$CO$5,0))</f>
        <v>941.11169412573292</v>
      </c>
      <c r="T9" s="99">
        <f>INDEX('IPM TBtu and NOx'!$BX$6:$CO$54,MATCH($B9,'IPM TBtu and NOx'!$BW$6:$BW$54,0),MATCH(T$4,'IPM TBtu and NOx'!$BX$5:$CO$5,0))</f>
        <v>941.11169412573292</v>
      </c>
      <c r="U9" s="99">
        <f>INDEX('IPM TBtu and NOx'!$BX$6:$CO$54,MATCH($B9,'IPM TBtu and NOx'!$BW$6:$BW$54,0),MATCH(U$4,'IPM TBtu and NOx'!$BX$5:$CO$5,0))</f>
        <v>960.82053380194202</v>
      </c>
      <c r="V9" s="99">
        <f>INDEX('IPM TBtu and NOx'!$BB$6:$BS$54,MATCH($B9,'IPM TBtu and NOx'!$BA$6:$BA$54,0),MATCH(V$4,'IPM TBtu and NOx'!$BB$5:$BS$5,0))*1000000</f>
        <v>18271499.30003849</v>
      </c>
      <c r="W9" s="99">
        <f>INDEX('IPM TBtu and NOx'!$BB$6:$BS$54,MATCH($B9,'IPM TBtu and NOx'!$BA$6:$BA$54,0),MATCH(W$4,'IPM TBtu and NOx'!$BB$5:$BS$5,0))*1000000</f>
        <v>18402999.618236206</v>
      </c>
      <c r="X9" s="99">
        <f>INDEX('IPM TBtu and NOx'!$BB$6:$BS$54,MATCH($B9,'IPM TBtu and NOx'!$BA$6:$BA$54,0),MATCH(X$4,'IPM TBtu and NOx'!$BB$5:$BS$5,0))*1000000</f>
        <v>18271499.30003849</v>
      </c>
      <c r="Y9" s="99">
        <f>INDEX('IPM TBtu and NOx'!$BB$6:$BS$54,MATCH($B9,'IPM TBtu and NOx'!$BA$6:$BA$54,0),MATCH(Y$4,'IPM TBtu and NOx'!$BB$5:$BS$5,0))*1000000</f>
        <v>18271499.30003849</v>
      </c>
      <c r="Z9" s="99">
        <f>INDEX('IPM TBtu and NOx'!$BB$6:$BS$54,MATCH($B9,'IPM TBtu and NOx'!$BA$6:$BA$54,0),MATCH(Z$4,'IPM TBtu and NOx'!$BB$5:$BS$5,0))*1000000</f>
        <v>18271499.30003849</v>
      </c>
      <c r="AA9" s="99">
        <f>INDEX('IPM TBtu and NOx'!$BB$6:$BS$54,MATCH($B9,'IPM TBtu and NOx'!$BA$6:$BA$54,0),MATCH(AA$4,'IPM TBtu and NOx'!$BB$5:$BS$5,0))*1000000</f>
        <v>18605271.550329432</v>
      </c>
      <c r="AB9" s="51">
        <f t="shared" si="17"/>
        <v>13386.890108501992</v>
      </c>
      <c r="AC9" s="42">
        <f t="shared" si="18"/>
        <v>12930.889822465899</v>
      </c>
      <c r="AD9" s="42">
        <f t="shared" si="19"/>
        <v>12901.209755745082</v>
      </c>
      <c r="AE9" s="42">
        <f t="shared" si="20"/>
        <v>12773.176715410293</v>
      </c>
      <c r="AF9" s="42">
        <f t="shared" si="21"/>
        <v>12370.059365844243</v>
      </c>
      <c r="AG9" s="42">
        <f t="shared" si="22"/>
        <v>12298.248820047362</v>
      </c>
      <c r="AH9" s="51">
        <f t="shared" si="23"/>
        <v>342830642.10368651</v>
      </c>
      <c r="AI9" s="42">
        <f t="shared" si="24"/>
        <v>341308104.93524402</v>
      </c>
      <c r="AJ9" s="42">
        <f t="shared" si="25"/>
        <v>341536465.36063987</v>
      </c>
      <c r="AK9" s="42">
        <f t="shared" si="26"/>
        <v>341032904.04013968</v>
      </c>
      <c r="AL9" s="42">
        <f t="shared" si="27"/>
        <v>338299186.59765643</v>
      </c>
      <c r="AM9" s="42">
        <f t="shared" si="28"/>
        <v>338868469.02009857</v>
      </c>
      <c r="AN9" s="51">
        <f>VLOOKUP($B9,'2015 Historic Data For Illust'!$A$3:$G$26,3,0)</f>
        <v>388712025.037</v>
      </c>
      <c r="AO9" s="62">
        <f>VLOOKUP($B9,'2015 Historic Data For Illust'!$A$3:$G$26,5,0)</f>
        <v>388712025.037</v>
      </c>
      <c r="AP9" s="51">
        <f>VLOOKUP($B9,'2015 Historic Data For Illust'!$A$3:$G$26,2,0)</f>
        <v>15943.485000000001</v>
      </c>
      <c r="AQ9" s="42">
        <f>VLOOKUP($B9,'2015 Historic Data For Illust'!$A$3:$G$26,7,0)</f>
        <v>15083.5555</v>
      </c>
      <c r="AR9" s="62">
        <f t="shared" si="1"/>
        <v>15083.5555</v>
      </c>
      <c r="AS9" s="73">
        <f t="shared" si="2"/>
        <v>8.2032373443977721E-2</v>
      </c>
      <c r="AT9" s="8">
        <f t="shared" si="3"/>
        <v>7.7607866638878767E-2</v>
      </c>
      <c r="AU9" s="9">
        <f t="shared" si="4"/>
        <v>7.7607866638878767E-2</v>
      </c>
      <c r="AV9" s="68">
        <f t="shared" si="5"/>
        <v>7.8096228658891167E-2</v>
      </c>
      <c r="AW9" s="8">
        <f t="shared" si="6"/>
        <v>7.5772533001636513E-2</v>
      </c>
      <c r="AX9" s="8">
        <f t="shared" si="7"/>
        <v>7.5548066248927528E-2</v>
      </c>
      <c r="AY9" s="8">
        <f t="shared" si="8"/>
        <v>7.4908764310360421E-2</v>
      </c>
      <c r="AZ9" s="8">
        <f t="shared" si="9"/>
        <v>7.3130884470946789E-2</v>
      </c>
      <c r="BA9" s="8">
        <f t="shared" si="10"/>
        <v>7.2584202688494706E-2</v>
      </c>
      <c r="BB9" s="40">
        <f t="shared" si="11"/>
        <v>15084</v>
      </c>
      <c r="BC9" s="40">
        <f t="shared" si="12"/>
        <v>14632</v>
      </c>
      <c r="BD9" s="40">
        <f t="shared" si="13"/>
        <v>14588</v>
      </c>
      <c r="BE9" s="40">
        <f t="shared" si="14"/>
        <v>14464</v>
      </c>
      <c r="BF9" s="40">
        <f t="shared" si="15"/>
        <v>14119</v>
      </c>
      <c r="BG9" s="40">
        <f t="shared" si="16"/>
        <v>14012</v>
      </c>
    </row>
    <row r="10" spans="1:68" s="40" customFormat="1" x14ac:dyDescent="0.25">
      <c r="A10" s="42" t="s">
        <v>13</v>
      </c>
      <c r="B10" s="53" t="s">
        <v>31</v>
      </c>
      <c r="C10" s="52" t="s">
        <v>106</v>
      </c>
      <c r="D10" s="42">
        <f>INDEX('IPM TBtu and NOx'!$AF$6:$AW$54,MATCH($B10,'IPM TBtu and NOx'!$AE$6:$AE$54,0),MATCH(D$4,'IPM TBtu and NOx'!$AF$5:$AW$5,0))</f>
        <v>42669.564945345934</v>
      </c>
      <c r="E10" s="42">
        <f>INDEX('IPM TBtu and NOx'!$AF$6:$AW$54,MATCH($B10,'IPM TBtu and NOx'!$AE$6:$AE$54,0),MATCH(E$4,'IPM TBtu and NOx'!$AF$5:$AW$5,0))</f>
        <v>36980.512822750294</v>
      </c>
      <c r="F10" s="42">
        <f>INDEX('IPM TBtu and NOx'!$AF$6:$AW$54,MATCH($B10,'IPM TBtu and NOx'!$AE$6:$AE$54,0),MATCH(F$4,'IPM TBtu and NOx'!$AF$5:$AW$5,0))</f>
        <v>31240.27537988827</v>
      </c>
      <c r="G10" s="42">
        <f>INDEX('IPM TBtu and NOx'!$AF$6:$AW$54,MATCH($B10,'IPM TBtu and NOx'!$AE$6:$AE$54,0),MATCH(G$4,'IPM TBtu and NOx'!$AF$5:$AW$5,0))</f>
        <v>29136.193006966154</v>
      </c>
      <c r="H10" s="42">
        <f>INDEX('IPM TBtu and NOx'!$AF$6:$AW$54,MATCH($B10,'IPM TBtu and NOx'!$AE$6:$AE$54,0),MATCH(H$4,'IPM TBtu and NOx'!$AF$5:$AW$5,0))</f>
        <v>26905.260174591851</v>
      </c>
      <c r="I10" s="42">
        <f>INDEX('IPM TBtu and NOx'!$AF$6:$AW$54,MATCH($B10,'IPM TBtu and NOx'!$AE$6:$AE$54,0),MATCH(I$4,'IPM TBtu and NOx'!$AF$5:$AW$5,0))</f>
        <v>25612.275094897621</v>
      </c>
      <c r="J10" s="85">
        <f>INDEX('IPM TBtu and NOx'!$J$6:$AA$54,MATCH($B10,'IPM TBtu and NOx'!$I$6:$I$54,0),MATCH(J$4,'IPM TBtu and NOx'!$J$5:$AA$5,0))*1000000</f>
        <v>472472154.88306975</v>
      </c>
      <c r="K10" s="85">
        <f>INDEX('IPM TBtu and NOx'!$J$6:$AA$54,MATCH($B10,'IPM TBtu and NOx'!$I$6:$I$54,0),MATCH(K$4,'IPM TBtu and NOx'!$J$5:$AA$5,0))*1000000</f>
        <v>472386617.83217841</v>
      </c>
      <c r="L10" s="85">
        <f>INDEX('IPM TBtu and NOx'!$J$6:$AA$54,MATCH($B10,'IPM TBtu and NOx'!$I$6:$I$54,0),MATCH(L$4,'IPM TBtu and NOx'!$J$5:$AA$5,0))*1000000</f>
        <v>470275722.95574176</v>
      </c>
      <c r="M10" s="85">
        <f>INDEX('IPM TBtu and NOx'!$J$6:$AA$54,MATCH($B10,'IPM TBtu and NOx'!$I$6:$I$54,0),MATCH(M$4,'IPM TBtu and NOx'!$J$5:$AA$5,0))*1000000</f>
        <v>468010553.97028404</v>
      </c>
      <c r="N10" s="85">
        <f>INDEX('IPM TBtu and NOx'!$J$6:$AA$54,MATCH($B10,'IPM TBtu and NOx'!$I$6:$I$54,0),MATCH(N$4,'IPM TBtu and NOx'!$J$5:$AA$5,0))*1000000</f>
        <v>466978243.38055056</v>
      </c>
      <c r="O10" s="85">
        <f>INDEX('IPM TBtu and NOx'!$J$6:$AA$54,MATCH($B10,'IPM TBtu and NOx'!$I$6:$I$54,0),MATCH(O$4,'IPM TBtu and NOx'!$J$5:$AA$5,0))*1000000</f>
        <v>463993246.21673602</v>
      </c>
      <c r="P10" s="99">
        <f>INDEX('IPM TBtu and NOx'!$BX$6:$CO$54,MATCH($B10,'IPM TBtu and NOx'!$BW$6:$BW$54,0),MATCH(P$4,'IPM TBtu and NOx'!$BX$5:$CO$5,0))</f>
        <v>0</v>
      </c>
      <c r="Q10" s="99">
        <f>INDEX('IPM TBtu and NOx'!$BX$6:$CO$54,MATCH($B10,'IPM TBtu and NOx'!$BW$6:$BW$54,0),MATCH(Q$4,'IPM TBtu and NOx'!$BX$5:$CO$5,0))</f>
        <v>0</v>
      </c>
      <c r="R10" s="99">
        <f>INDEX('IPM TBtu and NOx'!$BX$6:$CO$54,MATCH($B10,'IPM TBtu and NOx'!$BW$6:$BW$54,0),MATCH(R$4,'IPM TBtu and NOx'!$BX$5:$CO$5,0))</f>
        <v>0</v>
      </c>
      <c r="S10" s="99">
        <f>INDEX('IPM TBtu and NOx'!$BX$6:$CO$54,MATCH($B10,'IPM TBtu and NOx'!$BW$6:$BW$54,0),MATCH(S$4,'IPM TBtu and NOx'!$BX$5:$CO$5,0))</f>
        <v>0</v>
      </c>
      <c r="T10" s="99">
        <f>INDEX('IPM TBtu and NOx'!$BX$6:$CO$54,MATCH($B10,'IPM TBtu and NOx'!$BW$6:$BW$54,0),MATCH(T$4,'IPM TBtu and NOx'!$BX$5:$CO$5,0))</f>
        <v>0</v>
      </c>
      <c r="U10" s="99">
        <f>INDEX('IPM TBtu and NOx'!$BX$6:$CO$54,MATCH($B10,'IPM TBtu and NOx'!$BW$6:$BW$54,0),MATCH(U$4,'IPM TBtu and NOx'!$BX$5:$CO$5,0))</f>
        <v>0</v>
      </c>
      <c r="V10" s="99">
        <f>INDEX('IPM TBtu and NOx'!$BB$6:$BS$54,MATCH($B10,'IPM TBtu and NOx'!$BA$6:$BA$54,0),MATCH(V$4,'IPM TBtu and NOx'!$BB$5:$BS$5,0))*1000000</f>
        <v>0</v>
      </c>
      <c r="W10" s="99">
        <f>INDEX('IPM TBtu and NOx'!$BB$6:$BS$54,MATCH($B10,'IPM TBtu and NOx'!$BA$6:$BA$54,0),MATCH(W$4,'IPM TBtu and NOx'!$BB$5:$BS$5,0))*1000000</f>
        <v>0</v>
      </c>
      <c r="X10" s="99">
        <f>INDEX('IPM TBtu and NOx'!$BB$6:$BS$54,MATCH($B10,'IPM TBtu and NOx'!$BA$6:$BA$54,0),MATCH(X$4,'IPM TBtu and NOx'!$BB$5:$BS$5,0))*1000000</f>
        <v>0</v>
      </c>
      <c r="Y10" s="99">
        <f>INDEX('IPM TBtu and NOx'!$BB$6:$BS$54,MATCH($B10,'IPM TBtu and NOx'!$BA$6:$BA$54,0),MATCH(Y$4,'IPM TBtu and NOx'!$BB$5:$BS$5,0))*1000000</f>
        <v>0</v>
      </c>
      <c r="Z10" s="99">
        <f>INDEX('IPM TBtu and NOx'!$BB$6:$BS$54,MATCH($B10,'IPM TBtu and NOx'!$BA$6:$BA$54,0),MATCH(Z$4,'IPM TBtu and NOx'!$BB$5:$BS$5,0))*1000000</f>
        <v>0</v>
      </c>
      <c r="AA10" s="99">
        <f>INDEX('IPM TBtu and NOx'!$BB$6:$BS$54,MATCH($B10,'IPM TBtu and NOx'!$BA$6:$BA$54,0),MATCH(AA$4,'IPM TBtu and NOx'!$BB$5:$BS$5,0))*1000000</f>
        <v>0</v>
      </c>
      <c r="AB10" s="51">
        <f t="shared" si="17"/>
        <v>42669.564945345934</v>
      </c>
      <c r="AC10" s="42">
        <f t="shared" si="18"/>
        <v>36980.512822750294</v>
      </c>
      <c r="AD10" s="42">
        <f t="shared" si="19"/>
        <v>31240.27537988827</v>
      </c>
      <c r="AE10" s="42">
        <f t="shared" si="20"/>
        <v>29136.193006966154</v>
      </c>
      <c r="AF10" s="42">
        <f t="shared" si="21"/>
        <v>26905.260174591851</v>
      </c>
      <c r="AG10" s="42">
        <f t="shared" si="22"/>
        <v>25612.275094897621</v>
      </c>
      <c r="AH10" s="51">
        <f t="shared" si="23"/>
        <v>472472154.88306975</v>
      </c>
      <c r="AI10" s="42">
        <f t="shared" si="24"/>
        <v>472386617.83217841</v>
      </c>
      <c r="AJ10" s="42">
        <f t="shared" si="25"/>
        <v>470275722.95574176</v>
      </c>
      <c r="AK10" s="42">
        <f t="shared" si="26"/>
        <v>468010553.97028404</v>
      </c>
      <c r="AL10" s="42">
        <f t="shared" si="27"/>
        <v>466978243.38055056</v>
      </c>
      <c r="AM10" s="42">
        <f t="shared" si="28"/>
        <v>463993246.21673602</v>
      </c>
      <c r="AN10" s="51">
        <f>VLOOKUP($B10,'2015 Historic Data For Illust'!$A$3:$G$26,3,0)</f>
        <v>412655981.95999998</v>
      </c>
      <c r="AO10" s="62">
        <f>VLOOKUP($B10,'2015 Historic Data For Illust'!$A$3:$G$26,5,0)</f>
        <v>408185175.23100001</v>
      </c>
      <c r="AP10" s="51">
        <f>VLOOKUP($B10,'2015 Historic Data For Illust'!$A$3:$G$26,2,0)</f>
        <v>36353.300999999999</v>
      </c>
      <c r="AQ10" s="42">
        <f>VLOOKUP($B10,'2015 Historic Data For Illust'!$A$3:$G$26,7,0)</f>
        <v>31041.719101250001</v>
      </c>
      <c r="AR10" s="62">
        <f t="shared" si="1"/>
        <v>31381.715590733129</v>
      </c>
      <c r="AS10" s="73">
        <f t="shared" si="2"/>
        <v>0.17619180425948042</v>
      </c>
      <c r="AT10" s="8">
        <f t="shared" si="3"/>
        <v>0.15209625917297404</v>
      </c>
      <c r="AU10" s="9">
        <f t="shared" si="4"/>
        <v>0.15209625917297404</v>
      </c>
      <c r="AV10" s="68">
        <f t="shared" si="5"/>
        <v>0.18062255946450875</v>
      </c>
      <c r="AW10" s="8">
        <f t="shared" si="6"/>
        <v>0.15656884182052808</v>
      </c>
      <c r="AX10" s="8">
        <f t="shared" si="7"/>
        <v>0.13285940079381189</v>
      </c>
      <c r="AY10" s="8">
        <f t="shared" si="8"/>
        <v>0.12451083745780714</v>
      </c>
      <c r="AZ10" s="8">
        <f t="shared" si="9"/>
        <v>0.11523132204112635</v>
      </c>
      <c r="BA10" s="8">
        <f t="shared" si="10"/>
        <v>0.11039934440310308</v>
      </c>
      <c r="BB10" s="40">
        <f t="shared" si="11"/>
        <v>31382</v>
      </c>
      <c r="BC10" s="40">
        <f t="shared" si="12"/>
        <v>26419</v>
      </c>
      <c r="BD10" s="40">
        <f t="shared" si="13"/>
        <v>21527</v>
      </c>
      <c r="BE10" s="40">
        <f t="shared" si="14"/>
        <v>19804</v>
      </c>
      <c r="BF10" s="40">
        <f t="shared" si="15"/>
        <v>17890</v>
      </c>
      <c r="BG10" s="40">
        <f t="shared" si="16"/>
        <v>16893</v>
      </c>
    </row>
    <row r="11" spans="1:68" s="40" customFormat="1" x14ac:dyDescent="0.25">
      <c r="A11" s="42" t="s">
        <v>13</v>
      </c>
      <c r="B11" s="53" t="s">
        <v>33</v>
      </c>
      <c r="C11" s="52" t="s">
        <v>105</v>
      </c>
      <c r="D11" s="42">
        <f>INDEX('IPM TBtu and NOx'!$AF$6:$AW$54,MATCH($B11,'IPM TBtu and NOx'!$AE$6:$AE$54,0),MATCH(D$4,'IPM TBtu and NOx'!$AF$5:$AW$5,0))</f>
        <v>10906.795968915727</v>
      </c>
      <c r="E11" s="42">
        <f>INDEX('IPM TBtu and NOx'!$AF$6:$AW$54,MATCH($B11,'IPM TBtu and NOx'!$AE$6:$AE$54,0),MATCH(E$4,'IPM TBtu and NOx'!$AF$5:$AW$5,0))</f>
        <v>10628.072692744068</v>
      </c>
      <c r="F11" s="42">
        <f>INDEX('IPM TBtu and NOx'!$AF$6:$AW$54,MATCH($B11,'IPM TBtu and NOx'!$AE$6:$AE$54,0),MATCH(F$4,'IPM TBtu and NOx'!$AF$5:$AW$5,0))</f>
        <v>10621.412733197029</v>
      </c>
      <c r="G11" s="42">
        <f>INDEX('IPM TBtu and NOx'!$AF$6:$AW$54,MATCH($B11,'IPM TBtu and NOx'!$AE$6:$AE$54,0),MATCH(G$4,'IPM TBtu and NOx'!$AF$5:$AW$5,0))</f>
        <v>10520.461800422519</v>
      </c>
      <c r="H11" s="42">
        <f>INDEX('IPM TBtu and NOx'!$AF$6:$AW$54,MATCH($B11,'IPM TBtu and NOx'!$AE$6:$AE$54,0),MATCH(H$4,'IPM TBtu and NOx'!$AF$5:$AW$5,0))</f>
        <v>10502.670886333784</v>
      </c>
      <c r="I11" s="42">
        <f>INDEX('IPM TBtu and NOx'!$AF$6:$AW$54,MATCH($B11,'IPM TBtu and NOx'!$AE$6:$AE$54,0),MATCH(I$4,'IPM TBtu and NOx'!$AF$5:$AW$5,0))</f>
        <v>10099.984530333348</v>
      </c>
      <c r="J11" s="85">
        <f>INDEX('IPM TBtu and NOx'!$J$6:$AA$54,MATCH($B11,'IPM TBtu and NOx'!$I$6:$I$54,0),MATCH(J$4,'IPM TBtu and NOx'!$J$5:$AA$5,0))*1000000</f>
        <v>177127299.67211515</v>
      </c>
      <c r="K11" s="85">
        <f>INDEX('IPM TBtu and NOx'!$J$6:$AA$54,MATCH($B11,'IPM TBtu and NOx'!$I$6:$I$54,0),MATCH(K$4,'IPM TBtu and NOx'!$J$5:$AA$5,0))*1000000</f>
        <v>177123757.04912099</v>
      </c>
      <c r="L11" s="85">
        <f>INDEX('IPM TBtu and NOx'!$J$6:$AA$54,MATCH($B11,'IPM TBtu and NOx'!$I$6:$I$54,0),MATCH(L$4,'IPM TBtu and NOx'!$J$5:$AA$5,0))*1000000</f>
        <v>177072526.59106684</v>
      </c>
      <c r="M11" s="85">
        <f>INDEX('IPM TBtu and NOx'!$J$6:$AA$54,MATCH($B11,'IPM TBtu and NOx'!$I$6:$I$54,0),MATCH(M$4,'IPM TBtu and NOx'!$J$5:$AA$5,0))*1000000</f>
        <v>176459824.1315501</v>
      </c>
      <c r="N11" s="85">
        <f>INDEX('IPM TBtu and NOx'!$J$6:$AA$54,MATCH($B11,'IPM TBtu and NOx'!$I$6:$I$54,0),MATCH(N$4,'IPM TBtu and NOx'!$J$5:$AA$5,0))*1000000</f>
        <v>176436822.41705224</v>
      </c>
      <c r="O11" s="85">
        <f>INDEX('IPM TBtu and NOx'!$J$6:$AA$54,MATCH($B11,'IPM TBtu and NOx'!$I$6:$I$54,0),MATCH(O$4,'IPM TBtu and NOx'!$J$5:$AA$5,0))*1000000</f>
        <v>173745689.8104142</v>
      </c>
      <c r="P11" s="99">
        <f>INDEX('IPM TBtu and NOx'!$BX$6:$CO$54,MATCH($B11,'IPM TBtu and NOx'!$BW$6:$BW$54,0),MATCH(P$4,'IPM TBtu and NOx'!$BX$5:$CO$5,0))</f>
        <v>0</v>
      </c>
      <c r="Q11" s="99">
        <f>INDEX('IPM TBtu and NOx'!$BX$6:$CO$54,MATCH($B11,'IPM TBtu and NOx'!$BW$6:$BW$54,0),MATCH(Q$4,'IPM TBtu and NOx'!$BX$5:$CO$5,0))</f>
        <v>0</v>
      </c>
      <c r="R11" s="99">
        <f>INDEX('IPM TBtu and NOx'!$BX$6:$CO$54,MATCH($B11,'IPM TBtu and NOx'!$BW$6:$BW$54,0),MATCH(R$4,'IPM TBtu and NOx'!$BX$5:$CO$5,0))</f>
        <v>0</v>
      </c>
      <c r="S11" s="99">
        <f>INDEX('IPM TBtu and NOx'!$BX$6:$CO$54,MATCH($B11,'IPM TBtu and NOx'!$BW$6:$BW$54,0),MATCH(S$4,'IPM TBtu and NOx'!$BX$5:$CO$5,0))</f>
        <v>0</v>
      </c>
      <c r="T11" s="99">
        <f>INDEX('IPM TBtu and NOx'!$BX$6:$CO$54,MATCH($B11,'IPM TBtu and NOx'!$BW$6:$BW$54,0),MATCH(T$4,'IPM TBtu and NOx'!$BX$5:$CO$5,0))</f>
        <v>0</v>
      </c>
      <c r="U11" s="99">
        <f>INDEX('IPM TBtu and NOx'!$BX$6:$CO$54,MATCH($B11,'IPM TBtu and NOx'!$BW$6:$BW$54,0),MATCH(U$4,'IPM TBtu and NOx'!$BX$5:$CO$5,0))</f>
        <v>0</v>
      </c>
      <c r="V11" s="99">
        <f>INDEX('IPM TBtu and NOx'!$BB$6:$BS$54,MATCH($B11,'IPM TBtu and NOx'!$BA$6:$BA$54,0),MATCH(V$4,'IPM TBtu and NOx'!$BB$5:$BS$5,0))*1000000</f>
        <v>0</v>
      </c>
      <c r="W11" s="99">
        <f>INDEX('IPM TBtu and NOx'!$BB$6:$BS$54,MATCH($B11,'IPM TBtu and NOx'!$BA$6:$BA$54,0),MATCH(W$4,'IPM TBtu and NOx'!$BB$5:$BS$5,0))*1000000</f>
        <v>0</v>
      </c>
      <c r="X11" s="99">
        <f>INDEX('IPM TBtu and NOx'!$BB$6:$BS$54,MATCH($B11,'IPM TBtu and NOx'!$BA$6:$BA$54,0),MATCH(X$4,'IPM TBtu and NOx'!$BB$5:$BS$5,0))*1000000</f>
        <v>0</v>
      </c>
      <c r="Y11" s="99">
        <f>INDEX('IPM TBtu and NOx'!$BB$6:$BS$54,MATCH($B11,'IPM TBtu and NOx'!$BA$6:$BA$54,0),MATCH(Y$4,'IPM TBtu and NOx'!$BB$5:$BS$5,0))*1000000</f>
        <v>0</v>
      </c>
      <c r="Z11" s="99">
        <f>INDEX('IPM TBtu and NOx'!$BB$6:$BS$54,MATCH($B11,'IPM TBtu and NOx'!$BA$6:$BA$54,0),MATCH(Z$4,'IPM TBtu and NOx'!$BB$5:$BS$5,0))*1000000</f>
        <v>0</v>
      </c>
      <c r="AA11" s="99">
        <f>INDEX('IPM TBtu and NOx'!$BB$6:$BS$54,MATCH($B11,'IPM TBtu and NOx'!$BA$6:$BA$54,0),MATCH(AA$4,'IPM TBtu and NOx'!$BB$5:$BS$5,0))*1000000</f>
        <v>0</v>
      </c>
      <c r="AB11" s="51">
        <f t="shared" si="17"/>
        <v>10906.795968915727</v>
      </c>
      <c r="AC11" s="42">
        <f t="shared" si="18"/>
        <v>10628.072692744068</v>
      </c>
      <c r="AD11" s="42">
        <f t="shared" si="19"/>
        <v>10621.412733197029</v>
      </c>
      <c r="AE11" s="42">
        <f t="shared" si="20"/>
        <v>10520.461800422519</v>
      </c>
      <c r="AF11" s="42">
        <f t="shared" si="21"/>
        <v>10502.670886333784</v>
      </c>
      <c r="AG11" s="42">
        <f t="shared" si="22"/>
        <v>10099.984530333348</v>
      </c>
      <c r="AH11" s="51">
        <f t="shared" si="23"/>
        <v>177127299.67211515</v>
      </c>
      <c r="AI11" s="42">
        <f t="shared" si="24"/>
        <v>177123757.04912099</v>
      </c>
      <c r="AJ11" s="42">
        <f t="shared" si="25"/>
        <v>177072526.59106684</v>
      </c>
      <c r="AK11" s="42">
        <f t="shared" si="26"/>
        <v>176459824.1315501</v>
      </c>
      <c r="AL11" s="42">
        <f t="shared" si="27"/>
        <v>176436822.41705224</v>
      </c>
      <c r="AM11" s="42">
        <f t="shared" si="28"/>
        <v>173745689.8104142</v>
      </c>
      <c r="AN11" s="51">
        <f>VLOOKUP($B11,'2015 Historic Data For Illust'!$A$3:$G$26,3,0)</f>
        <v>144261911.46399999</v>
      </c>
      <c r="AO11" s="62">
        <f>VLOOKUP($B11,'2015 Historic Data For Illust'!$A$3:$G$26,5,0)</f>
        <v>138960645.92300001</v>
      </c>
      <c r="AP11" s="51">
        <f>VLOOKUP($B11,'2015 Historic Data For Illust'!$A$3:$G$26,2,0)</f>
        <v>8117.7830000000004</v>
      </c>
      <c r="AQ11" s="42">
        <f>VLOOKUP($B11,'2015 Historic Data For Illust'!$A$3:$G$26,7,0)</f>
        <v>7717.4440000000004</v>
      </c>
      <c r="AR11" s="62">
        <f t="shared" si="1"/>
        <v>8011.8598734298566</v>
      </c>
      <c r="AS11" s="73">
        <f t="shared" si="2"/>
        <v>0.11254229085999269</v>
      </c>
      <c r="AT11" s="8">
        <f t="shared" si="3"/>
        <v>0.11107380724577721</v>
      </c>
      <c r="AU11" s="9">
        <f t="shared" si="4"/>
        <v>0.11107380724577721</v>
      </c>
      <c r="AV11" s="68">
        <f t="shared" si="5"/>
        <v>0.12315206057005977</v>
      </c>
      <c r="AW11" s="8">
        <f t="shared" si="6"/>
        <v>0.12000730867284652</v>
      </c>
      <c r="AX11" s="8">
        <f t="shared" si="7"/>
        <v>0.1199668061181081</v>
      </c>
      <c r="AY11" s="8">
        <f t="shared" si="8"/>
        <v>0.11923917358751936</v>
      </c>
      <c r="AZ11" s="8">
        <f t="shared" si="9"/>
        <v>0.11905304961237756</v>
      </c>
      <c r="BA11" s="8">
        <f t="shared" si="10"/>
        <v>0.1162616988237709</v>
      </c>
      <c r="BB11" s="40">
        <f t="shared" si="11"/>
        <v>8012</v>
      </c>
      <c r="BC11" s="40">
        <f t="shared" si="12"/>
        <v>7785</v>
      </c>
      <c r="BD11" s="40">
        <f t="shared" si="13"/>
        <v>7782</v>
      </c>
      <c r="BE11" s="40">
        <f t="shared" si="14"/>
        <v>7730</v>
      </c>
      <c r="BF11" s="40">
        <f t="shared" si="15"/>
        <v>7716</v>
      </c>
      <c r="BG11" s="40">
        <f t="shared" si="16"/>
        <v>7515</v>
      </c>
    </row>
    <row r="12" spans="1:68" s="40" customFormat="1" x14ac:dyDescent="0.25">
      <c r="A12" s="42" t="s">
        <v>13</v>
      </c>
      <c r="B12" s="53" t="s">
        <v>34</v>
      </c>
      <c r="C12" s="52" t="s">
        <v>104</v>
      </c>
      <c r="D12" s="42">
        <f>INDEX('IPM TBtu and NOx'!$AF$6:$AW$54,MATCH($B12,'IPM TBtu and NOx'!$AE$6:$AE$54,0),MATCH(D$4,'IPM TBtu and NOx'!$AF$5:$AW$5,0))</f>
        <v>20421.158423454093</v>
      </c>
      <c r="E12" s="42">
        <f>INDEX('IPM TBtu and NOx'!$AF$6:$AW$54,MATCH($B12,'IPM TBtu and NOx'!$AE$6:$AE$54,0),MATCH(E$4,'IPM TBtu and NOx'!$AF$5:$AW$5,0))</f>
        <v>18097.318116697064</v>
      </c>
      <c r="F12" s="42">
        <f>INDEX('IPM TBtu and NOx'!$AF$6:$AW$54,MATCH($B12,'IPM TBtu and NOx'!$AE$6:$AE$54,0),MATCH(F$4,'IPM TBtu and NOx'!$AF$5:$AW$5,0))</f>
        <v>15293.795903999675</v>
      </c>
      <c r="G12" s="42">
        <f>INDEX('IPM TBtu and NOx'!$AF$6:$AW$54,MATCH($B12,'IPM TBtu and NOx'!$AE$6:$AE$54,0),MATCH(G$4,'IPM TBtu and NOx'!$AF$5:$AW$5,0))</f>
        <v>15089.59068611667</v>
      </c>
      <c r="H12" s="42">
        <f>INDEX('IPM TBtu and NOx'!$AF$6:$AW$54,MATCH($B12,'IPM TBtu and NOx'!$AE$6:$AE$54,0),MATCH(H$4,'IPM TBtu and NOx'!$AF$5:$AW$5,0))</f>
        <v>14498.143900630535</v>
      </c>
      <c r="I12" s="42">
        <f>INDEX('IPM TBtu and NOx'!$AF$6:$AW$54,MATCH($B12,'IPM TBtu and NOx'!$AE$6:$AE$54,0),MATCH(I$4,'IPM TBtu and NOx'!$AF$5:$AW$5,0))</f>
        <v>13792.853843359</v>
      </c>
      <c r="J12" s="85">
        <f>INDEX('IPM TBtu and NOx'!$J$6:$AA$54,MATCH($B12,'IPM TBtu and NOx'!$I$6:$I$54,0),MATCH(J$4,'IPM TBtu and NOx'!$J$5:$AA$5,0))*1000000</f>
        <v>308361901.6999405</v>
      </c>
      <c r="K12" s="85">
        <f>INDEX('IPM TBtu and NOx'!$J$6:$AA$54,MATCH($B12,'IPM TBtu and NOx'!$I$6:$I$54,0),MATCH(K$4,'IPM TBtu and NOx'!$J$5:$AA$5,0))*1000000</f>
        <v>308317426.98651981</v>
      </c>
      <c r="L12" s="85">
        <f>INDEX('IPM TBtu and NOx'!$J$6:$AA$54,MATCH($B12,'IPM TBtu and NOx'!$I$6:$I$54,0),MATCH(L$4,'IPM TBtu and NOx'!$J$5:$AA$5,0))*1000000</f>
        <v>308399116.95887423</v>
      </c>
      <c r="M12" s="85">
        <f>INDEX('IPM TBtu and NOx'!$J$6:$AA$54,MATCH($B12,'IPM TBtu and NOx'!$I$6:$I$54,0),MATCH(M$4,'IPM TBtu and NOx'!$J$5:$AA$5,0))*1000000</f>
        <v>307649912.57974559</v>
      </c>
      <c r="N12" s="85">
        <f>INDEX('IPM TBtu and NOx'!$J$6:$AA$54,MATCH($B12,'IPM TBtu and NOx'!$I$6:$I$54,0),MATCH(N$4,'IPM TBtu and NOx'!$J$5:$AA$5,0))*1000000</f>
        <v>307644038.4162364</v>
      </c>
      <c r="O12" s="85">
        <f>INDEX('IPM TBtu and NOx'!$J$6:$AA$54,MATCH($B12,'IPM TBtu and NOx'!$I$6:$I$54,0),MATCH(O$4,'IPM TBtu and NOx'!$J$5:$AA$5,0))*1000000</f>
        <v>307551435.79157877</v>
      </c>
      <c r="P12" s="99">
        <f>INDEX('IPM TBtu and NOx'!$BX$6:$CO$54,MATCH($B12,'IPM TBtu and NOx'!$BW$6:$BW$54,0),MATCH(P$4,'IPM TBtu and NOx'!$BX$5:$CO$5,0))</f>
        <v>2419.6735646807101</v>
      </c>
      <c r="Q12" s="99">
        <f>INDEX('IPM TBtu and NOx'!$BX$6:$CO$54,MATCH($B12,'IPM TBtu and NOx'!$BW$6:$BW$54,0),MATCH(Q$4,'IPM TBtu and NOx'!$BX$5:$CO$5,0))</f>
        <v>1619.0000230425842</v>
      </c>
      <c r="R12" s="99">
        <f>INDEX('IPM TBtu and NOx'!$BX$6:$CO$54,MATCH($B12,'IPM TBtu and NOx'!$BW$6:$BW$54,0),MATCH(R$4,'IPM TBtu and NOx'!$BX$5:$CO$5,0))</f>
        <v>1619.0000230425842</v>
      </c>
      <c r="S12" s="99">
        <f>INDEX('IPM TBtu and NOx'!$BX$6:$CO$54,MATCH($B12,'IPM TBtu and NOx'!$BW$6:$BW$54,0),MATCH(S$4,'IPM TBtu and NOx'!$BX$5:$CO$5,0))</f>
        <v>1619.0000230425842</v>
      </c>
      <c r="T12" s="99">
        <f>INDEX('IPM TBtu and NOx'!$BX$6:$CO$54,MATCH($B12,'IPM TBtu and NOx'!$BW$6:$BW$54,0),MATCH(T$4,'IPM TBtu and NOx'!$BX$5:$CO$5,0))</f>
        <v>1619.000023042584</v>
      </c>
      <c r="U12" s="99">
        <f>INDEX('IPM TBtu and NOx'!$BX$6:$CO$54,MATCH($B12,'IPM TBtu and NOx'!$BW$6:$BW$54,0),MATCH(U$4,'IPM TBtu and NOx'!$BX$5:$CO$5,0))</f>
        <v>1619.000023042584</v>
      </c>
      <c r="V12" s="99">
        <f>INDEX('IPM TBtu and NOx'!$BB$6:$BS$54,MATCH($B12,'IPM TBtu and NOx'!$BA$6:$BA$54,0),MATCH(V$4,'IPM TBtu and NOx'!$BB$5:$BS$5,0))*1000000</f>
        <v>39975309.210928001</v>
      </c>
      <c r="W12" s="99">
        <f>INDEX('IPM TBtu and NOx'!$BB$6:$BS$54,MATCH($B12,'IPM TBtu and NOx'!$BA$6:$BA$54,0),MATCH(W$4,'IPM TBtu and NOx'!$BB$5:$BS$5,0))*1000000</f>
        <v>39975309.210928001</v>
      </c>
      <c r="X12" s="99">
        <f>INDEX('IPM TBtu and NOx'!$BB$6:$BS$54,MATCH($B12,'IPM TBtu and NOx'!$BA$6:$BA$54,0),MATCH(X$4,'IPM TBtu and NOx'!$BB$5:$BS$5,0))*1000000</f>
        <v>39975309.210928001</v>
      </c>
      <c r="Y12" s="99">
        <f>INDEX('IPM TBtu and NOx'!$BB$6:$BS$54,MATCH($B12,'IPM TBtu and NOx'!$BA$6:$BA$54,0),MATCH(Y$4,'IPM TBtu and NOx'!$BB$5:$BS$5,0))*1000000</f>
        <v>39975309.210928001</v>
      </c>
      <c r="Z12" s="99">
        <f>INDEX('IPM TBtu and NOx'!$BB$6:$BS$54,MATCH($B12,'IPM TBtu and NOx'!$BA$6:$BA$54,0),MATCH(Z$4,'IPM TBtu and NOx'!$BB$5:$BS$5,0))*1000000</f>
        <v>39975309.210928001</v>
      </c>
      <c r="AA12" s="99">
        <f>INDEX('IPM TBtu and NOx'!$BB$6:$BS$54,MATCH($B12,'IPM TBtu and NOx'!$BA$6:$BA$54,0),MATCH(AA$4,'IPM TBtu and NOx'!$BB$5:$BS$5,0))*1000000</f>
        <v>39975309.210928001</v>
      </c>
      <c r="AB12" s="51">
        <f t="shared" si="17"/>
        <v>20421.158423454093</v>
      </c>
      <c r="AC12" s="42">
        <f t="shared" si="18"/>
        <v>18097.318116697064</v>
      </c>
      <c r="AD12" s="42">
        <f t="shared" si="19"/>
        <v>15293.795903999675</v>
      </c>
      <c r="AE12" s="42">
        <f t="shared" si="20"/>
        <v>15089.59068611667</v>
      </c>
      <c r="AF12" s="42">
        <f t="shared" si="21"/>
        <v>14498.143900630535</v>
      </c>
      <c r="AG12" s="42">
        <f t="shared" si="22"/>
        <v>13792.853843359</v>
      </c>
      <c r="AH12" s="51">
        <f t="shared" si="23"/>
        <v>308361901.6999405</v>
      </c>
      <c r="AI12" s="42">
        <f t="shared" si="24"/>
        <v>308317426.98651981</v>
      </c>
      <c r="AJ12" s="42">
        <f t="shared" si="25"/>
        <v>308399116.95887423</v>
      </c>
      <c r="AK12" s="42">
        <f t="shared" si="26"/>
        <v>307649912.57974559</v>
      </c>
      <c r="AL12" s="42">
        <f t="shared" si="27"/>
        <v>307644038.4162364</v>
      </c>
      <c r="AM12" s="42">
        <f t="shared" si="28"/>
        <v>307551435.79157877</v>
      </c>
      <c r="AN12" s="51">
        <f>VLOOKUP($B12,'2015 Historic Data For Illust'!$A$3:$G$26,3,0)</f>
        <v>368427472.59299999</v>
      </c>
      <c r="AO12" s="62">
        <f>VLOOKUP($B12,'2015 Historic Data For Illust'!$A$3:$G$26,5,0)</f>
        <v>361465288.23699999</v>
      </c>
      <c r="AP12" s="51">
        <f>VLOOKUP($B12,'2015 Historic Data For Illust'!$A$3:$G$26,2,0)</f>
        <v>26709.23</v>
      </c>
      <c r="AQ12" s="42">
        <f>VLOOKUP($B12,'2015 Historic Data For Illust'!$A$3:$G$26,7,0)</f>
        <v>25315.402999999998</v>
      </c>
      <c r="AR12" s="62">
        <f t="shared" si="1"/>
        <v>25803.003077982798</v>
      </c>
      <c r="AS12" s="73">
        <f t="shared" si="2"/>
        <v>0.14499043631040812</v>
      </c>
      <c r="AT12" s="8">
        <f t="shared" si="3"/>
        <v>0.1400710044578421</v>
      </c>
      <c r="AU12" s="9">
        <f t="shared" si="4"/>
        <v>0.1400710044578421</v>
      </c>
      <c r="AV12" s="68">
        <f t="shared" si="5"/>
        <v>0.1324492961735943</v>
      </c>
      <c r="AW12" s="8">
        <f t="shared" si="6"/>
        <v>0.11739406554847977</v>
      </c>
      <c r="AX12" s="8">
        <f t="shared" si="7"/>
        <v>9.9181839784834011E-2</v>
      </c>
      <c r="AY12" s="8">
        <f t="shared" si="8"/>
        <v>9.8095855510476143E-2</v>
      </c>
      <c r="AZ12" s="8">
        <f t="shared" si="9"/>
        <v>9.4252721263623704E-2</v>
      </c>
      <c r="BA12" s="8">
        <f t="shared" si="10"/>
        <v>8.9694615197349503E-2</v>
      </c>
      <c r="BB12" s="40">
        <f t="shared" si="11"/>
        <v>25803</v>
      </c>
      <c r="BC12" s="40">
        <f t="shared" si="12"/>
        <v>23030</v>
      </c>
      <c r="BD12" s="40">
        <f t="shared" si="13"/>
        <v>19675</v>
      </c>
      <c r="BE12" s="40">
        <f t="shared" si="14"/>
        <v>19475</v>
      </c>
      <c r="BF12" s="40">
        <f t="shared" si="15"/>
        <v>18767</v>
      </c>
      <c r="BG12" s="40">
        <f t="shared" si="16"/>
        <v>17927</v>
      </c>
    </row>
    <row r="13" spans="1:68" s="40" customFormat="1" x14ac:dyDescent="0.25">
      <c r="A13" s="42" t="s">
        <v>13</v>
      </c>
      <c r="B13" s="53" t="s">
        <v>35</v>
      </c>
      <c r="C13" s="52" t="s">
        <v>103</v>
      </c>
      <c r="D13" s="42">
        <f>INDEX('IPM TBtu and NOx'!$AF$6:$AW$54,MATCH($B13,'IPM TBtu and NOx'!$AE$6:$AE$54,0),MATCH(D$4,'IPM TBtu and NOx'!$AF$5:$AW$5,0))</f>
        <v>10007.209982377421</v>
      </c>
      <c r="E13" s="42">
        <f>INDEX('IPM TBtu and NOx'!$AF$6:$AW$54,MATCH($B13,'IPM TBtu and NOx'!$AE$6:$AE$54,0),MATCH(E$4,'IPM TBtu and NOx'!$AF$5:$AW$5,0))</f>
        <v>9993.0962679064032</v>
      </c>
      <c r="F13" s="42">
        <f>INDEX('IPM TBtu and NOx'!$AF$6:$AW$54,MATCH($B13,'IPM TBtu and NOx'!$AE$6:$AE$54,0),MATCH(F$4,'IPM TBtu and NOx'!$AF$5:$AW$5,0))</f>
        <v>9687.1922873633539</v>
      </c>
      <c r="G13" s="42">
        <f>INDEX('IPM TBtu and NOx'!$AF$6:$AW$54,MATCH($B13,'IPM TBtu and NOx'!$AE$6:$AE$54,0),MATCH(G$4,'IPM TBtu and NOx'!$AF$5:$AW$5,0))</f>
        <v>9565.870808765656</v>
      </c>
      <c r="H13" s="42">
        <f>INDEX('IPM TBtu and NOx'!$AF$6:$AW$54,MATCH($B13,'IPM TBtu and NOx'!$AE$6:$AE$54,0),MATCH(H$4,'IPM TBtu and NOx'!$AF$5:$AW$5,0))</f>
        <v>9548.3970397378325</v>
      </c>
      <c r="I13" s="42">
        <f>INDEX('IPM TBtu and NOx'!$AF$6:$AW$54,MATCH($B13,'IPM TBtu and NOx'!$AE$6:$AE$54,0),MATCH(I$4,'IPM TBtu and NOx'!$AF$5:$AW$5,0))</f>
        <v>9540.1798404052261</v>
      </c>
      <c r="J13" s="85">
        <f>INDEX('IPM TBtu and NOx'!$J$6:$AA$54,MATCH($B13,'IPM TBtu and NOx'!$I$6:$I$54,0),MATCH(J$4,'IPM TBtu and NOx'!$J$5:$AA$5,0))*1000000</f>
        <v>208642476.57664588</v>
      </c>
      <c r="K13" s="85">
        <f>INDEX('IPM TBtu and NOx'!$J$6:$AA$54,MATCH($B13,'IPM TBtu and NOx'!$I$6:$I$54,0),MATCH(K$4,'IPM TBtu and NOx'!$J$5:$AA$5,0))*1000000</f>
        <v>208538461.23907503</v>
      </c>
      <c r="L13" s="85">
        <f>INDEX('IPM TBtu and NOx'!$J$6:$AA$54,MATCH($B13,'IPM TBtu and NOx'!$I$6:$I$54,0),MATCH(L$4,'IPM TBtu and NOx'!$J$5:$AA$5,0))*1000000</f>
        <v>208159353.17193612</v>
      </c>
      <c r="M13" s="85">
        <f>INDEX('IPM TBtu and NOx'!$J$6:$AA$54,MATCH($B13,'IPM TBtu and NOx'!$I$6:$I$54,0),MATCH(M$4,'IPM TBtu and NOx'!$J$5:$AA$5,0))*1000000</f>
        <v>207819373.01263574</v>
      </c>
      <c r="N13" s="85">
        <f>INDEX('IPM TBtu and NOx'!$J$6:$AA$54,MATCH($B13,'IPM TBtu and NOx'!$I$6:$I$54,0),MATCH(N$4,'IPM TBtu and NOx'!$J$5:$AA$5,0))*1000000</f>
        <v>207715629.88838208</v>
      </c>
      <c r="O13" s="85">
        <f>INDEX('IPM TBtu and NOx'!$J$6:$AA$54,MATCH($B13,'IPM TBtu and NOx'!$I$6:$I$54,0),MATCH(O$4,'IPM TBtu and NOx'!$J$5:$AA$5,0))*1000000</f>
        <v>207715599.81567386</v>
      </c>
      <c r="P13" s="99">
        <f>INDEX('IPM TBtu and NOx'!$BX$6:$CO$54,MATCH($B13,'IPM TBtu and NOx'!$BW$6:$BW$54,0),MATCH(P$4,'IPM TBtu and NOx'!$BX$5:$CO$5,0))</f>
        <v>0</v>
      </c>
      <c r="Q13" s="99">
        <f>INDEX('IPM TBtu and NOx'!$BX$6:$CO$54,MATCH($B13,'IPM TBtu and NOx'!$BW$6:$BW$54,0),MATCH(Q$4,'IPM TBtu and NOx'!$BX$5:$CO$5,0))</f>
        <v>0</v>
      </c>
      <c r="R13" s="99">
        <f>INDEX('IPM TBtu and NOx'!$BX$6:$CO$54,MATCH($B13,'IPM TBtu and NOx'!$BW$6:$BW$54,0),MATCH(R$4,'IPM TBtu and NOx'!$BX$5:$CO$5,0))</f>
        <v>0</v>
      </c>
      <c r="S13" s="99">
        <f>INDEX('IPM TBtu and NOx'!$BX$6:$CO$54,MATCH($B13,'IPM TBtu and NOx'!$BW$6:$BW$54,0),MATCH(S$4,'IPM TBtu and NOx'!$BX$5:$CO$5,0))</f>
        <v>0</v>
      </c>
      <c r="T13" s="99">
        <f>INDEX('IPM TBtu and NOx'!$BX$6:$CO$54,MATCH($B13,'IPM TBtu and NOx'!$BW$6:$BW$54,0),MATCH(T$4,'IPM TBtu and NOx'!$BX$5:$CO$5,0))</f>
        <v>0</v>
      </c>
      <c r="U13" s="99">
        <f>INDEX('IPM TBtu and NOx'!$BX$6:$CO$54,MATCH($B13,'IPM TBtu and NOx'!$BW$6:$BW$54,0),MATCH(U$4,'IPM TBtu and NOx'!$BX$5:$CO$5,0))</f>
        <v>0</v>
      </c>
      <c r="V13" s="99">
        <f>INDEX('IPM TBtu and NOx'!$BB$6:$BS$54,MATCH($B13,'IPM TBtu and NOx'!$BA$6:$BA$54,0),MATCH(V$4,'IPM TBtu and NOx'!$BB$5:$BS$5,0))*1000000</f>
        <v>0</v>
      </c>
      <c r="W13" s="99">
        <f>INDEX('IPM TBtu and NOx'!$BB$6:$BS$54,MATCH($B13,'IPM TBtu and NOx'!$BA$6:$BA$54,0),MATCH(W$4,'IPM TBtu and NOx'!$BB$5:$BS$5,0))*1000000</f>
        <v>0</v>
      </c>
      <c r="X13" s="99">
        <f>INDEX('IPM TBtu and NOx'!$BB$6:$BS$54,MATCH($B13,'IPM TBtu and NOx'!$BA$6:$BA$54,0),MATCH(X$4,'IPM TBtu and NOx'!$BB$5:$BS$5,0))*1000000</f>
        <v>0</v>
      </c>
      <c r="Y13" s="99">
        <f>INDEX('IPM TBtu and NOx'!$BB$6:$BS$54,MATCH($B13,'IPM TBtu and NOx'!$BA$6:$BA$54,0),MATCH(Y$4,'IPM TBtu and NOx'!$BB$5:$BS$5,0))*1000000</f>
        <v>0</v>
      </c>
      <c r="Z13" s="99">
        <f>INDEX('IPM TBtu and NOx'!$BB$6:$BS$54,MATCH($B13,'IPM TBtu and NOx'!$BA$6:$BA$54,0),MATCH(Z$4,'IPM TBtu and NOx'!$BB$5:$BS$5,0))*1000000</f>
        <v>0</v>
      </c>
      <c r="AA13" s="99">
        <f>INDEX('IPM TBtu and NOx'!$BB$6:$BS$54,MATCH($B13,'IPM TBtu and NOx'!$BA$6:$BA$54,0),MATCH(AA$4,'IPM TBtu and NOx'!$BB$5:$BS$5,0))*1000000</f>
        <v>0</v>
      </c>
      <c r="AB13" s="51">
        <f t="shared" si="17"/>
        <v>10007.209982377421</v>
      </c>
      <c r="AC13" s="42">
        <f t="shared" si="18"/>
        <v>9993.0962679064032</v>
      </c>
      <c r="AD13" s="42">
        <f t="shared" si="19"/>
        <v>9687.1922873633539</v>
      </c>
      <c r="AE13" s="42">
        <f t="shared" si="20"/>
        <v>9565.870808765656</v>
      </c>
      <c r="AF13" s="42">
        <f t="shared" si="21"/>
        <v>9548.3970397378325</v>
      </c>
      <c r="AG13" s="42">
        <f t="shared" si="22"/>
        <v>9540.1798404052261</v>
      </c>
      <c r="AH13" s="51">
        <f t="shared" si="23"/>
        <v>208642476.57664588</v>
      </c>
      <c r="AI13" s="42">
        <f t="shared" si="24"/>
        <v>208538461.23907503</v>
      </c>
      <c r="AJ13" s="42">
        <f t="shared" si="25"/>
        <v>208159353.17193612</v>
      </c>
      <c r="AK13" s="42">
        <f t="shared" si="26"/>
        <v>207819373.01263574</v>
      </c>
      <c r="AL13" s="42">
        <f t="shared" si="27"/>
        <v>207715629.88838208</v>
      </c>
      <c r="AM13" s="42">
        <f t="shared" si="28"/>
        <v>207715599.81567386</v>
      </c>
      <c r="AN13" s="51">
        <f>VLOOKUP($B13,'2015 Historic Data For Illust'!$A$3:$G$26,3,0)</f>
        <v>326367333.08399999</v>
      </c>
      <c r="AO13" s="62">
        <f>VLOOKUP($B13,'2015 Historic Data For Illust'!$A$3:$G$26,5,0)</f>
        <v>326315779.54000002</v>
      </c>
      <c r="AP13" s="51">
        <f>VLOOKUP($B13,'2015 Historic Data For Illust'!$A$3:$G$26,2,0)</f>
        <v>19257.034</v>
      </c>
      <c r="AQ13" s="42">
        <f>VLOOKUP($B13,'2015 Historic Data For Illust'!$A$3:$G$26,7,0)</f>
        <v>19098.017</v>
      </c>
      <c r="AR13" s="62">
        <f t="shared" si="1"/>
        <v>19101.034232145837</v>
      </c>
      <c r="AS13" s="73">
        <f t="shared" si="2"/>
        <v>0.11800834242833765</v>
      </c>
      <c r="AT13" s="8">
        <f t="shared" si="3"/>
        <v>0.11705236582136508</v>
      </c>
      <c r="AU13" s="9">
        <f t="shared" si="4"/>
        <v>0.11705236582136509</v>
      </c>
      <c r="AV13" s="68">
        <f t="shared" si="5"/>
        <v>9.5926871139312045E-2</v>
      </c>
      <c r="AW13" s="8">
        <f t="shared" si="6"/>
        <v>9.5839359401909116E-2</v>
      </c>
      <c r="AX13" s="8">
        <f t="shared" si="7"/>
        <v>9.3074773146147274E-2</v>
      </c>
      <c r="AY13" s="8">
        <f t="shared" si="8"/>
        <v>9.2059471358178296E-2</v>
      </c>
      <c r="AZ13" s="8">
        <f t="shared" si="9"/>
        <v>9.1937203231829509E-2</v>
      </c>
      <c r="BA13" s="8">
        <f t="shared" si="10"/>
        <v>9.1858096829233335E-2</v>
      </c>
      <c r="BB13" s="40">
        <f t="shared" si="11"/>
        <v>19101</v>
      </c>
      <c r="BC13" s="40">
        <f t="shared" si="12"/>
        <v>19087</v>
      </c>
      <c r="BD13" s="40">
        <f t="shared" si="13"/>
        <v>18636</v>
      </c>
      <c r="BE13" s="40">
        <f t="shared" si="14"/>
        <v>18470</v>
      </c>
      <c r="BF13" s="40">
        <f t="shared" si="15"/>
        <v>18450</v>
      </c>
      <c r="BG13" s="40">
        <f t="shared" si="16"/>
        <v>18437</v>
      </c>
    </row>
    <row r="14" spans="1:68" s="40" customFormat="1" x14ac:dyDescent="0.25">
      <c r="A14" s="42" t="s">
        <v>13</v>
      </c>
      <c r="B14" s="53" t="s">
        <v>37</v>
      </c>
      <c r="C14" s="52" t="s">
        <v>101</v>
      </c>
      <c r="D14" s="42">
        <f>INDEX('IPM TBtu and NOx'!$AF$6:$AW$54,MATCH($B14,'IPM TBtu and NOx'!$AE$6:$AE$54,0),MATCH(D$4,'IPM TBtu and NOx'!$AF$5:$AW$5,0))</f>
        <v>2137.3694221087017</v>
      </c>
      <c r="E14" s="42">
        <f>INDEX('IPM TBtu and NOx'!$AF$6:$AW$54,MATCH($B14,'IPM TBtu and NOx'!$AE$6:$AE$54,0),MATCH(E$4,'IPM TBtu and NOx'!$AF$5:$AW$5,0))</f>
        <v>2079.4100006624208</v>
      </c>
      <c r="F14" s="42">
        <f>INDEX('IPM TBtu and NOx'!$AF$6:$AW$54,MATCH($B14,'IPM TBtu and NOx'!$AE$6:$AE$54,0),MATCH(F$4,'IPM TBtu and NOx'!$AF$5:$AW$5,0))</f>
        <v>1793.5773561659892</v>
      </c>
      <c r="G14" s="42">
        <f>INDEX('IPM TBtu and NOx'!$AF$6:$AW$54,MATCH($B14,'IPM TBtu and NOx'!$AE$6:$AE$54,0),MATCH(G$4,'IPM TBtu and NOx'!$AF$5:$AW$5,0))</f>
        <v>1269.5596131322238</v>
      </c>
      <c r="H14" s="42">
        <f>INDEX('IPM TBtu and NOx'!$AF$6:$AW$54,MATCH($B14,'IPM TBtu and NOx'!$AE$6:$AE$54,0),MATCH(H$4,'IPM TBtu and NOx'!$AF$5:$AW$5,0))</f>
        <v>1110.2682489075048</v>
      </c>
      <c r="I14" s="42">
        <f>INDEX('IPM TBtu and NOx'!$AF$6:$AW$54,MATCH($B14,'IPM TBtu and NOx'!$AE$6:$AE$54,0),MATCH(I$4,'IPM TBtu and NOx'!$AF$5:$AW$5,0))</f>
        <v>1116.0942849620867</v>
      </c>
      <c r="J14" s="85">
        <f>INDEX('IPM TBtu and NOx'!$J$6:$AA$54,MATCH($B14,'IPM TBtu and NOx'!$I$6:$I$54,0),MATCH(J$4,'IPM TBtu and NOx'!$J$5:$AA$5,0))*1000000</f>
        <v>81010764.543524534</v>
      </c>
      <c r="K14" s="85">
        <f>INDEX('IPM TBtu and NOx'!$J$6:$AA$54,MATCH($B14,'IPM TBtu and NOx'!$I$6:$I$54,0),MATCH(K$4,'IPM TBtu and NOx'!$J$5:$AA$5,0))*1000000</f>
        <v>80960629.788292885</v>
      </c>
      <c r="L14" s="85">
        <f>INDEX('IPM TBtu and NOx'!$J$6:$AA$54,MATCH($B14,'IPM TBtu and NOx'!$I$6:$I$54,0),MATCH(L$4,'IPM TBtu and NOx'!$J$5:$AA$5,0))*1000000</f>
        <v>80649424.815449983</v>
      </c>
      <c r="M14" s="85">
        <f>INDEX('IPM TBtu and NOx'!$J$6:$AA$54,MATCH($B14,'IPM TBtu and NOx'!$I$6:$I$54,0),MATCH(M$4,'IPM TBtu and NOx'!$J$5:$AA$5,0))*1000000</f>
        <v>79732592.427404001</v>
      </c>
      <c r="N14" s="85">
        <f>INDEX('IPM TBtu and NOx'!$J$6:$AA$54,MATCH($B14,'IPM TBtu and NOx'!$I$6:$I$54,0),MATCH(N$4,'IPM TBtu and NOx'!$J$5:$AA$5,0))*1000000</f>
        <v>79153524.99224481</v>
      </c>
      <c r="O14" s="85">
        <f>INDEX('IPM TBtu and NOx'!$J$6:$AA$54,MATCH($B14,'IPM TBtu and NOx'!$I$6:$I$54,0),MATCH(O$4,'IPM TBtu and NOx'!$J$5:$AA$5,0))*1000000</f>
        <v>79220736.396984756</v>
      </c>
      <c r="P14" s="99">
        <f>INDEX('IPM TBtu and NOx'!$BX$6:$CO$54,MATCH($B14,'IPM TBtu and NOx'!$BW$6:$BW$54,0),MATCH(P$4,'IPM TBtu and NOx'!$BX$5:$CO$5,0))</f>
        <v>1372.0785429983275</v>
      </c>
      <c r="Q14" s="99">
        <f>INDEX('IPM TBtu and NOx'!$BX$6:$CO$54,MATCH($B14,'IPM TBtu and NOx'!$BW$6:$BW$54,0),MATCH(Q$4,'IPM TBtu and NOx'!$BX$5:$CO$5,0))</f>
        <v>1372.0785429983275</v>
      </c>
      <c r="R14" s="99">
        <f>INDEX('IPM TBtu and NOx'!$BX$6:$CO$54,MATCH($B14,'IPM TBtu and NOx'!$BW$6:$BW$54,0),MATCH(R$4,'IPM TBtu and NOx'!$BX$5:$CO$5,0))</f>
        <v>1372.0785429983275</v>
      </c>
      <c r="S14" s="99">
        <f>INDEX('IPM TBtu and NOx'!$BX$6:$CO$54,MATCH($B14,'IPM TBtu and NOx'!$BW$6:$BW$54,0),MATCH(S$4,'IPM TBtu and NOx'!$BX$5:$CO$5,0))</f>
        <v>1372.0785429983275</v>
      </c>
      <c r="T14" s="99">
        <f>INDEX('IPM TBtu and NOx'!$BX$6:$CO$54,MATCH($B14,'IPM TBtu and NOx'!$BW$6:$BW$54,0),MATCH(T$4,'IPM TBtu and NOx'!$BX$5:$CO$5,0))</f>
        <v>1372.0785429983275</v>
      </c>
      <c r="U14" s="99">
        <f>INDEX('IPM TBtu and NOx'!$BX$6:$CO$54,MATCH($B14,'IPM TBtu and NOx'!$BW$6:$BW$54,0),MATCH(U$4,'IPM TBtu and NOx'!$BX$5:$CO$5,0))</f>
        <v>1372.0785429983275</v>
      </c>
      <c r="V14" s="99">
        <f>INDEX('IPM TBtu and NOx'!$BB$6:$BS$54,MATCH($B14,'IPM TBtu and NOx'!$BA$6:$BA$54,0),MATCH(V$4,'IPM TBtu and NOx'!$BB$5:$BS$5,0))*1000000</f>
        <v>14161345.69341022</v>
      </c>
      <c r="W14" s="99">
        <f>INDEX('IPM TBtu and NOx'!$BB$6:$BS$54,MATCH($B14,'IPM TBtu and NOx'!$BA$6:$BA$54,0),MATCH(W$4,'IPM TBtu and NOx'!$BB$5:$BS$5,0))*1000000</f>
        <v>14161766.421662742</v>
      </c>
      <c r="X14" s="99">
        <f>INDEX('IPM TBtu and NOx'!$BB$6:$BS$54,MATCH($B14,'IPM TBtu and NOx'!$BA$6:$BA$54,0),MATCH(X$4,'IPM TBtu and NOx'!$BB$5:$BS$5,0))*1000000</f>
        <v>14161880.833606262</v>
      </c>
      <c r="Y14" s="99">
        <f>INDEX('IPM TBtu and NOx'!$BB$6:$BS$54,MATCH($B14,'IPM TBtu and NOx'!$BA$6:$BA$54,0),MATCH(Y$4,'IPM TBtu and NOx'!$BB$5:$BS$5,0))*1000000</f>
        <v>14161880.833606262</v>
      </c>
      <c r="Z14" s="99">
        <f>INDEX('IPM TBtu and NOx'!$BB$6:$BS$54,MATCH($B14,'IPM TBtu and NOx'!$BA$6:$BA$54,0),MATCH(Z$4,'IPM TBtu and NOx'!$BB$5:$BS$5,0))*1000000</f>
        <v>14161880.833606262</v>
      </c>
      <c r="AA14" s="99">
        <f>INDEX('IPM TBtu and NOx'!$BB$6:$BS$54,MATCH($B14,'IPM TBtu and NOx'!$BA$6:$BA$54,0),MATCH(AA$4,'IPM TBtu and NOx'!$BB$5:$BS$5,0))*1000000</f>
        <v>14161880.833606262</v>
      </c>
      <c r="AB14" s="51">
        <f t="shared" si="17"/>
        <v>2137.3694221087017</v>
      </c>
      <c r="AC14" s="42">
        <f t="shared" si="18"/>
        <v>2079.4100006624208</v>
      </c>
      <c r="AD14" s="42">
        <f t="shared" si="19"/>
        <v>1793.5773561659892</v>
      </c>
      <c r="AE14" s="42">
        <f t="shared" si="20"/>
        <v>1269.5596131322238</v>
      </c>
      <c r="AF14" s="42">
        <f t="shared" si="21"/>
        <v>1110.2682489075048</v>
      </c>
      <c r="AG14" s="42">
        <f t="shared" si="22"/>
        <v>1116.0942849620867</v>
      </c>
      <c r="AH14" s="51">
        <f t="shared" si="23"/>
        <v>81010764.543524534</v>
      </c>
      <c r="AI14" s="42">
        <f t="shared" si="24"/>
        <v>80960629.788292885</v>
      </c>
      <c r="AJ14" s="42">
        <f t="shared" si="25"/>
        <v>80649424.815449983</v>
      </c>
      <c r="AK14" s="42">
        <f t="shared" si="26"/>
        <v>79732592.427404001</v>
      </c>
      <c r="AL14" s="42">
        <f t="shared" si="27"/>
        <v>79153524.99224481</v>
      </c>
      <c r="AM14" s="42">
        <f t="shared" si="28"/>
        <v>79220736.396984756</v>
      </c>
      <c r="AN14" s="51">
        <f>VLOOKUP($B14,'2015 Historic Data For Illust'!$A$3:$G$26,3,0)</f>
        <v>98045469.724999994</v>
      </c>
      <c r="AO14" s="62">
        <f>VLOOKUP($B14,'2015 Historic Data For Illust'!$A$3:$G$26,5,0)</f>
        <v>97632371.804000005</v>
      </c>
      <c r="AP14" s="51">
        <f>VLOOKUP($B14,'2015 Historic Data For Illust'!$A$3:$G$26,2,0)</f>
        <v>3892.971</v>
      </c>
      <c r="AQ14" s="42">
        <f>VLOOKUP($B14,'2015 Historic Data For Illust'!$A$3:$G$26,7,0)</f>
        <v>3847.241</v>
      </c>
      <c r="AR14" s="62">
        <f t="shared" si="1"/>
        <v>3863.5192817760126</v>
      </c>
      <c r="AS14" s="73">
        <f t="shared" si="2"/>
        <v>7.9411542642798025E-2</v>
      </c>
      <c r="AT14" s="8">
        <f t="shared" si="3"/>
        <v>7.8810765915294054E-2</v>
      </c>
      <c r="AU14" s="9">
        <f t="shared" si="4"/>
        <v>7.8810765915294054E-2</v>
      </c>
      <c r="AV14" s="68">
        <f t="shared" si="5"/>
        <v>5.2767541058333305E-2</v>
      </c>
      <c r="AW14" s="8">
        <f t="shared" si="6"/>
        <v>5.1368424531774308E-2</v>
      </c>
      <c r="AX14" s="8">
        <f t="shared" si="7"/>
        <v>4.4478366963440367E-2</v>
      </c>
      <c r="AY14" s="8">
        <f t="shared" si="8"/>
        <v>3.184543671493309E-2</v>
      </c>
      <c r="AZ14" s="8">
        <f t="shared" si="9"/>
        <v>2.8053538967880081E-2</v>
      </c>
      <c r="BA14" s="8">
        <f t="shared" si="10"/>
        <v>2.8176821769724591E-2</v>
      </c>
      <c r="BB14" s="40">
        <f t="shared" si="11"/>
        <v>3864</v>
      </c>
      <c r="BC14" s="40">
        <f t="shared" si="12"/>
        <v>3795</v>
      </c>
      <c r="BD14" s="40">
        <f t="shared" si="13"/>
        <v>3457</v>
      </c>
      <c r="BE14" s="40">
        <f t="shared" si="14"/>
        <v>2838</v>
      </c>
      <c r="BF14" s="40">
        <f t="shared" si="15"/>
        <v>2652</v>
      </c>
      <c r="BG14" s="40">
        <f t="shared" si="16"/>
        <v>2658</v>
      </c>
    </row>
    <row r="15" spans="1:68" s="40" customFormat="1" x14ac:dyDescent="0.25">
      <c r="A15" s="42" t="s">
        <v>13</v>
      </c>
      <c r="B15" s="53" t="s">
        <v>39</v>
      </c>
      <c r="C15" s="52" t="s">
        <v>99</v>
      </c>
      <c r="D15" s="42">
        <f>INDEX('IPM TBtu and NOx'!$AF$6:$AW$54,MATCH($B15,'IPM TBtu and NOx'!$AE$6:$AE$54,0),MATCH(D$4,'IPM TBtu and NOx'!$AF$5:$AW$5,0))</f>
        <v>19195.660217241231</v>
      </c>
      <c r="E15" s="42">
        <f>INDEX('IPM TBtu and NOx'!$AF$6:$AW$54,MATCH($B15,'IPM TBtu and NOx'!$AE$6:$AE$54,0),MATCH(E$4,'IPM TBtu and NOx'!$AF$5:$AW$5,0))</f>
        <v>18939.43588475159</v>
      </c>
      <c r="F15" s="42">
        <f>INDEX('IPM TBtu and NOx'!$AF$6:$AW$54,MATCH($B15,'IPM TBtu and NOx'!$AE$6:$AE$54,0),MATCH(F$4,'IPM TBtu and NOx'!$AF$5:$AW$5,0))</f>
        <v>17228.454336698462</v>
      </c>
      <c r="G15" s="42">
        <f>INDEX('IPM TBtu and NOx'!$AF$6:$AW$54,MATCH($B15,'IPM TBtu and NOx'!$AE$6:$AE$54,0),MATCH(G$4,'IPM TBtu and NOx'!$AF$5:$AW$5,0))</f>
        <v>16080.311339705862</v>
      </c>
      <c r="H15" s="42">
        <f>INDEX('IPM TBtu and NOx'!$AF$6:$AW$54,MATCH($B15,'IPM TBtu and NOx'!$AE$6:$AE$54,0),MATCH(H$4,'IPM TBtu and NOx'!$AF$5:$AW$5,0))</f>
        <v>13765.253813768009</v>
      </c>
      <c r="I15" s="42">
        <f>INDEX('IPM TBtu and NOx'!$AF$6:$AW$54,MATCH($B15,'IPM TBtu and NOx'!$AE$6:$AE$54,0),MATCH(I$4,'IPM TBtu and NOx'!$AF$5:$AW$5,0))</f>
        <v>13107.068881203417</v>
      </c>
      <c r="J15" s="85">
        <f>INDEX('IPM TBtu and NOx'!$J$6:$AA$54,MATCH($B15,'IPM TBtu and NOx'!$I$6:$I$54,0),MATCH(J$4,'IPM TBtu and NOx'!$J$5:$AA$5,0))*1000000</f>
        <v>256803277.22079909</v>
      </c>
      <c r="K15" s="85">
        <f>INDEX('IPM TBtu and NOx'!$J$6:$AA$54,MATCH($B15,'IPM TBtu and NOx'!$I$6:$I$54,0),MATCH(K$4,'IPM TBtu and NOx'!$J$5:$AA$5,0))*1000000</f>
        <v>256076163.96417302</v>
      </c>
      <c r="L15" s="85">
        <f>INDEX('IPM TBtu and NOx'!$J$6:$AA$54,MATCH($B15,'IPM TBtu and NOx'!$I$6:$I$54,0),MATCH(L$4,'IPM TBtu and NOx'!$J$5:$AA$5,0))*1000000</f>
        <v>255434169.21685532</v>
      </c>
      <c r="M15" s="85">
        <f>INDEX('IPM TBtu and NOx'!$J$6:$AA$54,MATCH($B15,'IPM TBtu and NOx'!$I$6:$I$54,0),MATCH(M$4,'IPM TBtu and NOx'!$J$5:$AA$5,0))*1000000</f>
        <v>252743526.24518996</v>
      </c>
      <c r="N15" s="85">
        <f>INDEX('IPM TBtu and NOx'!$J$6:$AA$54,MATCH($B15,'IPM TBtu and NOx'!$I$6:$I$54,0),MATCH(N$4,'IPM TBtu and NOx'!$J$5:$AA$5,0))*1000000</f>
        <v>247246459.09266961</v>
      </c>
      <c r="O15" s="85">
        <f>INDEX('IPM TBtu and NOx'!$J$6:$AA$54,MATCH($B15,'IPM TBtu and NOx'!$I$6:$I$54,0),MATCH(O$4,'IPM TBtu and NOx'!$J$5:$AA$5,0))*1000000</f>
        <v>245397940.24490631</v>
      </c>
      <c r="P15" s="99">
        <f>INDEX('IPM TBtu and NOx'!$BX$6:$CO$54,MATCH($B15,'IPM TBtu and NOx'!$BW$6:$BW$54,0),MATCH(P$4,'IPM TBtu and NOx'!$BX$5:$CO$5,0))</f>
        <v>0</v>
      </c>
      <c r="Q15" s="99">
        <f>INDEX('IPM TBtu and NOx'!$BX$6:$CO$54,MATCH($B15,'IPM TBtu and NOx'!$BW$6:$BW$54,0),MATCH(Q$4,'IPM TBtu and NOx'!$BX$5:$CO$5,0))</f>
        <v>0</v>
      </c>
      <c r="R15" s="99">
        <f>INDEX('IPM TBtu and NOx'!$BX$6:$CO$54,MATCH($B15,'IPM TBtu and NOx'!$BW$6:$BW$54,0),MATCH(R$4,'IPM TBtu and NOx'!$BX$5:$CO$5,0))</f>
        <v>0</v>
      </c>
      <c r="S15" s="99">
        <f>INDEX('IPM TBtu and NOx'!$BX$6:$CO$54,MATCH($B15,'IPM TBtu and NOx'!$BW$6:$BW$54,0),MATCH(S$4,'IPM TBtu and NOx'!$BX$5:$CO$5,0))</f>
        <v>0</v>
      </c>
      <c r="T15" s="99">
        <f>INDEX('IPM TBtu and NOx'!$BX$6:$CO$54,MATCH($B15,'IPM TBtu and NOx'!$BW$6:$BW$54,0),MATCH(T$4,'IPM TBtu and NOx'!$BX$5:$CO$5,0))</f>
        <v>0</v>
      </c>
      <c r="U15" s="99">
        <f>INDEX('IPM TBtu and NOx'!$BX$6:$CO$54,MATCH($B15,'IPM TBtu and NOx'!$BW$6:$BW$54,0),MATCH(U$4,'IPM TBtu and NOx'!$BX$5:$CO$5,0))</f>
        <v>0</v>
      </c>
      <c r="V15" s="99">
        <f>INDEX('IPM TBtu and NOx'!$BB$6:$BS$54,MATCH($B15,'IPM TBtu and NOx'!$BA$6:$BA$54,0),MATCH(V$4,'IPM TBtu and NOx'!$BB$5:$BS$5,0))*1000000</f>
        <v>0</v>
      </c>
      <c r="W15" s="99">
        <f>INDEX('IPM TBtu and NOx'!$BB$6:$BS$54,MATCH($B15,'IPM TBtu and NOx'!$BA$6:$BA$54,0),MATCH(W$4,'IPM TBtu and NOx'!$BB$5:$BS$5,0))*1000000</f>
        <v>0</v>
      </c>
      <c r="X15" s="99">
        <f>INDEX('IPM TBtu and NOx'!$BB$6:$BS$54,MATCH($B15,'IPM TBtu and NOx'!$BA$6:$BA$54,0),MATCH(X$4,'IPM TBtu and NOx'!$BB$5:$BS$5,0))*1000000</f>
        <v>0</v>
      </c>
      <c r="Y15" s="99">
        <f>INDEX('IPM TBtu and NOx'!$BB$6:$BS$54,MATCH($B15,'IPM TBtu and NOx'!$BA$6:$BA$54,0),MATCH(Y$4,'IPM TBtu and NOx'!$BB$5:$BS$5,0))*1000000</f>
        <v>0</v>
      </c>
      <c r="Z15" s="99">
        <f>INDEX('IPM TBtu and NOx'!$BB$6:$BS$54,MATCH($B15,'IPM TBtu and NOx'!$BA$6:$BA$54,0),MATCH(Z$4,'IPM TBtu and NOx'!$BB$5:$BS$5,0))*1000000</f>
        <v>0</v>
      </c>
      <c r="AA15" s="99">
        <f>INDEX('IPM TBtu and NOx'!$BB$6:$BS$54,MATCH($B15,'IPM TBtu and NOx'!$BA$6:$BA$54,0),MATCH(AA$4,'IPM TBtu and NOx'!$BB$5:$BS$5,0))*1000000</f>
        <v>0</v>
      </c>
      <c r="AB15" s="51">
        <f t="shared" si="17"/>
        <v>19195.660217241231</v>
      </c>
      <c r="AC15" s="42">
        <f t="shared" si="18"/>
        <v>18939.43588475159</v>
      </c>
      <c r="AD15" s="42">
        <f t="shared" si="19"/>
        <v>17228.454336698462</v>
      </c>
      <c r="AE15" s="42">
        <f t="shared" si="20"/>
        <v>16080.311339705862</v>
      </c>
      <c r="AF15" s="42">
        <f t="shared" si="21"/>
        <v>13765.253813768009</v>
      </c>
      <c r="AG15" s="42">
        <f t="shared" si="22"/>
        <v>13107.068881203417</v>
      </c>
      <c r="AH15" s="51">
        <f t="shared" si="23"/>
        <v>256803277.22079909</v>
      </c>
      <c r="AI15" s="42">
        <f t="shared" si="24"/>
        <v>256076163.96417302</v>
      </c>
      <c r="AJ15" s="42">
        <f t="shared" si="25"/>
        <v>255434169.21685532</v>
      </c>
      <c r="AK15" s="42">
        <f t="shared" si="26"/>
        <v>252743526.24518996</v>
      </c>
      <c r="AL15" s="42">
        <f t="shared" si="27"/>
        <v>247246459.09266961</v>
      </c>
      <c r="AM15" s="42">
        <f t="shared" si="28"/>
        <v>245397940.24490631</v>
      </c>
      <c r="AN15" s="51">
        <f>VLOOKUP($B15,'2015 Historic Data For Illust'!$A$3:$G$26,3,0)</f>
        <v>329667138.088</v>
      </c>
      <c r="AO15" s="62">
        <f>VLOOKUP($B15,'2015 Historic Data For Illust'!$A$3:$G$26,5,0)</f>
        <v>292910893.63099998</v>
      </c>
      <c r="AP15" s="51">
        <f>VLOOKUP($B15,'2015 Historic Data For Illust'!$A$3:$G$26,2,0)</f>
        <v>21459.602999999999</v>
      </c>
      <c r="AQ15" s="42">
        <f>VLOOKUP($B15,'2015 Historic Data For Illust'!$A$3:$G$26,7,0)</f>
        <v>16783.327000000001</v>
      </c>
      <c r="AR15" s="62">
        <f t="shared" si="1"/>
        <v>18889.401179647652</v>
      </c>
      <c r="AS15" s="73">
        <f t="shared" si="2"/>
        <v>0.13018951858205327</v>
      </c>
      <c r="AT15" s="8">
        <f t="shared" si="3"/>
        <v>0.11459680991682823</v>
      </c>
      <c r="AU15" s="9">
        <f t="shared" si="4"/>
        <v>0.11459680991682823</v>
      </c>
      <c r="AV15" s="68">
        <f t="shared" si="5"/>
        <v>0.14949700350386752</v>
      </c>
      <c r="AW15" s="8">
        <f t="shared" si="6"/>
        <v>0.14792033425962567</v>
      </c>
      <c r="AX15" s="8">
        <f t="shared" si="7"/>
        <v>0.13489545576083098</v>
      </c>
      <c r="AY15" s="8">
        <f t="shared" si="8"/>
        <v>0.12724607888952322</v>
      </c>
      <c r="AZ15" s="8">
        <f t="shared" si="9"/>
        <v>0.111348440453165</v>
      </c>
      <c r="BA15" s="8">
        <f t="shared" si="10"/>
        <v>0.1068229738857841</v>
      </c>
      <c r="BB15" s="40">
        <f t="shared" si="11"/>
        <v>18889</v>
      </c>
      <c r="BC15" s="40">
        <f t="shared" si="12"/>
        <v>18630</v>
      </c>
      <c r="BD15" s="40">
        <f t="shared" si="13"/>
        <v>16483</v>
      </c>
      <c r="BE15" s="40">
        <f t="shared" si="14"/>
        <v>15222</v>
      </c>
      <c r="BF15" s="40">
        <f t="shared" si="15"/>
        <v>12601</v>
      </c>
      <c r="BG15" s="40">
        <f t="shared" si="16"/>
        <v>11855</v>
      </c>
    </row>
    <row r="16" spans="1:68" s="40" customFormat="1" x14ac:dyDescent="0.25">
      <c r="A16" s="42" t="s">
        <v>13</v>
      </c>
      <c r="B16" s="53" t="s">
        <v>42</v>
      </c>
      <c r="C16" s="52" t="s">
        <v>97</v>
      </c>
      <c r="D16" s="42">
        <f>INDEX('IPM TBtu and NOx'!$AF$6:$AW$54,MATCH($B16,'IPM TBtu and NOx'!$AE$6:$AE$54,0),MATCH(D$4,'IPM TBtu and NOx'!$AF$5:$AW$5,0))</f>
        <v>20565.04502437378</v>
      </c>
      <c r="E16" s="42">
        <f>INDEX('IPM TBtu and NOx'!$AF$6:$AW$54,MATCH($B16,'IPM TBtu and NOx'!$AE$6:$AE$54,0),MATCH(E$4,'IPM TBtu and NOx'!$AF$5:$AW$5,0))</f>
        <v>18589.585049152178</v>
      </c>
      <c r="F16" s="42">
        <f>INDEX('IPM TBtu and NOx'!$AF$6:$AW$54,MATCH($B16,'IPM TBtu and NOx'!$AE$6:$AE$54,0),MATCH(F$4,'IPM TBtu and NOx'!$AF$5:$AW$5,0))</f>
        <v>16910.956708557002</v>
      </c>
      <c r="G16" s="42">
        <f>INDEX('IPM TBtu and NOx'!$AF$6:$AW$54,MATCH($B16,'IPM TBtu and NOx'!$AE$6:$AE$54,0),MATCH(G$4,'IPM TBtu and NOx'!$AF$5:$AW$5,0))</f>
        <v>16275.99977320811</v>
      </c>
      <c r="H16" s="42">
        <f>INDEX('IPM TBtu and NOx'!$AF$6:$AW$54,MATCH($B16,'IPM TBtu and NOx'!$AE$6:$AE$54,0),MATCH(H$4,'IPM TBtu and NOx'!$AF$5:$AW$5,0))</f>
        <v>15462.5527678207</v>
      </c>
      <c r="I16" s="42">
        <f>INDEX('IPM TBtu and NOx'!$AF$6:$AW$54,MATCH($B16,'IPM TBtu and NOx'!$AE$6:$AE$54,0),MATCH(I$4,'IPM TBtu and NOx'!$AF$5:$AW$5,0))</f>
        <v>15347.793182170413</v>
      </c>
      <c r="J16" s="85">
        <f>INDEX('IPM TBtu and NOx'!$J$6:$AA$54,MATCH($B16,'IPM TBtu and NOx'!$I$6:$I$54,0),MATCH(J$4,'IPM TBtu and NOx'!$J$5:$AA$5,0))*1000000</f>
        <v>338309916.27643627</v>
      </c>
      <c r="K16" s="85">
        <f>INDEX('IPM TBtu and NOx'!$J$6:$AA$54,MATCH($B16,'IPM TBtu and NOx'!$I$6:$I$54,0),MATCH(K$4,'IPM TBtu and NOx'!$J$5:$AA$5,0))*1000000</f>
        <v>338115613.47870809</v>
      </c>
      <c r="L16" s="85">
        <f>INDEX('IPM TBtu and NOx'!$J$6:$AA$54,MATCH($B16,'IPM TBtu and NOx'!$I$6:$I$54,0),MATCH(L$4,'IPM TBtu and NOx'!$J$5:$AA$5,0))*1000000</f>
        <v>338126626.51900834</v>
      </c>
      <c r="M16" s="85">
        <f>INDEX('IPM TBtu and NOx'!$J$6:$AA$54,MATCH($B16,'IPM TBtu and NOx'!$I$6:$I$54,0),MATCH(M$4,'IPM TBtu and NOx'!$J$5:$AA$5,0))*1000000</f>
        <v>335837185.03506494</v>
      </c>
      <c r="N16" s="85">
        <f>INDEX('IPM TBtu and NOx'!$J$6:$AA$54,MATCH($B16,'IPM TBtu and NOx'!$I$6:$I$54,0),MATCH(N$4,'IPM TBtu and NOx'!$J$5:$AA$5,0))*1000000</f>
        <v>333645563.30885696</v>
      </c>
      <c r="O16" s="85">
        <f>INDEX('IPM TBtu and NOx'!$J$6:$AA$54,MATCH($B16,'IPM TBtu and NOx'!$I$6:$I$54,0),MATCH(O$4,'IPM TBtu and NOx'!$J$5:$AA$5,0))*1000000</f>
        <v>332920151.78013486</v>
      </c>
      <c r="P16" s="99">
        <f>INDEX('IPM TBtu and NOx'!$BX$6:$CO$54,MATCH($B16,'IPM TBtu and NOx'!$BW$6:$BW$54,0),MATCH(P$4,'IPM TBtu and NOx'!$BX$5:$CO$5,0))</f>
        <v>0</v>
      </c>
      <c r="Q16" s="99">
        <f>INDEX('IPM TBtu and NOx'!$BX$6:$CO$54,MATCH($B16,'IPM TBtu and NOx'!$BW$6:$BW$54,0),MATCH(Q$4,'IPM TBtu and NOx'!$BX$5:$CO$5,0))</f>
        <v>0</v>
      </c>
      <c r="R16" s="99">
        <f>INDEX('IPM TBtu and NOx'!$BX$6:$CO$54,MATCH($B16,'IPM TBtu and NOx'!$BW$6:$BW$54,0),MATCH(R$4,'IPM TBtu and NOx'!$BX$5:$CO$5,0))</f>
        <v>0</v>
      </c>
      <c r="S16" s="99">
        <f>INDEX('IPM TBtu and NOx'!$BX$6:$CO$54,MATCH($B16,'IPM TBtu and NOx'!$BW$6:$BW$54,0),MATCH(S$4,'IPM TBtu and NOx'!$BX$5:$CO$5,0))</f>
        <v>0</v>
      </c>
      <c r="T16" s="99">
        <f>INDEX('IPM TBtu and NOx'!$BX$6:$CO$54,MATCH($B16,'IPM TBtu and NOx'!$BW$6:$BW$54,0),MATCH(T$4,'IPM TBtu and NOx'!$BX$5:$CO$5,0))</f>
        <v>0</v>
      </c>
      <c r="U16" s="99">
        <f>INDEX('IPM TBtu and NOx'!$BX$6:$CO$54,MATCH($B16,'IPM TBtu and NOx'!$BW$6:$BW$54,0),MATCH(U$4,'IPM TBtu and NOx'!$BX$5:$CO$5,0))</f>
        <v>0</v>
      </c>
      <c r="V16" s="99">
        <f>INDEX('IPM TBtu and NOx'!$BB$6:$BS$54,MATCH($B16,'IPM TBtu and NOx'!$BA$6:$BA$54,0),MATCH(V$4,'IPM TBtu and NOx'!$BB$5:$BS$5,0))*1000000</f>
        <v>0</v>
      </c>
      <c r="W16" s="99">
        <f>INDEX('IPM TBtu and NOx'!$BB$6:$BS$54,MATCH($B16,'IPM TBtu and NOx'!$BA$6:$BA$54,0),MATCH(W$4,'IPM TBtu and NOx'!$BB$5:$BS$5,0))*1000000</f>
        <v>0</v>
      </c>
      <c r="X16" s="99">
        <f>INDEX('IPM TBtu and NOx'!$BB$6:$BS$54,MATCH($B16,'IPM TBtu and NOx'!$BA$6:$BA$54,0),MATCH(X$4,'IPM TBtu and NOx'!$BB$5:$BS$5,0))*1000000</f>
        <v>0</v>
      </c>
      <c r="Y16" s="99">
        <f>INDEX('IPM TBtu and NOx'!$BB$6:$BS$54,MATCH($B16,'IPM TBtu and NOx'!$BA$6:$BA$54,0),MATCH(Y$4,'IPM TBtu and NOx'!$BB$5:$BS$5,0))*1000000</f>
        <v>0</v>
      </c>
      <c r="Z16" s="99">
        <f>INDEX('IPM TBtu and NOx'!$BB$6:$BS$54,MATCH($B16,'IPM TBtu and NOx'!$BA$6:$BA$54,0),MATCH(Z$4,'IPM TBtu and NOx'!$BB$5:$BS$5,0))*1000000</f>
        <v>0</v>
      </c>
      <c r="AA16" s="99">
        <f>INDEX('IPM TBtu and NOx'!$BB$6:$BS$54,MATCH($B16,'IPM TBtu and NOx'!$BA$6:$BA$54,0),MATCH(AA$4,'IPM TBtu and NOx'!$BB$5:$BS$5,0))*1000000</f>
        <v>0</v>
      </c>
      <c r="AB16" s="51">
        <f t="shared" si="17"/>
        <v>20565.04502437378</v>
      </c>
      <c r="AC16" s="42">
        <f t="shared" si="18"/>
        <v>18589.585049152178</v>
      </c>
      <c r="AD16" s="42">
        <f t="shared" si="19"/>
        <v>16910.956708557002</v>
      </c>
      <c r="AE16" s="42">
        <f t="shared" si="20"/>
        <v>16275.99977320811</v>
      </c>
      <c r="AF16" s="42">
        <f t="shared" si="21"/>
        <v>15462.5527678207</v>
      </c>
      <c r="AG16" s="42">
        <f t="shared" si="22"/>
        <v>15347.793182170413</v>
      </c>
      <c r="AH16" s="51">
        <f t="shared" si="23"/>
        <v>338309916.27643627</v>
      </c>
      <c r="AI16" s="42">
        <f t="shared" si="24"/>
        <v>338115613.47870809</v>
      </c>
      <c r="AJ16" s="42">
        <f t="shared" si="25"/>
        <v>338126626.51900834</v>
      </c>
      <c r="AK16" s="42">
        <f t="shared" si="26"/>
        <v>335837185.03506494</v>
      </c>
      <c r="AL16" s="42">
        <f t="shared" si="27"/>
        <v>333645563.30885696</v>
      </c>
      <c r="AM16" s="42">
        <f t="shared" si="28"/>
        <v>332920151.78013486</v>
      </c>
      <c r="AN16" s="51">
        <f>VLOOKUP($B16,'2015 Historic Data For Illust'!$A$3:$G$26,3,0)</f>
        <v>310643195.51300001</v>
      </c>
      <c r="AO16" s="62">
        <f>VLOOKUP($B16,'2015 Historic Data For Illust'!$A$3:$G$26,5,0)</f>
        <v>308653837.15100002</v>
      </c>
      <c r="AP16" s="51">
        <f>VLOOKUP($B16,'2015 Historic Data For Illust'!$A$3:$G$26,2,0)</f>
        <v>18843.638999999999</v>
      </c>
      <c r="AQ16" s="42">
        <f>VLOOKUP($B16,'2015 Historic Data For Illust'!$A$3:$G$26,7,0)</f>
        <v>18314.153999999999</v>
      </c>
      <c r="AR16" s="62">
        <f t="shared" si="1"/>
        <v>18432.193729358787</v>
      </c>
      <c r="AS16" s="73">
        <f t="shared" si="2"/>
        <v>0.121320146535844</v>
      </c>
      <c r="AT16" s="8">
        <f t="shared" si="3"/>
        <v>0.11867115710627195</v>
      </c>
      <c r="AU16" s="9">
        <f t="shared" si="4"/>
        <v>0.11867115710627195</v>
      </c>
      <c r="AV16" s="68">
        <f t="shared" si="5"/>
        <v>0.12157518319723082</v>
      </c>
      <c r="AW16" s="8">
        <f t="shared" si="6"/>
        <v>0.10995993268629581</v>
      </c>
      <c r="AX16" s="8">
        <f t="shared" si="7"/>
        <v>0.10002735887826525</v>
      </c>
      <c r="AY16" s="8">
        <f t="shared" si="8"/>
        <v>9.692791923270036E-2</v>
      </c>
      <c r="AZ16" s="8">
        <f t="shared" si="9"/>
        <v>9.2688496226200109E-2</v>
      </c>
      <c r="BA16" s="8">
        <f t="shared" si="10"/>
        <v>9.2201046407706266E-2</v>
      </c>
      <c r="BB16" s="40">
        <f t="shared" si="11"/>
        <v>18432</v>
      </c>
      <c r="BC16" s="40">
        <f t="shared" si="12"/>
        <v>16628</v>
      </c>
      <c r="BD16" s="40">
        <f t="shared" si="13"/>
        <v>15085</v>
      </c>
      <c r="BE16" s="40">
        <f t="shared" si="14"/>
        <v>14604</v>
      </c>
      <c r="BF16" s="40">
        <f t="shared" si="15"/>
        <v>13945</v>
      </c>
      <c r="BG16" s="40">
        <f t="shared" si="16"/>
        <v>13870</v>
      </c>
    </row>
    <row r="17" spans="1:61" s="40" customFormat="1" x14ac:dyDescent="0.25">
      <c r="A17" s="42" t="s">
        <v>13</v>
      </c>
      <c r="B17" s="53" t="s">
        <v>41</v>
      </c>
      <c r="C17" s="52" t="s">
        <v>96</v>
      </c>
      <c r="D17" s="42">
        <f>INDEX('IPM TBtu and NOx'!$AF$6:$AW$54,MATCH($B17,'IPM TBtu and NOx'!$AE$6:$AE$54,0),MATCH(D$4,'IPM TBtu and NOx'!$AF$5:$AW$5,0))</f>
        <v>7624.2718350051073</v>
      </c>
      <c r="E17" s="42">
        <f>INDEX('IPM TBtu and NOx'!$AF$6:$AW$54,MATCH($B17,'IPM TBtu and NOx'!$AE$6:$AE$54,0),MATCH(E$4,'IPM TBtu and NOx'!$AF$5:$AW$5,0))</f>
        <v>7530.8311556639064</v>
      </c>
      <c r="F17" s="42">
        <f>INDEX('IPM TBtu and NOx'!$AF$6:$AW$54,MATCH($B17,'IPM TBtu and NOx'!$AE$6:$AE$54,0),MATCH(F$4,'IPM TBtu and NOx'!$AF$5:$AW$5,0))</f>
        <v>7498.8433470028485</v>
      </c>
      <c r="G17" s="42">
        <f>INDEX('IPM TBtu and NOx'!$AF$6:$AW$54,MATCH($B17,'IPM TBtu and NOx'!$AE$6:$AE$54,0),MATCH(G$4,'IPM TBtu and NOx'!$AF$5:$AW$5,0))</f>
        <v>7345.9767326992651</v>
      </c>
      <c r="H17" s="42">
        <f>INDEX('IPM TBtu and NOx'!$AF$6:$AW$54,MATCH($B17,'IPM TBtu and NOx'!$AE$6:$AE$54,0),MATCH(H$4,'IPM TBtu and NOx'!$AF$5:$AW$5,0))</f>
        <v>7361.2147781279764</v>
      </c>
      <c r="I17" s="42">
        <f>INDEX('IPM TBtu and NOx'!$AF$6:$AW$54,MATCH($B17,'IPM TBtu and NOx'!$AE$6:$AE$54,0),MATCH(I$4,'IPM TBtu and NOx'!$AF$5:$AW$5,0))</f>
        <v>7364.511864482698</v>
      </c>
      <c r="J17" s="85">
        <f>INDEX('IPM TBtu and NOx'!$J$6:$AA$54,MATCH($B17,'IPM TBtu and NOx'!$I$6:$I$54,0),MATCH(J$4,'IPM TBtu and NOx'!$J$5:$AA$5,0))*1000000</f>
        <v>194358149.29911339</v>
      </c>
      <c r="K17" s="85">
        <f>INDEX('IPM TBtu and NOx'!$J$6:$AA$54,MATCH($B17,'IPM TBtu and NOx'!$I$6:$I$54,0),MATCH(K$4,'IPM TBtu and NOx'!$J$5:$AA$5,0))*1000000</f>
        <v>194196762.78705201</v>
      </c>
      <c r="L17" s="85">
        <f>INDEX('IPM TBtu and NOx'!$J$6:$AA$54,MATCH($B17,'IPM TBtu and NOx'!$I$6:$I$54,0),MATCH(L$4,'IPM TBtu and NOx'!$J$5:$AA$5,0))*1000000</f>
        <v>194237305.22058234</v>
      </c>
      <c r="M17" s="85">
        <f>INDEX('IPM TBtu and NOx'!$J$6:$AA$54,MATCH($B17,'IPM TBtu and NOx'!$I$6:$I$54,0),MATCH(M$4,'IPM TBtu and NOx'!$J$5:$AA$5,0))*1000000</f>
        <v>193435253.28851742</v>
      </c>
      <c r="N17" s="85">
        <f>INDEX('IPM TBtu and NOx'!$J$6:$AA$54,MATCH($B17,'IPM TBtu and NOx'!$I$6:$I$54,0),MATCH(N$4,'IPM TBtu and NOx'!$J$5:$AA$5,0))*1000000</f>
        <v>193521590.19845226</v>
      </c>
      <c r="O17" s="85">
        <f>INDEX('IPM TBtu and NOx'!$J$6:$AA$54,MATCH($B17,'IPM TBtu and NOx'!$I$6:$I$54,0),MATCH(O$4,'IPM TBtu and NOx'!$J$5:$AA$5,0))*1000000</f>
        <v>193574900.07493365</v>
      </c>
      <c r="P17" s="99">
        <f>INDEX('IPM TBtu and NOx'!$BX$6:$CO$54,MATCH($B17,'IPM TBtu and NOx'!$BW$6:$BW$54,0),MATCH(P$4,'IPM TBtu and NOx'!$BX$5:$CO$5,0))</f>
        <v>0</v>
      </c>
      <c r="Q17" s="99">
        <f>INDEX('IPM TBtu and NOx'!$BX$6:$CO$54,MATCH($B17,'IPM TBtu and NOx'!$BW$6:$BW$54,0),MATCH(Q$4,'IPM TBtu and NOx'!$BX$5:$CO$5,0))</f>
        <v>0</v>
      </c>
      <c r="R17" s="99">
        <f>INDEX('IPM TBtu and NOx'!$BX$6:$CO$54,MATCH($B17,'IPM TBtu and NOx'!$BW$6:$BW$54,0),MATCH(R$4,'IPM TBtu and NOx'!$BX$5:$CO$5,0))</f>
        <v>0</v>
      </c>
      <c r="S17" s="99">
        <f>INDEX('IPM TBtu and NOx'!$BX$6:$CO$54,MATCH($B17,'IPM TBtu and NOx'!$BW$6:$BW$54,0),MATCH(S$4,'IPM TBtu and NOx'!$BX$5:$CO$5,0))</f>
        <v>0</v>
      </c>
      <c r="T17" s="99">
        <f>INDEX('IPM TBtu and NOx'!$BX$6:$CO$54,MATCH($B17,'IPM TBtu and NOx'!$BW$6:$BW$54,0),MATCH(T$4,'IPM TBtu and NOx'!$BX$5:$CO$5,0))</f>
        <v>0</v>
      </c>
      <c r="U17" s="99">
        <f>INDEX('IPM TBtu and NOx'!$BX$6:$CO$54,MATCH($B17,'IPM TBtu and NOx'!$BW$6:$BW$54,0),MATCH(U$4,'IPM TBtu and NOx'!$BX$5:$CO$5,0))</f>
        <v>9.1750766653023744E-2</v>
      </c>
      <c r="V17" s="99">
        <f>INDEX('IPM TBtu and NOx'!$BB$6:$BS$54,MATCH($B17,'IPM TBtu and NOx'!$BA$6:$BA$54,0),MATCH(V$4,'IPM TBtu and NOx'!$BB$5:$BS$5,0))*1000000</f>
        <v>0</v>
      </c>
      <c r="W17" s="99">
        <f>INDEX('IPM TBtu and NOx'!$BB$6:$BS$54,MATCH($B17,'IPM TBtu and NOx'!$BA$6:$BA$54,0),MATCH(W$4,'IPM TBtu and NOx'!$BB$5:$BS$5,0))*1000000</f>
        <v>0</v>
      </c>
      <c r="X17" s="99">
        <f>INDEX('IPM TBtu and NOx'!$BB$6:$BS$54,MATCH($B17,'IPM TBtu and NOx'!$BA$6:$BA$54,0),MATCH(X$4,'IPM TBtu and NOx'!$BB$5:$BS$5,0))*1000000</f>
        <v>0</v>
      </c>
      <c r="Y17" s="99">
        <f>INDEX('IPM TBtu and NOx'!$BB$6:$BS$54,MATCH($B17,'IPM TBtu and NOx'!$BA$6:$BA$54,0),MATCH(Y$4,'IPM TBtu and NOx'!$BB$5:$BS$5,0))*1000000</f>
        <v>0</v>
      </c>
      <c r="Z17" s="99">
        <f>INDEX('IPM TBtu and NOx'!$BB$6:$BS$54,MATCH($B17,'IPM TBtu and NOx'!$BA$6:$BA$54,0),MATCH(Z$4,'IPM TBtu and NOx'!$BB$5:$BS$5,0))*1000000</f>
        <v>0</v>
      </c>
      <c r="AA17" s="99">
        <f>INDEX('IPM TBtu and NOx'!$BB$6:$BS$54,MATCH($B17,'IPM TBtu and NOx'!$BA$6:$BA$54,0),MATCH(AA$4,'IPM TBtu and NOx'!$BB$5:$BS$5,0))*1000000</f>
        <v>0</v>
      </c>
      <c r="AB17" s="51">
        <f t="shared" si="17"/>
        <v>7624.2718350051073</v>
      </c>
      <c r="AC17" s="42">
        <f t="shared" si="18"/>
        <v>7530.8311556639064</v>
      </c>
      <c r="AD17" s="42">
        <f t="shared" si="19"/>
        <v>7498.8433470028485</v>
      </c>
      <c r="AE17" s="42">
        <f t="shared" si="20"/>
        <v>7345.9767326992651</v>
      </c>
      <c r="AF17" s="42">
        <f t="shared" si="21"/>
        <v>7361.2147781279764</v>
      </c>
      <c r="AG17" s="42">
        <f t="shared" si="22"/>
        <v>7364.511864482698</v>
      </c>
      <c r="AH17" s="51">
        <f t="shared" si="23"/>
        <v>194358149.29911339</v>
      </c>
      <c r="AI17" s="42">
        <f t="shared" si="24"/>
        <v>194196762.78705201</v>
      </c>
      <c r="AJ17" s="42">
        <f t="shared" si="25"/>
        <v>194237305.22058234</v>
      </c>
      <c r="AK17" s="42">
        <f t="shared" si="26"/>
        <v>193435253.28851742</v>
      </c>
      <c r="AL17" s="42">
        <f t="shared" si="27"/>
        <v>193521590.19845226</v>
      </c>
      <c r="AM17" s="42">
        <f t="shared" si="28"/>
        <v>193574900.07493365</v>
      </c>
      <c r="AN17" s="51">
        <f>VLOOKUP($B17,'2015 Historic Data For Illust'!$A$3:$G$26,3,0)</f>
        <v>197851901.84400001</v>
      </c>
      <c r="AO17" s="62">
        <f>VLOOKUP($B17,'2015 Historic Data For Illust'!$A$3:$G$26,5,0)</f>
        <v>197851901.84400001</v>
      </c>
      <c r="AP17" s="51">
        <f>VLOOKUP($B17,'2015 Historic Data For Illust'!$A$3:$G$26,2,0)</f>
        <v>6438.277</v>
      </c>
      <c r="AQ17" s="42">
        <f>VLOOKUP($B17,'2015 Historic Data For Illust'!$A$3:$G$26,7,0)</f>
        <v>6438.277</v>
      </c>
      <c r="AR17" s="62">
        <f t="shared" si="1"/>
        <v>6438.277</v>
      </c>
      <c r="AS17" s="73">
        <f t="shared" si="2"/>
        <v>6.508178026083751E-2</v>
      </c>
      <c r="AT17" s="8">
        <f t="shared" si="3"/>
        <v>6.508178026083751E-2</v>
      </c>
      <c r="AU17" s="9">
        <f t="shared" si="4"/>
        <v>6.508178026083751E-2</v>
      </c>
      <c r="AV17" s="68">
        <f t="shared" si="5"/>
        <v>7.8455900743029841E-2</v>
      </c>
      <c r="AW17" s="8">
        <f t="shared" si="6"/>
        <v>7.7558771295501969E-2</v>
      </c>
      <c r="AX17" s="8">
        <f t="shared" si="7"/>
        <v>7.7213214407880232E-2</v>
      </c>
      <c r="AY17" s="8">
        <f t="shared" si="8"/>
        <v>7.5952822536876546E-2</v>
      </c>
      <c r="AZ17" s="8">
        <f t="shared" si="9"/>
        <v>7.6076418869638354E-2</v>
      </c>
      <c r="BA17" s="8">
        <f t="shared" si="10"/>
        <v>7.6089532905680074E-2</v>
      </c>
      <c r="BB17" s="40">
        <f t="shared" si="11"/>
        <v>6438</v>
      </c>
      <c r="BC17" s="40">
        <f t="shared" si="12"/>
        <v>6350</v>
      </c>
      <c r="BD17" s="40">
        <f t="shared" si="13"/>
        <v>6315</v>
      </c>
      <c r="BE17" s="40">
        <f t="shared" si="14"/>
        <v>6191</v>
      </c>
      <c r="BF17" s="40">
        <f t="shared" si="15"/>
        <v>6203</v>
      </c>
      <c r="BG17" s="40">
        <f t="shared" si="16"/>
        <v>6204</v>
      </c>
    </row>
    <row r="18" spans="1:61" s="40" customFormat="1" x14ac:dyDescent="0.25">
      <c r="A18" s="42" t="s">
        <v>13</v>
      </c>
      <c r="B18" s="53" t="s">
        <v>47</v>
      </c>
      <c r="C18" s="52" t="s">
        <v>90</v>
      </c>
      <c r="D18" s="42">
        <f>INDEX('IPM TBtu and NOx'!$AF$6:$AW$54,MATCH($B18,'IPM TBtu and NOx'!$AE$6:$AE$54,0),MATCH(D$4,'IPM TBtu and NOx'!$AF$5:$AW$5,0))</f>
        <v>1619.5864252304807</v>
      </c>
      <c r="E18" s="42">
        <f>INDEX('IPM TBtu and NOx'!$AF$6:$AW$54,MATCH($B18,'IPM TBtu and NOx'!$AE$6:$AE$54,0),MATCH(E$4,'IPM TBtu and NOx'!$AF$5:$AW$5,0))</f>
        <v>1576.6166078270526</v>
      </c>
      <c r="F18" s="42">
        <f>INDEX('IPM TBtu and NOx'!$AF$6:$AW$54,MATCH($B18,'IPM TBtu and NOx'!$AE$6:$AE$54,0),MATCH(F$4,'IPM TBtu and NOx'!$AF$5:$AW$5,0))</f>
        <v>1570.7688461244925</v>
      </c>
      <c r="G18" s="42">
        <f>INDEX('IPM TBtu and NOx'!$AF$6:$AW$54,MATCH($B18,'IPM TBtu and NOx'!$AE$6:$AE$54,0),MATCH(G$4,'IPM TBtu and NOx'!$AF$5:$AW$5,0))</f>
        <v>1575.0041635739394</v>
      </c>
      <c r="H18" s="42">
        <f>INDEX('IPM TBtu and NOx'!$AF$6:$AW$54,MATCH($B18,'IPM TBtu and NOx'!$AE$6:$AE$54,0),MATCH(H$4,'IPM TBtu and NOx'!$AF$5:$AW$5,0))</f>
        <v>1361.7140252866552</v>
      </c>
      <c r="I18" s="42">
        <f>INDEX('IPM TBtu and NOx'!$AF$6:$AW$54,MATCH($B18,'IPM TBtu and NOx'!$AE$6:$AE$54,0),MATCH(I$4,'IPM TBtu and NOx'!$AF$5:$AW$5,0))</f>
        <v>1374.1894507928196</v>
      </c>
      <c r="J18" s="85">
        <f>INDEX('IPM TBtu and NOx'!$J$6:$AA$54,MATCH($B18,'IPM TBtu and NOx'!$I$6:$I$54,0),MATCH(J$4,'IPM TBtu and NOx'!$J$5:$AA$5,0))*1000000</f>
        <v>144733002.85949117</v>
      </c>
      <c r="K18" s="85">
        <f>INDEX('IPM TBtu and NOx'!$J$6:$AA$54,MATCH($B18,'IPM TBtu and NOx'!$I$6:$I$54,0),MATCH(K$4,'IPM TBtu and NOx'!$J$5:$AA$5,0))*1000000</f>
        <v>144776381.76268482</v>
      </c>
      <c r="L18" s="85">
        <f>INDEX('IPM TBtu and NOx'!$J$6:$AA$54,MATCH($B18,'IPM TBtu and NOx'!$I$6:$I$54,0),MATCH(L$4,'IPM TBtu and NOx'!$J$5:$AA$5,0))*1000000</f>
        <v>144732583.34204116</v>
      </c>
      <c r="M18" s="85">
        <f>INDEX('IPM TBtu and NOx'!$J$6:$AA$54,MATCH($B18,'IPM TBtu and NOx'!$I$6:$I$54,0),MATCH(M$4,'IPM TBtu and NOx'!$J$5:$AA$5,0))*1000000</f>
        <v>144752157.60065332</v>
      </c>
      <c r="N18" s="85">
        <f>INDEX('IPM TBtu and NOx'!$J$6:$AA$54,MATCH($B18,'IPM TBtu and NOx'!$I$6:$I$54,0),MATCH(N$4,'IPM TBtu and NOx'!$J$5:$AA$5,0))*1000000</f>
        <v>143090479.63555962</v>
      </c>
      <c r="O18" s="85">
        <f>INDEX('IPM TBtu and NOx'!$J$6:$AA$54,MATCH($B18,'IPM TBtu and NOx'!$I$6:$I$54,0),MATCH(O$4,'IPM TBtu and NOx'!$J$5:$AA$5,0))*1000000</f>
        <v>143307843.52133563</v>
      </c>
      <c r="P18" s="99">
        <f>INDEX('IPM TBtu and NOx'!$BX$6:$CO$54,MATCH($B18,'IPM TBtu and NOx'!$BW$6:$BW$54,0),MATCH(P$4,'IPM TBtu and NOx'!$BX$5:$CO$5,0))</f>
        <v>148.9856566419748</v>
      </c>
      <c r="Q18" s="99">
        <f>INDEX('IPM TBtu and NOx'!$BX$6:$CO$54,MATCH($B18,'IPM TBtu and NOx'!$BW$6:$BW$54,0),MATCH(Q$4,'IPM TBtu and NOx'!$BX$5:$CO$5,0))</f>
        <v>148.9856566419748</v>
      </c>
      <c r="R18" s="99">
        <f>INDEX('IPM TBtu and NOx'!$BX$6:$CO$54,MATCH($B18,'IPM TBtu and NOx'!$BW$6:$BW$54,0),MATCH(R$4,'IPM TBtu and NOx'!$BX$5:$CO$5,0))</f>
        <v>148.9856566419748</v>
      </c>
      <c r="S18" s="99">
        <f>INDEX('IPM TBtu and NOx'!$BX$6:$CO$54,MATCH($B18,'IPM TBtu and NOx'!$BW$6:$BW$54,0),MATCH(S$4,'IPM TBtu and NOx'!$BX$5:$CO$5,0))</f>
        <v>148.9856566419748</v>
      </c>
      <c r="T18" s="99">
        <f>INDEX('IPM TBtu and NOx'!$BX$6:$CO$54,MATCH($B18,'IPM TBtu and NOx'!$BW$6:$BW$54,0),MATCH(T$4,'IPM TBtu and NOx'!$BX$5:$CO$5,0))</f>
        <v>148.9856566419748</v>
      </c>
      <c r="U18" s="99">
        <f>INDEX('IPM TBtu and NOx'!$BX$6:$CO$54,MATCH($B18,'IPM TBtu and NOx'!$BW$6:$BW$54,0),MATCH(U$4,'IPM TBtu and NOx'!$BX$5:$CO$5,0))</f>
        <v>148.9856566419748</v>
      </c>
      <c r="V18" s="99">
        <f>INDEX('IPM TBtu and NOx'!$BB$6:$BS$54,MATCH($B18,'IPM TBtu and NOx'!$BA$6:$BA$54,0),MATCH(V$4,'IPM TBtu and NOx'!$BB$5:$BS$5,0))*1000000</f>
        <v>3057228.0116896322</v>
      </c>
      <c r="W18" s="99">
        <f>INDEX('IPM TBtu and NOx'!$BB$6:$BS$54,MATCH($B18,'IPM TBtu and NOx'!$BA$6:$BA$54,0),MATCH(W$4,'IPM TBtu and NOx'!$BB$5:$BS$5,0))*1000000</f>
        <v>3057228.0116896322</v>
      </c>
      <c r="X18" s="99">
        <f>INDEX('IPM TBtu and NOx'!$BB$6:$BS$54,MATCH($B18,'IPM TBtu and NOx'!$BA$6:$BA$54,0),MATCH(X$4,'IPM TBtu and NOx'!$BB$5:$BS$5,0))*1000000</f>
        <v>3057228.0116896322</v>
      </c>
      <c r="Y18" s="99">
        <f>INDEX('IPM TBtu and NOx'!$BB$6:$BS$54,MATCH($B18,'IPM TBtu and NOx'!$BA$6:$BA$54,0),MATCH(Y$4,'IPM TBtu and NOx'!$BB$5:$BS$5,0))*1000000</f>
        <v>3057228.0116896322</v>
      </c>
      <c r="Z18" s="99">
        <f>INDEX('IPM TBtu and NOx'!$BB$6:$BS$54,MATCH($B18,'IPM TBtu and NOx'!$BA$6:$BA$54,0),MATCH(Z$4,'IPM TBtu and NOx'!$BB$5:$BS$5,0))*1000000</f>
        <v>3057228.0116896322</v>
      </c>
      <c r="AA18" s="99">
        <f>INDEX('IPM TBtu and NOx'!$BB$6:$BS$54,MATCH($B18,'IPM TBtu and NOx'!$BA$6:$BA$54,0),MATCH(AA$4,'IPM TBtu and NOx'!$BB$5:$BS$5,0))*1000000</f>
        <v>3057228.0116896322</v>
      </c>
      <c r="AB18" s="51">
        <f t="shared" si="17"/>
        <v>1619.5864252304807</v>
      </c>
      <c r="AC18" s="42">
        <f t="shared" si="18"/>
        <v>1576.6166078270526</v>
      </c>
      <c r="AD18" s="42">
        <f t="shared" si="19"/>
        <v>1570.7688461244925</v>
      </c>
      <c r="AE18" s="42">
        <f t="shared" si="20"/>
        <v>1575.0041635739394</v>
      </c>
      <c r="AF18" s="42">
        <f t="shared" si="21"/>
        <v>1361.7140252866552</v>
      </c>
      <c r="AG18" s="42">
        <f t="shared" si="22"/>
        <v>1374.1894507928196</v>
      </c>
      <c r="AH18" s="51">
        <f t="shared" si="23"/>
        <v>144733002.85949117</v>
      </c>
      <c r="AI18" s="42">
        <f t="shared" si="24"/>
        <v>144776381.76268482</v>
      </c>
      <c r="AJ18" s="42">
        <f t="shared" si="25"/>
        <v>144732583.34204116</v>
      </c>
      <c r="AK18" s="42">
        <f t="shared" si="26"/>
        <v>144752157.60065332</v>
      </c>
      <c r="AL18" s="42">
        <f t="shared" si="27"/>
        <v>143090479.63555962</v>
      </c>
      <c r="AM18" s="42">
        <f t="shared" si="28"/>
        <v>143307843.52133563</v>
      </c>
      <c r="AN18" s="51">
        <f>VLOOKUP($B18,'2015 Historic Data For Illust'!$A$3:$G$26,3,0)</f>
        <v>149610385.28799999</v>
      </c>
      <c r="AO18" s="62">
        <f>VLOOKUP($B18,'2015 Historic Data For Illust'!$A$3:$G$26,5,0)</f>
        <v>149610385.28799999</v>
      </c>
      <c r="AP18" s="51">
        <f>VLOOKUP($B18,'2015 Historic Data For Illust'!$A$3:$G$26,2,0)</f>
        <v>2107.48</v>
      </c>
      <c r="AQ18" s="42">
        <f>VLOOKUP($B18,'2015 Historic Data For Illust'!$A$3:$G$26,7,0)</f>
        <v>2107.48</v>
      </c>
      <c r="AR18" s="62">
        <f t="shared" si="1"/>
        <v>2107.48</v>
      </c>
      <c r="AS18" s="73">
        <f t="shared" si="2"/>
        <v>2.8172910536165E-2</v>
      </c>
      <c r="AT18" s="8">
        <f t="shared" si="3"/>
        <v>2.8172910536165E-2</v>
      </c>
      <c r="AU18" s="9">
        <f t="shared" si="4"/>
        <v>2.8172910536165E-2</v>
      </c>
      <c r="AV18" s="68">
        <f t="shared" si="5"/>
        <v>2.238033334805881E-2</v>
      </c>
      <c r="AW18" s="8">
        <f t="shared" si="6"/>
        <v>2.1780025010038138E-2</v>
      </c>
      <c r="AX18" s="8">
        <f t="shared" si="7"/>
        <v>2.170580818574008E-2</v>
      </c>
      <c r="AY18" s="8">
        <f t="shared" si="8"/>
        <v>2.1761391190024387E-2</v>
      </c>
      <c r="AZ18" s="8">
        <f t="shared" si="9"/>
        <v>1.903290881063276E-2</v>
      </c>
      <c r="BA18" s="8">
        <f t="shared" si="10"/>
        <v>1.9178147085692914E-2</v>
      </c>
      <c r="BB18" s="40">
        <f t="shared" si="11"/>
        <v>2107</v>
      </c>
      <c r="BC18" s="40">
        <f t="shared" si="12"/>
        <v>2063</v>
      </c>
      <c r="BD18" s="40">
        <f t="shared" si="13"/>
        <v>2057</v>
      </c>
      <c r="BE18" s="40">
        <f t="shared" si="14"/>
        <v>2061</v>
      </c>
      <c r="BF18" s="40">
        <f t="shared" si="15"/>
        <v>1857</v>
      </c>
      <c r="BG18" s="40">
        <f t="shared" si="16"/>
        <v>1868</v>
      </c>
    </row>
    <row r="19" spans="1:61" s="40" customFormat="1" x14ac:dyDescent="0.25">
      <c r="A19" s="42" t="s">
        <v>13</v>
      </c>
      <c r="B19" s="53" t="s">
        <v>49</v>
      </c>
      <c r="C19" s="52" t="s">
        <v>87</v>
      </c>
      <c r="D19" s="42">
        <f>INDEX('IPM TBtu and NOx'!$AF$6:$AW$54,MATCH($B19,'IPM TBtu and NOx'!$AE$6:$AE$54,0),MATCH(D$4,'IPM TBtu and NOx'!$AF$5:$AW$5,0))</f>
        <v>4236.8506887099511</v>
      </c>
      <c r="E19" s="42">
        <f>INDEX('IPM TBtu and NOx'!$AF$6:$AW$54,MATCH($B19,'IPM TBtu and NOx'!$AE$6:$AE$54,0),MATCH(E$4,'IPM TBtu and NOx'!$AF$5:$AW$5,0))</f>
        <v>3865.9487780468849</v>
      </c>
      <c r="F19" s="42">
        <f>INDEX('IPM TBtu and NOx'!$AF$6:$AW$54,MATCH($B19,'IPM TBtu and NOx'!$AE$6:$AE$54,0),MATCH(F$4,'IPM TBtu and NOx'!$AF$5:$AW$5,0))</f>
        <v>3793.6379397207556</v>
      </c>
      <c r="G19" s="42">
        <f>INDEX('IPM TBtu and NOx'!$AF$6:$AW$54,MATCH($B19,'IPM TBtu and NOx'!$AE$6:$AE$54,0),MATCH(G$4,'IPM TBtu and NOx'!$AF$5:$AW$5,0))</f>
        <v>3652.4503484739871</v>
      </c>
      <c r="H19" s="42">
        <f>INDEX('IPM TBtu and NOx'!$AF$6:$AW$54,MATCH($B19,'IPM TBtu and NOx'!$AE$6:$AE$54,0),MATCH(H$4,'IPM TBtu and NOx'!$AF$5:$AW$5,0))</f>
        <v>3451.1074514999814</v>
      </c>
      <c r="I19" s="42">
        <f>INDEX('IPM TBtu and NOx'!$AF$6:$AW$54,MATCH($B19,'IPM TBtu and NOx'!$AE$6:$AE$54,0),MATCH(I$4,'IPM TBtu and NOx'!$AF$5:$AW$5,0))</f>
        <v>3291.1347924902916</v>
      </c>
      <c r="J19" s="85">
        <f>INDEX('IPM TBtu and NOx'!$J$6:$AA$54,MATCH($B19,'IPM TBtu and NOx'!$I$6:$I$54,0),MATCH(J$4,'IPM TBtu and NOx'!$J$5:$AA$5,0))*1000000</f>
        <v>227163724.05025196</v>
      </c>
      <c r="K19" s="85">
        <f>INDEX('IPM TBtu and NOx'!$J$6:$AA$54,MATCH($B19,'IPM TBtu and NOx'!$I$6:$I$54,0),MATCH(K$4,'IPM TBtu and NOx'!$J$5:$AA$5,0))*1000000</f>
        <v>226581142.46867487</v>
      </c>
      <c r="L19" s="85">
        <f>INDEX('IPM TBtu and NOx'!$J$6:$AA$54,MATCH($B19,'IPM TBtu and NOx'!$I$6:$I$54,0),MATCH(L$4,'IPM TBtu and NOx'!$J$5:$AA$5,0))*1000000</f>
        <v>226476665.2314834</v>
      </c>
      <c r="M19" s="85">
        <f>INDEX('IPM TBtu and NOx'!$J$6:$AA$54,MATCH($B19,'IPM TBtu and NOx'!$I$6:$I$54,0),MATCH(M$4,'IPM TBtu and NOx'!$J$5:$AA$5,0))*1000000</f>
        <v>224533565.5385552</v>
      </c>
      <c r="N19" s="85">
        <f>INDEX('IPM TBtu and NOx'!$J$6:$AA$54,MATCH($B19,'IPM TBtu and NOx'!$I$6:$I$54,0),MATCH(N$4,'IPM TBtu and NOx'!$J$5:$AA$5,0))*1000000</f>
        <v>225364314.43989488</v>
      </c>
      <c r="O19" s="85">
        <f>INDEX('IPM TBtu and NOx'!$J$6:$AA$54,MATCH($B19,'IPM TBtu and NOx'!$I$6:$I$54,0),MATCH(O$4,'IPM TBtu and NOx'!$J$5:$AA$5,0))*1000000</f>
        <v>225897485.8849836</v>
      </c>
      <c r="P19" s="99">
        <f>INDEX('IPM TBtu and NOx'!$BX$6:$CO$54,MATCH($B19,'IPM TBtu and NOx'!$BW$6:$BW$54,0),MATCH(P$4,'IPM TBtu and NOx'!$BX$5:$CO$5,0))</f>
        <v>0</v>
      </c>
      <c r="Q19" s="99">
        <f>INDEX('IPM TBtu and NOx'!$BX$6:$CO$54,MATCH($B19,'IPM TBtu and NOx'!$BW$6:$BW$54,0),MATCH(Q$4,'IPM TBtu and NOx'!$BX$5:$CO$5,0))</f>
        <v>0</v>
      </c>
      <c r="R19" s="99">
        <f>INDEX('IPM TBtu and NOx'!$BX$6:$CO$54,MATCH($B19,'IPM TBtu and NOx'!$BW$6:$BW$54,0),MATCH(R$4,'IPM TBtu and NOx'!$BX$5:$CO$5,0))</f>
        <v>0</v>
      </c>
      <c r="S19" s="99">
        <f>INDEX('IPM TBtu and NOx'!$BX$6:$CO$54,MATCH($B19,'IPM TBtu and NOx'!$BW$6:$BW$54,0),MATCH(S$4,'IPM TBtu and NOx'!$BX$5:$CO$5,0))</f>
        <v>0</v>
      </c>
      <c r="T19" s="99">
        <f>INDEX('IPM TBtu and NOx'!$BX$6:$CO$54,MATCH($B19,'IPM TBtu and NOx'!$BW$6:$BW$54,0),MATCH(T$4,'IPM TBtu and NOx'!$BX$5:$CO$5,0))</f>
        <v>0</v>
      </c>
      <c r="U19" s="99">
        <f>INDEX('IPM TBtu and NOx'!$BX$6:$CO$54,MATCH($B19,'IPM TBtu and NOx'!$BW$6:$BW$54,0),MATCH(U$4,'IPM TBtu and NOx'!$BX$5:$CO$5,0))</f>
        <v>0</v>
      </c>
      <c r="V19" s="99">
        <f>INDEX('IPM TBtu and NOx'!$BB$6:$BS$54,MATCH($B19,'IPM TBtu and NOx'!$BA$6:$BA$54,0),MATCH(V$4,'IPM TBtu and NOx'!$BB$5:$BS$5,0))*1000000</f>
        <v>0</v>
      </c>
      <c r="W19" s="99">
        <f>INDEX('IPM TBtu and NOx'!$BB$6:$BS$54,MATCH($B19,'IPM TBtu and NOx'!$BA$6:$BA$54,0),MATCH(W$4,'IPM TBtu and NOx'!$BB$5:$BS$5,0))*1000000</f>
        <v>0</v>
      </c>
      <c r="X19" s="99">
        <f>INDEX('IPM TBtu and NOx'!$BB$6:$BS$54,MATCH($B19,'IPM TBtu and NOx'!$BA$6:$BA$54,0),MATCH(X$4,'IPM TBtu and NOx'!$BB$5:$BS$5,0))*1000000</f>
        <v>0</v>
      </c>
      <c r="Y19" s="99">
        <f>INDEX('IPM TBtu and NOx'!$BB$6:$BS$54,MATCH($B19,'IPM TBtu and NOx'!$BA$6:$BA$54,0),MATCH(Y$4,'IPM TBtu and NOx'!$BB$5:$BS$5,0))*1000000</f>
        <v>0</v>
      </c>
      <c r="Z19" s="99">
        <f>INDEX('IPM TBtu and NOx'!$BB$6:$BS$54,MATCH($B19,'IPM TBtu and NOx'!$BA$6:$BA$54,0),MATCH(Z$4,'IPM TBtu and NOx'!$BB$5:$BS$5,0))*1000000</f>
        <v>0</v>
      </c>
      <c r="AA19" s="99">
        <f>INDEX('IPM TBtu and NOx'!$BB$6:$BS$54,MATCH($B19,'IPM TBtu and NOx'!$BA$6:$BA$54,0),MATCH(AA$4,'IPM TBtu and NOx'!$BB$5:$BS$5,0))*1000000</f>
        <v>0</v>
      </c>
      <c r="AB19" s="51">
        <f t="shared" si="17"/>
        <v>4236.8506887099511</v>
      </c>
      <c r="AC19" s="42">
        <f t="shared" si="18"/>
        <v>3865.9487780468849</v>
      </c>
      <c r="AD19" s="42">
        <f t="shared" si="19"/>
        <v>3793.6379397207556</v>
      </c>
      <c r="AE19" s="42">
        <f t="shared" si="20"/>
        <v>3652.4503484739871</v>
      </c>
      <c r="AF19" s="42">
        <f t="shared" si="21"/>
        <v>3451.1074514999814</v>
      </c>
      <c r="AG19" s="42">
        <f t="shared" si="22"/>
        <v>3291.1347924902916</v>
      </c>
      <c r="AH19" s="51">
        <f t="shared" si="23"/>
        <v>227163724.05025196</v>
      </c>
      <c r="AI19" s="42">
        <f t="shared" si="24"/>
        <v>226581142.46867487</v>
      </c>
      <c r="AJ19" s="42">
        <f t="shared" si="25"/>
        <v>226476665.2314834</v>
      </c>
      <c r="AK19" s="42">
        <f t="shared" si="26"/>
        <v>224533565.5385552</v>
      </c>
      <c r="AL19" s="42">
        <f t="shared" si="27"/>
        <v>225364314.43989488</v>
      </c>
      <c r="AM19" s="42">
        <f t="shared" si="28"/>
        <v>225897485.8849836</v>
      </c>
      <c r="AN19" s="51">
        <f>VLOOKUP($B19,'2015 Historic Data For Illust'!$A$3:$G$26,3,0)</f>
        <v>252963113.079</v>
      </c>
      <c r="AO19" s="62">
        <f>VLOOKUP($B19,'2015 Historic Data For Illust'!$A$3:$G$26,5,0)</f>
        <v>251034066.46200001</v>
      </c>
      <c r="AP19" s="51">
        <f>VLOOKUP($B19,'2015 Historic Data For Illust'!$A$3:$G$26,2,0)</f>
        <v>5592.81</v>
      </c>
      <c r="AQ19" s="42">
        <f>VLOOKUP($B19,'2015 Historic Data For Illust'!$A$3:$G$26,7,0)</f>
        <v>5488.7470000000003</v>
      </c>
      <c r="AR19" s="62">
        <f t="shared" si="1"/>
        <v>5530.9247369945988</v>
      </c>
      <c r="AS19" s="73">
        <f t="shared" si="2"/>
        <v>4.4218383715521198E-2</v>
      </c>
      <c r="AT19" s="8">
        <f t="shared" si="3"/>
        <v>4.3729100813740374E-2</v>
      </c>
      <c r="AU19" s="9">
        <f t="shared" si="4"/>
        <v>4.3729100813740381E-2</v>
      </c>
      <c r="AV19" s="68">
        <f t="shared" si="5"/>
        <v>3.7302176713502874E-2</v>
      </c>
      <c r="AW19" s="8">
        <f t="shared" si="6"/>
        <v>3.4124188234961848E-2</v>
      </c>
      <c r="AX19" s="8">
        <f t="shared" si="7"/>
        <v>3.3501358171653145E-2</v>
      </c>
      <c r="AY19" s="8">
        <f t="shared" si="8"/>
        <v>3.2533668983640809E-2</v>
      </c>
      <c r="AZ19" s="8">
        <f t="shared" si="9"/>
        <v>3.0626920327445174E-2</v>
      </c>
      <c r="BA19" s="8">
        <f t="shared" si="10"/>
        <v>2.9138303860238468E-2</v>
      </c>
      <c r="BB19" s="40">
        <f t="shared" si="11"/>
        <v>5531</v>
      </c>
      <c r="BC19" s="40">
        <f t="shared" si="12"/>
        <v>5129</v>
      </c>
      <c r="BD19" s="40">
        <f t="shared" si="13"/>
        <v>5050</v>
      </c>
      <c r="BE19" s="40">
        <f t="shared" si="14"/>
        <v>4928</v>
      </c>
      <c r="BF19" s="40">
        <f t="shared" si="15"/>
        <v>4687</v>
      </c>
      <c r="BG19" s="40">
        <f t="shared" si="16"/>
        <v>4498</v>
      </c>
    </row>
    <row r="20" spans="1:61" s="40" customFormat="1" x14ac:dyDescent="0.25">
      <c r="A20" s="42" t="s">
        <v>13</v>
      </c>
      <c r="B20" s="53" t="s">
        <v>52</v>
      </c>
      <c r="C20" s="52" t="s">
        <v>86</v>
      </c>
      <c r="D20" s="42">
        <f>INDEX('IPM TBtu and NOx'!$AF$6:$AW$54,MATCH($B20,'IPM TBtu and NOx'!$AE$6:$AE$54,0),MATCH(D$4,'IPM TBtu and NOx'!$AF$5:$AW$5,0))</f>
        <v>28667.092250120797</v>
      </c>
      <c r="E20" s="42">
        <f>INDEX('IPM TBtu and NOx'!$AF$6:$AW$54,MATCH($B20,'IPM TBtu and NOx'!$AE$6:$AE$54,0),MATCH(E$4,'IPM TBtu and NOx'!$AF$5:$AW$5,0))</f>
        <v>22557.428047405087</v>
      </c>
      <c r="F20" s="42">
        <f>INDEX('IPM TBtu and NOx'!$AF$6:$AW$54,MATCH($B20,'IPM TBtu and NOx'!$AE$6:$AE$54,0),MATCH(F$4,'IPM TBtu and NOx'!$AF$5:$AW$5,0))</f>
        <v>18117.976677207294</v>
      </c>
      <c r="G20" s="42">
        <f>INDEX('IPM TBtu and NOx'!$AF$6:$AW$54,MATCH($B20,'IPM TBtu and NOx'!$AE$6:$AE$54,0),MATCH(G$4,'IPM TBtu and NOx'!$AF$5:$AW$5,0))</f>
        <v>17901.542452196471</v>
      </c>
      <c r="H20" s="42">
        <f>INDEX('IPM TBtu and NOx'!$AF$6:$AW$54,MATCH($B20,'IPM TBtu and NOx'!$AE$6:$AE$54,0),MATCH(H$4,'IPM TBtu and NOx'!$AF$5:$AW$5,0))</f>
        <v>16892.442062593451</v>
      </c>
      <c r="I20" s="42">
        <f>INDEX('IPM TBtu and NOx'!$AF$6:$AW$54,MATCH($B20,'IPM TBtu and NOx'!$AE$6:$AE$54,0),MATCH(I$4,'IPM TBtu and NOx'!$AF$5:$AW$5,0))</f>
        <v>16868.396371700019</v>
      </c>
      <c r="J20" s="85">
        <f>INDEX('IPM TBtu and NOx'!$J$6:$AA$54,MATCH($B20,'IPM TBtu and NOx'!$I$6:$I$54,0),MATCH(J$4,'IPM TBtu and NOx'!$J$5:$AA$5,0))*1000000</f>
        <v>500570907.1188941</v>
      </c>
      <c r="K20" s="85">
        <f>INDEX('IPM TBtu and NOx'!$J$6:$AA$54,MATCH($B20,'IPM TBtu and NOx'!$I$6:$I$54,0),MATCH(K$4,'IPM TBtu and NOx'!$J$5:$AA$5,0))*1000000</f>
        <v>500383145.39911675</v>
      </c>
      <c r="L20" s="85">
        <f>INDEX('IPM TBtu and NOx'!$J$6:$AA$54,MATCH($B20,'IPM TBtu and NOx'!$I$6:$I$54,0),MATCH(L$4,'IPM TBtu and NOx'!$J$5:$AA$5,0))*1000000</f>
        <v>499062129.36124837</v>
      </c>
      <c r="M20" s="85">
        <f>INDEX('IPM TBtu and NOx'!$J$6:$AA$54,MATCH($B20,'IPM TBtu and NOx'!$I$6:$I$54,0),MATCH(M$4,'IPM TBtu and NOx'!$J$5:$AA$5,0))*1000000</f>
        <v>498562936.41373378</v>
      </c>
      <c r="N20" s="85">
        <f>INDEX('IPM TBtu and NOx'!$J$6:$AA$54,MATCH($B20,'IPM TBtu and NOx'!$I$6:$I$54,0),MATCH(N$4,'IPM TBtu and NOx'!$J$5:$AA$5,0))*1000000</f>
        <v>495235752.3574518</v>
      </c>
      <c r="O20" s="85">
        <f>INDEX('IPM TBtu and NOx'!$J$6:$AA$54,MATCH($B20,'IPM TBtu and NOx'!$I$6:$I$54,0),MATCH(O$4,'IPM TBtu and NOx'!$J$5:$AA$5,0))*1000000</f>
        <v>495282017.06868768</v>
      </c>
      <c r="P20" s="99">
        <f>INDEX('IPM TBtu and NOx'!$BX$6:$CO$54,MATCH($B20,'IPM TBtu and NOx'!$BW$6:$BW$54,0),MATCH(P$4,'IPM TBtu and NOx'!$BX$5:$CO$5,0))</f>
        <v>0</v>
      </c>
      <c r="Q20" s="99">
        <f>INDEX('IPM TBtu and NOx'!$BX$6:$CO$54,MATCH($B20,'IPM TBtu and NOx'!$BW$6:$BW$54,0),MATCH(Q$4,'IPM TBtu and NOx'!$BX$5:$CO$5,0))</f>
        <v>0</v>
      </c>
      <c r="R20" s="99">
        <f>INDEX('IPM TBtu and NOx'!$BX$6:$CO$54,MATCH($B20,'IPM TBtu and NOx'!$BW$6:$BW$54,0),MATCH(R$4,'IPM TBtu and NOx'!$BX$5:$CO$5,0))</f>
        <v>0</v>
      </c>
      <c r="S20" s="99">
        <f>INDEX('IPM TBtu and NOx'!$BX$6:$CO$54,MATCH($B20,'IPM TBtu and NOx'!$BW$6:$BW$54,0),MATCH(S$4,'IPM TBtu and NOx'!$BX$5:$CO$5,0))</f>
        <v>0</v>
      </c>
      <c r="T20" s="99">
        <f>INDEX('IPM TBtu and NOx'!$BX$6:$CO$54,MATCH($B20,'IPM TBtu and NOx'!$BW$6:$BW$54,0),MATCH(T$4,'IPM TBtu and NOx'!$BX$5:$CO$5,0))</f>
        <v>0</v>
      </c>
      <c r="U20" s="99">
        <f>INDEX('IPM TBtu and NOx'!$BX$6:$CO$54,MATCH($B20,'IPM TBtu and NOx'!$BW$6:$BW$54,0),MATCH(U$4,'IPM TBtu and NOx'!$BX$5:$CO$5,0))</f>
        <v>0</v>
      </c>
      <c r="V20" s="99">
        <f>INDEX('IPM TBtu and NOx'!$BB$6:$BS$54,MATCH($B20,'IPM TBtu and NOx'!$BA$6:$BA$54,0),MATCH(V$4,'IPM TBtu and NOx'!$BB$5:$BS$5,0))*1000000</f>
        <v>0</v>
      </c>
      <c r="W20" s="99">
        <f>INDEX('IPM TBtu and NOx'!$BB$6:$BS$54,MATCH($B20,'IPM TBtu and NOx'!$BA$6:$BA$54,0),MATCH(W$4,'IPM TBtu and NOx'!$BB$5:$BS$5,0))*1000000</f>
        <v>0</v>
      </c>
      <c r="X20" s="99">
        <f>INDEX('IPM TBtu and NOx'!$BB$6:$BS$54,MATCH($B20,'IPM TBtu and NOx'!$BA$6:$BA$54,0),MATCH(X$4,'IPM TBtu and NOx'!$BB$5:$BS$5,0))*1000000</f>
        <v>0</v>
      </c>
      <c r="Y20" s="99">
        <f>INDEX('IPM TBtu and NOx'!$BB$6:$BS$54,MATCH($B20,'IPM TBtu and NOx'!$BA$6:$BA$54,0),MATCH(Y$4,'IPM TBtu and NOx'!$BB$5:$BS$5,0))*1000000</f>
        <v>0</v>
      </c>
      <c r="Z20" s="99">
        <f>INDEX('IPM TBtu and NOx'!$BB$6:$BS$54,MATCH($B20,'IPM TBtu and NOx'!$BA$6:$BA$54,0),MATCH(Z$4,'IPM TBtu and NOx'!$BB$5:$BS$5,0))*1000000</f>
        <v>0</v>
      </c>
      <c r="AA20" s="99">
        <f>INDEX('IPM TBtu and NOx'!$BB$6:$BS$54,MATCH($B20,'IPM TBtu and NOx'!$BA$6:$BA$54,0),MATCH(AA$4,'IPM TBtu and NOx'!$BB$5:$BS$5,0))*1000000</f>
        <v>0</v>
      </c>
      <c r="AB20" s="51">
        <f t="shared" si="17"/>
        <v>28667.092250120797</v>
      </c>
      <c r="AC20" s="42">
        <f t="shared" si="18"/>
        <v>22557.428047405087</v>
      </c>
      <c r="AD20" s="42">
        <f t="shared" si="19"/>
        <v>18117.976677207294</v>
      </c>
      <c r="AE20" s="42">
        <f t="shared" si="20"/>
        <v>17901.542452196471</v>
      </c>
      <c r="AF20" s="42">
        <f t="shared" si="21"/>
        <v>16892.442062593451</v>
      </c>
      <c r="AG20" s="42">
        <f t="shared" si="22"/>
        <v>16868.396371700019</v>
      </c>
      <c r="AH20" s="51">
        <f t="shared" si="23"/>
        <v>500570907.1188941</v>
      </c>
      <c r="AI20" s="42">
        <f t="shared" si="24"/>
        <v>500383145.39911675</v>
      </c>
      <c r="AJ20" s="42">
        <f t="shared" si="25"/>
        <v>499062129.36124837</v>
      </c>
      <c r="AK20" s="42">
        <f t="shared" si="26"/>
        <v>498562936.41373378</v>
      </c>
      <c r="AL20" s="42">
        <f t="shared" si="27"/>
        <v>495235752.3574518</v>
      </c>
      <c r="AM20" s="42">
        <f t="shared" si="28"/>
        <v>495282017.06868768</v>
      </c>
      <c r="AN20" s="51">
        <f>VLOOKUP($B20,'2015 Historic Data For Illust'!$A$3:$G$26,3,0)</f>
        <v>411233101.31199998</v>
      </c>
      <c r="AO20" s="62">
        <f>VLOOKUP($B20,'2015 Historic Data For Illust'!$A$3:$G$26,5,0)</f>
        <v>409504677.70899999</v>
      </c>
      <c r="AP20" s="51">
        <f>VLOOKUP($B20,'2015 Historic Data For Illust'!$A$3:$G$26,2,0)</f>
        <v>27382.030999999999</v>
      </c>
      <c r="AQ20" s="42">
        <f>VLOOKUP($B20,'2015 Historic Data For Illust'!$A$3:$G$26,7,0)</f>
        <v>27269.118999999999</v>
      </c>
      <c r="AR20" s="62">
        <f t="shared" ref="AR20:AR28" si="29">AQ20+((AN20-AO20)*AT20/2000)</f>
        <v>27384.215582476911</v>
      </c>
      <c r="AS20" s="73">
        <f t="shared" ref="AS20:AS28" si="30">IFERROR(AP20*2000/AN20,"---")</f>
        <v>0.13317036450927827</v>
      </c>
      <c r="AT20" s="8">
        <f t="shared" ref="AT20:AT28" si="31">IFERROR(AQ20*2000/AO20,"---")</f>
        <v>0.13318098905516207</v>
      </c>
      <c r="AU20" s="9">
        <f t="shared" ref="AU20:AU28" si="32">AR20*2000/AN20</f>
        <v>0.13318098905516207</v>
      </c>
      <c r="AV20" s="68">
        <f t="shared" ref="AV20:AV28" si="33">IF(AN20="---","---",AB20*2000/AH20)</f>
        <v>0.1145375883513417</v>
      </c>
      <c r="AW20" s="8">
        <f t="shared" ref="AW20:AW28" si="34">IF(AO20="---","---",AC20*2000/AI20)</f>
        <v>9.016062293390309E-2</v>
      </c>
      <c r="AX20" s="8">
        <f t="shared" ref="AX20:AX28" si="35">IF(AP20="---","---",AD20*2000/AJ20)</f>
        <v>7.2608100720431612E-2</v>
      </c>
      <c r="AY20" s="8">
        <f t="shared" ref="AY20:AY28" si="36">IF(AQ20="---","---",AE20*2000/AK20)</f>
        <v>7.1812568262558649E-2</v>
      </c>
      <c r="AZ20" s="8">
        <f t="shared" ref="AZ20:AZ28" si="37">IF(AS20="---","---",AF20*2000/AL20)</f>
        <v>6.8219800295842972E-2</v>
      </c>
      <c r="BA20" s="8">
        <f t="shared" ref="BA20:BA28" si="38">IF(AT20="---","---",AG20*2000/AM20)</f>
        <v>6.811632884042565E-2</v>
      </c>
      <c r="BB20" s="40">
        <f t="shared" si="11"/>
        <v>27382</v>
      </c>
      <c r="BC20" s="40">
        <f t="shared" si="12"/>
        <v>22372</v>
      </c>
      <c r="BD20" s="40">
        <f t="shared" si="13"/>
        <v>18763</v>
      </c>
      <c r="BE20" s="40">
        <f t="shared" si="14"/>
        <v>18599</v>
      </c>
      <c r="BF20" s="40">
        <f t="shared" si="15"/>
        <v>17861</v>
      </c>
      <c r="BG20" s="40">
        <f t="shared" si="16"/>
        <v>17839</v>
      </c>
    </row>
    <row r="21" spans="1:61" s="40" customFormat="1" x14ac:dyDescent="0.25">
      <c r="A21" s="42" t="s">
        <v>13</v>
      </c>
      <c r="B21" s="53" t="s">
        <v>53</v>
      </c>
      <c r="C21" s="52" t="s">
        <v>85</v>
      </c>
      <c r="D21" s="42">
        <f>INDEX('IPM TBtu and NOx'!$AF$6:$AW$54,MATCH($B21,'IPM TBtu and NOx'!$AE$6:$AE$54,0),MATCH(D$4,'IPM TBtu and NOx'!$AF$5:$AW$5,0))</f>
        <v>16071.601078717877</v>
      </c>
      <c r="E21" s="42">
        <f>INDEX('IPM TBtu and NOx'!$AF$6:$AW$54,MATCH($B21,'IPM TBtu and NOx'!$AE$6:$AE$54,0),MATCH(E$4,'IPM TBtu and NOx'!$AF$5:$AW$5,0))</f>
        <v>16069.015726034209</v>
      </c>
      <c r="F21" s="42">
        <f>INDEX('IPM TBtu and NOx'!$AF$6:$AW$54,MATCH($B21,'IPM TBtu and NOx'!$AE$6:$AE$54,0),MATCH(F$4,'IPM TBtu and NOx'!$AF$5:$AW$5,0))</f>
        <v>14284.328477881812</v>
      </c>
      <c r="G21" s="42">
        <f>INDEX('IPM TBtu and NOx'!$AF$6:$AW$54,MATCH($B21,'IPM TBtu and NOx'!$AE$6:$AE$54,0),MATCH(G$4,'IPM TBtu and NOx'!$AF$5:$AW$5,0))</f>
        <v>12013.039070820383</v>
      </c>
      <c r="H21" s="42">
        <f>INDEX('IPM TBtu and NOx'!$AF$6:$AW$54,MATCH($B21,'IPM TBtu and NOx'!$AE$6:$AE$54,0),MATCH(H$4,'IPM TBtu and NOx'!$AF$5:$AW$5,0))</f>
        <v>11649.640021268182</v>
      </c>
      <c r="I21" s="42">
        <f>INDEX('IPM TBtu and NOx'!$AF$6:$AW$54,MATCH($B21,'IPM TBtu and NOx'!$AE$6:$AE$54,0),MATCH(I$4,'IPM TBtu and NOx'!$AF$5:$AW$5,0))</f>
        <v>11270.323014178688</v>
      </c>
      <c r="J21" s="85">
        <f>INDEX('IPM TBtu and NOx'!$J$6:$AA$54,MATCH($B21,'IPM TBtu and NOx'!$I$6:$I$54,0),MATCH(J$4,'IPM TBtu and NOx'!$J$5:$AA$5,0))*1000000</f>
        <v>206765858.56147859</v>
      </c>
      <c r="K21" s="85">
        <f>INDEX('IPM TBtu and NOx'!$J$6:$AA$54,MATCH($B21,'IPM TBtu and NOx'!$I$6:$I$54,0),MATCH(K$4,'IPM TBtu and NOx'!$J$5:$AA$5,0))*1000000</f>
        <v>206747469.80878747</v>
      </c>
      <c r="L21" s="85">
        <f>INDEX('IPM TBtu and NOx'!$J$6:$AA$54,MATCH($B21,'IPM TBtu and NOx'!$I$6:$I$54,0),MATCH(L$4,'IPM TBtu and NOx'!$J$5:$AA$5,0))*1000000</f>
        <v>205790816.63764811</v>
      </c>
      <c r="M21" s="85">
        <f>INDEX('IPM TBtu and NOx'!$J$6:$AA$54,MATCH($B21,'IPM TBtu and NOx'!$I$6:$I$54,0),MATCH(M$4,'IPM TBtu and NOx'!$J$5:$AA$5,0))*1000000</f>
        <v>201234128.41729367</v>
      </c>
      <c r="N21" s="85">
        <f>INDEX('IPM TBtu and NOx'!$J$6:$AA$54,MATCH($B21,'IPM TBtu and NOx'!$I$6:$I$54,0),MATCH(N$4,'IPM TBtu and NOx'!$J$5:$AA$5,0))*1000000</f>
        <v>199963205.52404287</v>
      </c>
      <c r="O21" s="85">
        <f>INDEX('IPM TBtu and NOx'!$J$6:$AA$54,MATCH($B21,'IPM TBtu and NOx'!$I$6:$I$54,0),MATCH(O$4,'IPM TBtu and NOx'!$J$5:$AA$5,0))*1000000</f>
        <v>197994658.65693125</v>
      </c>
      <c r="P21" s="99">
        <f>INDEX('IPM TBtu and NOx'!$BX$6:$CO$54,MATCH($B21,'IPM TBtu and NOx'!$BW$6:$BW$54,0),MATCH(P$4,'IPM TBtu and NOx'!$BX$5:$CO$5,0))</f>
        <v>433.94716963117031</v>
      </c>
      <c r="Q21" s="99">
        <f>INDEX('IPM TBtu and NOx'!$BX$6:$CO$54,MATCH($B21,'IPM TBtu and NOx'!$BW$6:$BW$54,0),MATCH(Q$4,'IPM TBtu and NOx'!$BX$5:$CO$5,0))</f>
        <v>433.94716963117031</v>
      </c>
      <c r="R21" s="99">
        <f>INDEX('IPM TBtu and NOx'!$BX$6:$CO$54,MATCH($B21,'IPM TBtu and NOx'!$BW$6:$BW$54,0),MATCH(R$4,'IPM TBtu and NOx'!$BX$5:$CO$5,0))</f>
        <v>433.94716963117031</v>
      </c>
      <c r="S21" s="99">
        <f>INDEX('IPM TBtu and NOx'!$BX$6:$CO$54,MATCH($B21,'IPM TBtu and NOx'!$BW$6:$BW$54,0),MATCH(S$4,'IPM TBtu and NOx'!$BX$5:$CO$5,0))</f>
        <v>433.39067306495173</v>
      </c>
      <c r="T21" s="99">
        <f>INDEX('IPM TBtu and NOx'!$BX$6:$CO$54,MATCH($B21,'IPM TBtu and NOx'!$BW$6:$BW$54,0),MATCH(T$4,'IPM TBtu and NOx'!$BX$5:$CO$5,0))</f>
        <v>415.003847445958</v>
      </c>
      <c r="U21" s="99">
        <f>INDEX('IPM TBtu and NOx'!$BX$6:$CO$54,MATCH($B21,'IPM TBtu and NOx'!$BW$6:$BW$54,0),MATCH(U$4,'IPM TBtu and NOx'!$BX$5:$CO$5,0))</f>
        <v>415.003847445958</v>
      </c>
      <c r="V21" s="99">
        <f>INDEX('IPM TBtu and NOx'!$BB$6:$BS$54,MATCH($B21,'IPM TBtu and NOx'!$BA$6:$BA$54,0),MATCH(V$4,'IPM TBtu and NOx'!$BB$5:$BS$5,0))*1000000</f>
        <v>2010144.0274805599</v>
      </c>
      <c r="W21" s="99">
        <f>INDEX('IPM TBtu and NOx'!$BB$6:$BS$54,MATCH($B21,'IPM TBtu and NOx'!$BA$6:$BA$54,0),MATCH(W$4,'IPM TBtu and NOx'!$BB$5:$BS$5,0))*1000000</f>
        <v>2010144.0274805599</v>
      </c>
      <c r="X21" s="99">
        <f>INDEX('IPM TBtu and NOx'!$BB$6:$BS$54,MATCH($B21,'IPM TBtu and NOx'!$BA$6:$BA$54,0),MATCH(X$4,'IPM TBtu and NOx'!$BB$5:$BS$5,0))*1000000</f>
        <v>2010144.0274805599</v>
      </c>
      <c r="Y21" s="99">
        <f>INDEX('IPM TBtu and NOx'!$BB$6:$BS$54,MATCH($B21,'IPM TBtu and NOx'!$BA$6:$BA$54,0),MATCH(Y$4,'IPM TBtu and NOx'!$BB$5:$BS$5,0))*1000000</f>
        <v>2010144.0274805599</v>
      </c>
      <c r="Z21" s="99">
        <f>INDEX('IPM TBtu and NOx'!$BB$6:$BS$54,MATCH($B21,'IPM TBtu and NOx'!$BA$6:$BA$54,0),MATCH(Z$4,'IPM TBtu and NOx'!$BB$5:$BS$5,0))*1000000</f>
        <v>2010144.0274805599</v>
      </c>
      <c r="AA21" s="99">
        <f>INDEX('IPM TBtu and NOx'!$BB$6:$BS$54,MATCH($B21,'IPM TBtu and NOx'!$BA$6:$BA$54,0),MATCH(AA$4,'IPM TBtu and NOx'!$BB$5:$BS$5,0))*1000000</f>
        <v>2010144.0274805599</v>
      </c>
      <c r="AB21" s="51">
        <f t="shared" si="17"/>
        <v>16071.601078717877</v>
      </c>
      <c r="AC21" s="42">
        <f t="shared" si="18"/>
        <v>16069.015726034209</v>
      </c>
      <c r="AD21" s="42">
        <f t="shared" si="19"/>
        <v>14284.328477881812</v>
      </c>
      <c r="AE21" s="42">
        <f t="shared" si="20"/>
        <v>12013.039070820383</v>
      </c>
      <c r="AF21" s="42">
        <f t="shared" si="21"/>
        <v>11649.640021268182</v>
      </c>
      <c r="AG21" s="42">
        <f t="shared" si="22"/>
        <v>11270.323014178688</v>
      </c>
      <c r="AH21" s="51">
        <f t="shared" si="23"/>
        <v>206765858.56147859</v>
      </c>
      <c r="AI21" s="42">
        <f t="shared" si="24"/>
        <v>206747469.80878747</v>
      </c>
      <c r="AJ21" s="42">
        <f t="shared" si="25"/>
        <v>205790816.63764811</v>
      </c>
      <c r="AK21" s="42">
        <f t="shared" si="26"/>
        <v>201234128.41729367</v>
      </c>
      <c r="AL21" s="42">
        <f t="shared" si="27"/>
        <v>199963205.52404287</v>
      </c>
      <c r="AM21" s="42">
        <f t="shared" si="28"/>
        <v>197994658.65693125</v>
      </c>
      <c r="AN21" s="51">
        <f>VLOOKUP($B21,'2015 Historic Data For Illust'!$A$3:$G$26,3,0)</f>
        <v>256099704.68099999</v>
      </c>
      <c r="AO21" s="62">
        <f>VLOOKUP($B21,'2015 Historic Data For Illust'!$A$3:$G$26,5,0)</f>
        <v>243198095.382</v>
      </c>
      <c r="AP21" s="51">
        <f>VLOOKUP($B21,'2015 Historic Data For Illust'!$A$3:$G$26,2,0)</f>
        <v>14040.075999999999</v>
      </c>
      <c r="AQ21" s="42">
        <f>VLOOKUP($B21,'2015 Historic Data For Illust'!$A$3:$G$26,7,0)</f>
        <v>13173.527</v>
      </c>
      <c r="AR21" s="62">
        <f t="shared" si="29"/>
        <v>13872.379917317736</v>
      </c>
      <c r="AS21" s="73">
        <f t="shared" si="30"/>
        <v>0.10964539000533749</v>
      </c>
      <c r="AT21" s="8">
        <f t="shared" si="31"/>
        <v>0.10833577441721216</v>
      </c>
      <c r="AU21" s="9">
        <f t="shared" si="32"/>
        <v>0.10833577441721216</v>
      </c>
      <c r="AV21" s="68">
        <f t="shared" si="33"/>
        <v>0.15545701007440973</v>
      </c>
      <c r="AW21" s="8">
        <f t="shared" si="34"/>
        <v>0.15544582713293473</v>
      </c>
      <c r="AX21" s="8">
        <f t="shared" si="35"/>
        <v>0.13882376979953717</v>
      </c>
      <c r="AY21" s="8">
        <f t="shared" si="36"/>
        <v>0.11939365519460274</v>
      </c>
      <c r="AZ21" s="8">
        <f t="shared" si="37"/>
        <v>0.11651783627630904</v>
      </c>
      <c r="BA21" s="8">
        <f t="shared" si="38"/>
        <v>0.11384471773763322</v>
      </c>
      <c r="BB21" s="40">
        <f t="shared" si="11"/>
        <v>13872</v>
      </c>
      <c r="BC21" s="40">
        <f t="shared" si="12"/>
        <v>13871</v>
      </c>
      <c r="BD21" s="40">
        <f t="shared" si="13"/>
        <v>11742</v>
      </c>
      <c r="BE21" s="40">
        <f t="shared" si="14"/>
        <v>9254</v>
      </c>
      <c r="BF21" s="40">
        <f t="shared" si="15"/>
        <v>8886</v>
      </c>
      <c r="BG21" s="40">
        <f t="shared" si="16"/>
        <v>8544</v>
      </c>
    </row>
    <row r="22" spans="1:61" s="40" customFormat="1" x14ac:dyDescent="0.25">
      <c r="A22" s="42" t="s">
        <v>13</v>
      </c>
      <c r="B22" s="53" t="s">
        <v>55</v>
      </c>
      <c r="C22" s="52" t="s">
        <v>83</v>
      </c>
      <c r="D22" s="42">
        <f>INDEX('IPM TBtu and NOx'!$AF$6:$AW$54,MATCH($B22,'IPM TBtu and NOx'!$AE$6:$AE$54,0),MATCH(D$4,'IPM TBtu and NOx'!$AF$5:$AW$5,0))</f>
        <v>31167.943608462789</v>
      </c>
      <c r="E22" s="42">
        <f>INDEX('IPM TBtu and NOx'!$AF$6:$AW$54,MATCH($B22,'IPM TBtu and NOx'!$AE$6:$AE$54,0),MATCH(E$4,'IPM TBtu and NOx'!$AF$5:$AW$5,0))</f>
        <v>25203.346584182975</v>
      </c>
      <c r="F22" s="42">
        <f>INDEX('IPM TBtu and NOx'!$AF$6:$AW$54,MATCH($B22,'IPM TBtu and NOx'!$AE$6:$AE$54,0),MATCH(F$4,'IPM TBtu and NOx'!$AF$5:$AW$5,0))</f>
        <v>14460.213878441447</v>
      </c>
      <c r="G22" s="42">
        <f>INDEX('IPM TBtu and NOx'!$AF$6:$AW$54,MATCH($B22,'IPM TBtu and NOx'!$AE$6:$AE$54,0),MATCH(G$4,'IPM TBtu and NOx'!$AF$5:$AW$5,0))</f>
        <v>14362.422849538563</v>
      </c>
      <c r="H22" s="42">
        <f>INDEX('IPM TBtu and NOx'!$AF$6:$AW$54,MATCH($B22,'IPM TBtu and NOx'!$AE$6:$AE$54,0),MATCH(H$4,'IPM TBtu and NOx'!$AF$5:$AW$5,0))</f>
        <v>13871.430174043231</v>
      </c>
      <c r="I22" s="42">
        <f>INDEX('IPM TBtu and NOx'!$AF$6:$AW$54,MATCH($B22,'IPM TBtu and NOx'!$AE$6:$AE$54,0),MATCH(I$4,'IPM TBtu and NOx'!$AF$5:$AW$5,0))</f>
        <v>13603.525258596277</v>
      </c>
      <c r="J22" s="85">
        <f>INDEX('IPM TBtu and NOx'!$J$6:$AA$54,MATCH($B22,'IPM TBtu and NOx'!$I$6:$I$54,0),MATCH(J$4,'IPM TBtu and NOx'!$J$5:$AA$5,0))*1000000</f>
        <v>523415660.57917285</v>
      </c>
      <c r="K22" s="85">
        <f>INDEX('IPM TBtu and NOx'!$J$6:$AA$54,MATCH($B22,'IPM TBtu and NOx'!$I$6:$I$54,0),MATCH(K$4,'IPM TBtu and NOx'!$J$5:$AA$5,0))*1000000</f>
        <v>523574399.15597796</v>
      </c>
      <c r="L22" s="85">
        <f>INDEX('IPM TBtu and NOx'!$J$6:$AA$54,MATCH($B22,'IPM TBtu and NOx'!$I$6:$I$54,0),MATCH(L$4,'IPM TBtu and NOx'!$J$5:$AA$5,0))*1000000</f>
        <v>524065324.27831721</v>
      </c>
      <c r="M22" s="85">
        <f>INDEX('IPM TBtu and NOx'!$J$6:$AA$54,MATCH($B22,'IPM TBtu and NOx'!$I$6:$I$54,0),MATCH(M$4,'IPM TBtu and NOx'!$J$5:$AA$5,0))*1000000</f>
        <v>523372698.3795408</v>
      </c>
      <c r="N22" s="85">
        <f>INDEX('IPM TBtu and NOx'!$J$6:$AA$54,MATCH($B22,'IPM TBtu and NOx'!$I$6:$I$54,0),MATCH(N$4,'IPM TBtu and NOx'!$J$5:$AA$5,0))*1000000</f>
        <v>520479613.67271376</v>
      </c>
      <c r="O22" s="85">
        <f>INDEX('IPM TBtu and NOx'!$J$6:$AA$54,MATCH($B22,'IPM TBtu and NOx'!$I$6:$I$54,0),MATCH(O$4,'IPM TBtu and NOx'!$J$5:$AA$5,0))*1000000</f>
        <v>518503253.31454778</v>
      </c>
      <c r="P22" s="99">
        <f>INDEX('IPM TBtu and NOx'!$BX$6:$CO$54,MATCH($B22,'IPM TBtu and NOx'!$BW$6:$BW$54,0),MATCH(P$4,'IPM TBtu and NOx'!$BX$5:$CO$5,0))</f>
        <v>9.2298859001333646</v>
      </c>
      <c r="Q22" s="99">
        <f>INDEX('IPM TBtu and NOx'!$BX$6:$CO$54,MATCH($B22,'IPM TBtu and NOx'!$BW$6:$BW$54,0),MATCH(Q$4,'IPM TBtu and NOx'!$BX$5:$CO$5,0))</f>
        <v>9.2298859001333646</v>
      </c>
      <c r="R22" s="99">
        <f>INDEX('IPM TBtu and NOx'!$BX$6:$CO$54,MATCH($B22,'IPM TBtu and NOx'!$BW$6:$BW$54,0),MATCH(R$4,'IPM TBtu and NOx'!$BX$5:$CO$5,0))</f>
        <v>9.2298859001333646</v>
      </c>
      <c r="S22" s="99">
        <f>INDEX('IPM TBtu and NOx'!$BX$6:$CO$54,MATCH($B22,'IPM TBtu and NOx'!$BW$6:$BW$54,0),MATCH(S$4,'IPM TBtu and NOx'!$BX$5:$CO$5,0))</f>
        <v>9.2298859001333646</v>
      </c>
      <c r="T22" s="99">
        <f>INDEX('IPM TBtu and NOx'!$BX$6:$CO$54,MATCH($B22,'IPM TBtu and NOx'!$BW$6:$BW$54,0),MATCH(T$4,'IPM TBtu and NOx'!$BX$5:$CO$5,0))</f>
        <v>9.2298859001333646</v>
      </c>
      <c r="U22" s="99">
        <f>INDEX('IPM TBtu and NOx'!$BX$6:$CO$54,MATCH($B22,'IPM TBtu and NOx'!$BW$6:$BW$54,0),MATCH(U$4,'IPM TBtu and NOx'!$BX$5:$CO$5,0))</f>
        <v>9.2298859001333646</v>
      </c>
      <c r="V22" s="99">
        <f>INDEX('IPM TBtu and NOx'!$BB$6:$BS$54,MATCH($B22,'IPM TBtu and NOx'!$BA$6:$BA$54,0),MATCH(V$4,'IPM TBtu and NOx'!$BB$5:$BS$5,0))*1000000</f>
        <v>176648.53397384431</v>
      </c>
      <c r="W22" s="99">
        <f>INDEX('IPM TBtu and NOx'!$BB$6:$BS$54,MATCH($B22,'IPM TBtu and NOx'!$BA$6:$BA$54,0),MATCH(W$4,'IPM TBtu and NOx'!$BB$5:$BS$5,0))*1000000</f>
        <v>176648.53397384431</v>
      </c>
      <c r="X22" s="99">
        <f>INDEX('IPM TBtu and NOx'!$BB$6:$BS$54,MATCH($B22,'IPM TBtu and NOx'!$BA$6:$BA$54,0),MATCH(X$4,'IPM TBtu and NOx'!$BB$5:$BS$5,0))*1000000</f>
        <v>176648.53397384431</v>
      </c>
      <c r="Y22" s="99">
        <f>INDEX('IPM TBtu and NOx'!$BB$6:$BS$54,MATCH($B22,'IPM TBtu and NOx'!$BA$6:$BA$54,0),MATCH(Y$4,'IPM TBtu and NOx'!$BB$5:$BS$5,0))*1000000</f>
        <v>176648.53397384431</v>
      </c>
      <c r="Z22" s="99">
        <f>INDEX('IPM TBtu and NOx'!$BB$6:$BS$54,MATCH($B22,'IPM TBtu and NOx'!$BA$6:$BA$54,0),MATCH(Z$4,'IPM TBtu and NOx'!$BB$5:$BS$5,0))*1000000</f>
        <v>176648.53397384431</v>
      </c>
      <c r="AA22" s="99">
        <f>INDEX('IPM TBtu and NOx'!$BB$6:$BS$54,MATCH($B22,'IPM TBtu and NOx'!$BA$6:$BA$54,0),MATCH(AA$4,'IPM TBtu and NOx'!$BB$5:$BS$5,0))*1000000</f>
        <v>176648.53397384431</v>
      </c>
      <c r="AB22" s="51">
        <f t="shared" si="17"/>
        <v>31167.943608462789</v>
      </c>
      <c r="AC22" s="42">
        <f t="shared" si="18"/>
        <v>25203.346584182975</v>
      </c>
      <c r="AD22" s="42">
        <f t="shared" si="19"/>
        <v>14460.213878441447</v>
      </c>
      <c r="AE22" s="42">
        <f t="shared" si="20"/>
        <v>14362.422849538563</v>
      </c>
      <c r="AF22" s="42">
        <f t="shared" si="21"/>
        <v>13871.430174043231</v>
      </c>
      <c r="AG22" s="42">
        <f t="shared" si="22"/>
        <v>13603.525258596277</v>
      </c>
      <c r="AH22" s="51">
        <f t="shared" si="23"/>
        <v>523415660.57917285</v>
      </c>
      <c r="AI22" s="42">
        <f t="shared" si="24"/>
        <v>523574399.15597796</v>
      </c>
      <c r="AJ22" s="42">
        <f t="shared" si="25"/>
        <v>524065324.27831721</v>
      </c>
      <c r="AK22" s="42">
        <f t="shared" si="26"/>
        <v>523372698.3795408</v>
      </c>
      <c r="AL22" s="42">
        <f t="shared" si="27"/>
        <v>520479613.67271376</v>
      </c>
      <c r="AM22" s="42">
        <f t="shared" si="28"/>
        <v>518503253.31454778</v>
      </c>
      <c r="AN22" s="51">
        <f>VLOOKUP($B22,'2015 Historic Data For Illust'!$A$3:$G$26,3,0)</f>
        <v>502368901.88800001</v>
      </c>
      <c r="AO22" s="62">
        <f>VLOOKUP($B22,'2015 Historic Data For Illust'!$A$3:$G$26,5,0)</f>
        <v>502368901.88800001</v>
      </c>
      <c r="AP22" s="51">
        <f>VLOOKUP($B22,'2015 Historic Data For Illust'!$A$3:$G$26,2,0)</f>
        <v>36032.684000000001</v>
      </c>
      <c r="AQ22" s="42">
        <f>VLOOKUP($B22,'2015 Historic Data For Illust'!$A$3:$G$26,7,0)</f>
        <v>35607.243499999997</v>
      </c>
      <c r="AR22" s="62">
        <f t="shared" si="29"/>
        <v>35607.243499999997</v>
      </c>
      <c r="AS22" s="73">
        <f t="shared" si="30"/>
        <v>0.14345109287052668</v>
      </c>
      <c r="AT22" s="8">
        <f t="shared" si="31"/>
        <v>0.14175735546599741</v>
      </c>
      <c r="AU22" s="9">
        <f t="shared" si="32"/>
        <v>0.14175735546599741</v>
      </c>
      <c r="AV22" s="68">
        <f t="shared" si="33"/>
        <v>0.11909442516096924</v>
      </c>
      <c r="AW22" s="8">
        <f t="shared" si="34"/>
        <v>9.6274174691549988E-2</v>
      </c>
      <c r="AX22" s="8">
        <f t="shared" si="35"/>
        <v>5.5184776433565411E-2</v>
      </c>
      <c r="AY22" s="8">
        <f t="shared" si="36"/>
        <v>5.4884111815565829E-2</v>
      </c>
      <c r="AZ22" s="8">
        <f t="shared" si="37"/>
        <v>5.3302491815811315E-2</v>
      </c>
      <c r="BA22" s="8">
        <f t="shared" si="38"/>
        <v>5.2472285069130535E-2</v>
      </c>
      <c r="BB22" s="40">
        <f t="shared" si="11"/>
        <v>35607</v>
      </c>
      <c r="BC22" s="40">
        <f t="shared" si="12"/>
        <v>29875</v>
      </c>
      <c r="BD22" s="40">
        <f t="shared" si="13"/>
        <v>19554</v>
      </c>
      <c r="BE22" s="40">
        <f t="shared" si="14"/>
        <v>19479</v>
      </c>
      <c r="BF22" s="40">
        <f t="shared" si="15"/>
        <v>19081</v>
      </c>
      <c r="BG22" s="40">
        <f t="shared" si="16"/>
        <v>18873</v>
      </c>
      <c r="BI22" s="40" t="s">
        <v>219</v>
      </c>
    </row>
    <row r="23" spans="1:61" s="40" customFormat="1" x14ac:dyDescent="0.25">
      <c r="A23" s="42" t="s">
        <v>13</v>
      </c>
      <c r="B23" s="53" t="s">
        <v>59</v>
      </c>
      <c r="C23" s="52" t="s">
        <v>79</v>
      </c>
      <c r="D23" s="42">
        <f>INDEX('IPM TBtu and NOx'!$AF$6:$AW$54,MATCH($B23,'IPM TBtu and NOx'!$AE$6:$AE$54,0),MATCH(D$4,'IPM TBtu and NOx'!$AF$5:$AW$5,0))</f>
        <v>6246.315623511714</v>
      </c>
      <c r="E23" s="42">
        <f>INDEX('IPM TBtu and NOx'!$AF$6:$AW$54,MATCH($B23,'IPM TBtu and NOx'!$AE$6:$AE$54,0),MATCH(E$4,'IPM TBtu and NOx'!$AF$5:$AW$5,0))</f>
        <v>6171.5555144603404</v>
      </c>
      <c r="F23" s="42">
        <f>INDEX('IPM TBtu and NOx'!$AF$6:$AW$54,MATCH($B23,'IPM TBtu and NOx'!$AE$6:$AE$54,0),MATCH(F$4,'IPM TBtu and NOx'!$AF$5:$AW$5,0))</f>
        <v>6171.8100611714653</v>
      </c>
      <c r="G23" s="42">
        <f>INDEX('IPM TBtu and NOx'!$AF$6:$AW$54,MATCH($B23,'IPM TBtu and NOx'!$AE$6:$AE$54,0),MATCH(G$4,'IPM TBtu and NOx'!$AF$5:$AW$5,0))</f>
        <v>6170.5064475083691</v>
      </c>
      <c r="H23" s="42">
        <f>INDEX('IPM TBtu and NOx'!$AF$6:$AW$54,MATCH($B23,'IPM TBtu and NOx'!$AE$6:$AE$54,0),MATCH(H$4,'IPM TBtu and NOx'!$AF$5:$AW$5,0))</f>
        <v>6169.0078978953134</v>
      </c>
      <c r="I23" s="42">
        <f>INDEX('IPM TBtu and NOx'!$AF$6:$AW$54,MATCH($B23,'IPM TBtu and NOx'!$AE$6:$AE$54,0),MATCH(I$4,'IPM TBtu and NOx'!$AF$5:$AW$5,0))</f>
        <v>6168.8977328489291</v>
      </c>
      <c r="J23" s="85">
        <f>INDEX('IPM TBtu and NOx'!$J$6:$AA$54,MATCH($B23,'IPM TBtu and NOx'!$I$6:$I$54,0),MATCH(J$4,'IPM TBtu and NOx'!$J$5:$AA$5,0))*1000000</f>
        <v>202915575.68081164</v>
      </c>
      <c r="K23" s="85">
        <f>INDEX('IPM TBtu and NOx'!$J$6:$AA$54,MATCH($B23,'IPM TBtu and NOx'!$I$6:$I$54,0),MATCH(K$4,'IPM TBtu and NOx'!$J$5:$AA$5,0))*1000000</f>
        <v>203366383.60424188</v>
      </c>
      <c r="L23" s="85">
        <f>INDEX('IPM TBtu and NOx'!$J$6:$AA$54,MATCH($B23,'IPM TBtu and NOx'!$I$6:$I$54,0),MATCH(L$4,'IPM TBtu and NOx'!$J$5:$AA$5,0))*1000000</f>
        <v>203374399.34188172</v>
      </c>
      <c r="M23" s="85">
        <f>INDEX('IPM TBtu and NOx'!$J$6:$AA$54,MATCH($B23,'IPM TBtu and NOx'!$I$6:$I$54,0),MATCH(M$4,'IPM TBtu and NOx'!$J$5:$AA$5,0))*1000000</f>
        <v>203329352.8694481</v>
      </c>
      <c r="N23" s="85">
        <f>INDEX('IPM TBtu and NOx'!$J$6:$AA$54,MATCH($B23,'IPM TBtu and NOx'!$I$6:$I$54,0),MATCH(N$4,'IPM TBtu and NOx'!$J$5:$AA$5,0))*1000000</f>
        <v>203390875.27410677</v>
      </c>
      <c r="O23" s="85">
        <f>INDEX('IPM TBtu and NOx'!$J$6:$AA$54,MATCH($B23,'IPM TBtu and NOx'!$I$6:$I$54,0),MATCH(O$4,'IPM TBtu and NOx'!$J$5:$AA$5,0))*1000000</f>
        <v>203392055.74649522</v>
      </c>
      <c r="P23" s="99">
        <f>INDEX('IPM TBtu and NOx'!$BX$6:$CO$54,MATCH($B23,'IPM TBtu and NOx'!$BW$6:$BW$54,0),MATCH(P$4,'IPM TBtu and NOx'!$BX$5:$CO$5,0))</f>
        <v>883.32549708434294</v>
      </c>
      <c r="Q23" s="99">
        <f>INDEX('IPM TBtu and NOx'!$BX$6:$CO$54,MATCH($B23,'IPM TBtu and NOx'!$BW$6:$BW$54,0),MATCH(Q$4,'IPM TBtu and NOx'!$BX$5:$CO$5,0))</f>
        <v>928.54591507992779</v>
      </c>
      <c r="R23" s="99">
        <f>INDEX('IPM TBtu and NOx'!$BX$6:$CO$54,MATCH($B23,'IPM TBtu and NOx'!$BW$6:$BW$54,0),MATCH(R$4,'IPM TBtu and NOx'!$BX$5:$CO$5,0))</f>
        <v>928.54591507992779</v>
      </c>
      <c r="S23" s="99">
        <f>INDEX('IPM TBtu and NOx'!$BX$6:$CO$54,MATCH($B23,'IPM TBtu and NOx'!$BW$6:$BW$54,0),MATCH(S$4,'IPM TBtu and NOx'!$BX$5:$CO$5,0))</f>
        <v>928.02703857875838</v>
      </c>
      <c r="T23" s="99">
        <f>INDEX('IPM TBtu and NOx'!$BX$6:$CO$54,MATCH($B23,'IPM TBtu and NOx'!$BW$6:$BW$54,0),MATCH(T$4,'IPM TBtu and NOx'!$BX$5:$CO$5,0))</f>
        <v>919.20308139739018</v>
      </c>
      <c r="U23" s="99">
        <f>INDEX('IPM TBtu and NOx'!$BX$6:$CO$54,MATCH($B23,'IPM TBtu and NOx'!$BW$6:$BW$54,0),MATCH(U$4,'IPM TBtu and NOx'!$BX$5:$CO$5,0))</f>
        <v>919.02762920649423</v>
      </c>
      <c r="V23" s="99">
        <f>INDEX('IPM TBtu and NOx'!$BB$6:$BS$54,MATCH($B23,'IPM TBtu and NOx'!$BA$6:$BA$54,0),MATCH(V$4,'IPM TBtu and NOx'!$BB$5:$BS$5,0))*1000000</f>
        <v>0</v>
      </c>
      <c r="W23" s="99">
        <f>INDEX('IPM TBtu and NOx'!$BB$6:$BS$54,MATCH($B23,'IPM TBtu and NOx'!$BA$6:$BA$54,0),MATCH(W$4,'IPM TBtu and NOx'!$BB$5:$BS$5,0))*1000000</f>
        <v>0</v>
      </c>
      <c r="X23" s="99">
        <f>INDEX('IPM TBtu and NOx'!$BB$6:$BS$54,MATCH($B23,'IPM TBtu and NOx'!$BA$6:$BA$54,0),MATCH(X$4,'IPM TBtu and NOx'!$BB$5:$BS$5,0))*1000000</f>
        <v>0</v>
      </c>
      <c r="Y23" s="99">
        <f>INDEX('IPM TBtu and NOx'!$BB$6:$BS$54,MATCH($B23,'IPM TBtu and NOx'!$BA$6:$BA$54,0),MATCH(Y$4,'IPM TBtu and NOx'!$BB$5:$BS$5,0))*1000000</f>
        <v>0</v>
      </c>
      <c r="Z23" s="99">
        <f>INDEX('IPM TBtu and NOx'!$BB$6:$BS$54,MATCH($B23,'IPM TBtu and NOx'!$BA$6:$BA$54,0),MATCH(Z$4,'IPM TBtu and NOx'!$BB$5:$BS$5,0))*1000000</f>
        <v>0</v>
      </c>
      <c r="AA23" s="99">
        <f>INDEX('IPM TBtu and NOx'!$BB$6:$BS$54,MATCH($B23,'IPM TBtu and NOx'!$BA$6:$BA$54,0),MATCH(AA$4,'IPM TBtu and NOx'!$BB$5:$BS$5,0))*1000000</f>
        <v>0</v>
      </c>
      <c r="AB23" s="51">
        <f t="shared" si="17"/>
        <v>6246.315623511714</v>
      </c>
      <c r="AC23" s="42">
        <f t="shared" si="18"/>
        <v>6171.5555144603404</v>
      </c>
      <c r="AD23" s="42">
        <f t="shared" si="19"/>
        <v>6171.8100611714653</v>
      </c>
      <c r="AE23" s="42">
        <f t="shared" si="20"/>
        <v>6170.5064475083691</v>
      </c>
      <c r="AF23" s="42">
        <f t="shared" si="21"/>
        <v>6169.0078978953134</v>
      </c>
      <c r="AG23" s="42">
        <f t="shared" si="22"/>
        <v>6168.8977328489291</v>
      </c>
      <c r="AH23" s="51">
        <f t="shared" si="23"/>
        <v>202915575.68081164</v>
      </c>
      <c r="AI23" s="42">
        <f t="shared" si="24"/>
        <v>203366383.60424188</v>
      </c>
      <c r="AJ23" s="42">
        <f t="shared" si="25"/>
        <v>203374399.34188172</v>
      </c>
      <c r="AK23" s="42">
        <f t="shared" si="26"/>
        <v>203329352.8694481</v>
      </c>
      <c r="AL23" s="42">
        <f t="shared" si="27"/>
        <v>203390875.27410677</v>
      </c>
      <c r="AM23" s="42">
        <f t="shared" si="28"/>
        <v>203392055.74649522</v>
      </c>
      <c r="AN23" s="51">
        <f>VLOOKUP($B23,'2015 Historic Data For Illust'!$A$3:$G$26,3,0)</f>
        <v>196114293.33899999</v>
      </c>
      <c r="AO23" s="62">
        <f>VLOOKUP($B23,'2015 Historic Data For Illust'!$A$3:$G$26,5,0)</f>
        <v>196114293.33899999</v>
      </c>
      <c r="AP23" s="51">
        <f>VLOOKUP($B23,'2015 Historic Data For Illust'!$A$3:$G$26,2,0)</f>
        <v>9200.5589999999993</v>
      </c>
      <c r="AQ23" s="42">
        <f>VLOOKUP($B23,'2015 Historic Data For Illust'!$A$3:$G$26,7,0)</f>
        <v>9200.5589999999993</v>
      </c>
      <c r="AR23" s="62">
        <f t="shared" si="29"/>
        <v>9200.5589999999993</v>
      </c>
      <c r="AS23" s="73">
        <f t="shared" si="30"/>
        <v>9.3828540932465981E-2</v>
      </c>
      <c r="AT23" s="8">
        <f t="shared" si="31"/>
        <v>9.3828540932465981E-2</v>
      </c>
      <c r="AU23" s="9">
        <f t="shared" si="32"/>
        <v>9.3828540932465981E-2</v>
      </c>
      <c r="AV23" s="68">
        <f t="shared" si="33"/>
        <v>6.156565953652799E-2</v>
      </c>
      <c r="AW23" s="8">
        <f t="shared" si="34"/>
        <v>6.0693959395672827E-2</v>
      </c>
      <c r="AX23" s="8">
        <f t="shared" si="35"/>
        <v>6.0694070454721971E-2</v>
      </c>
      <c r="AY23" s="8">
        <f t="shared" si="36"/>
        <v>6.0694694203549379E-2</v>
      </c>
      <c r="AZ23" s="8">
        <f t="shared" si="37"/>
        <v>6.0661599391628913E-2</v>
      </c>
      <c r="BA23" s="8">
        <f t="shared" si="38"/>
        <v>6.0660164038439636E-2</v>
      </c>
      <c r="BB23" s="40">
        <f t="shared" si="11"/>
        <v>9201</v>
      </c>
      <c r="BC23" s="40">
        <f t="shared" si="12"/>
        <v>9115</v>
      </c>
      <c r="BD23" s="40">
        <f t="shared" si="13"/>
        <v>9115</v>
      </c>
      <c r="BE23" s="40">
        <f t="shared" si="14"/>
        <v>9115</v>
      </c>
      <c r="BF23" s="40">
        <f t="shared" si="15"/>
        <v>9112</v>
      </c>
      <c r="BG23" s="40">
        <f t="shared" si="16"/>
        <v>9112</v>
      </c>
    </row>
    <row r="24" spans="1:61" s="40" customFormat="1" x14ac:dyDescent="0.25">
      <c r="A24" s="42" t="s">
        <v>13</v>
      </c>
      <c r="B24" s="53" t="s">
        <v>60</v>
      </c>
      <c r="C24" s="52" t="s">
        <v>78</v>
      </c>
      <c r="D24" s="42">
        <f>INDEX('IPM TBtu and NOx'!$AF$6:$AW$54,MATCH($B24,'IPM TBtu and NOx'!$AE$6:$AE$54,0),MATCH(D$4,'IPM TBtu and NOx'!$AF$5:$AW$5,0))</f>
        <v>55845.025660881089</v>
      </c>
      <c r="E24" s="42">
        <f>INDEX('IPM TBtu and NOx'!$AF$6:$AW$54,MATCH($B24,'IPM TBtu and NOx'!$AE$6:$AE$54,0),MATCH(E$4,'IPM TBtu and NOx'!$AF$5:$AW$5,0))</f>
        <v>55558.1955459495</v>
      </c>
      <c r="F24" s="42">
        <f>INDEX('IPM TBtu and NOx'!$AF$6:$AW$54,MATCH($B24,'IPM TBtu and NOx'!$AE$6:$AE$54,0),MATCH(F$4,'IPM TBtu and NOx'!$AF$5:$AW$5,0))</f>
        <v>53179.576298392858</v>
      </c>
      <c r="G24" s="42">
        <f>INDEX('IPM TBtu and NOx'!$AF$6:$AW$54,MATCH($B24,'IPM TBtu and NOx'!$AE$6:$AE$54,0),MATCH(G$4,'IPM TBtu and NOx'!$AF$5:$AW$5,0))</f>
        <v>51155.487779254887</v>
      </c>
      <c r="H24" s="42">
        <f>INDEX('IPM TBtu and NOx'!$AF$6:$AW$54,MATCH($B24,'IPM TBtu and NOx'!$AE$6:$AE$54,0),MATCH(H$4,'IPM TBtu and NOx'!$AF$5:$AW$5,0))</f>
        <v>49813.105872333799</v>
      </c>
      <c r="I24" s="42">
        <f>INDEX('IPM TBtu and NOx'!$AF$6:$AW$54,MATCH($B24,'IPM TBtu and NOx'!$AE$6:$AE$54,0),MATCH(I$4,'IPM TBtu and NOx'!$AF$5:$AW$5,0))</f>
        <v>49047.138230008793</v>
      </c>
      <c r="J24" s="85">
        <f>INDEX('IPM TBtu and NOx'!$J$6:$AA$54,MATCH($B24,'IPM TBtu and NOx'!$I$6:$I$54,0),MATCH(J$4,'IPM TBtu and NOx'!$J$5:$AA$5,0))*1000000</f>
        <v>1353544878.0652449</v>
      </c>
      <c r="K24" s="85">
        <f>INDEX('IPM TBtu and NOx'!$J$6:$AA$54,MATCH($B24,'IPM TBtu and NOx'!$I$6:$I$54,0),MATCH(K$4,'IPM TBtu and NOx'!$J$5:$AA$5,0))*1000000</f>
        <v>1353318117.5112464</v>
      </c>
      <c r="L24" s="85">
        <f>INDEX('IPM TBtu and NOx'!$J$6:$AA$54,MATCH($B24,'IPM TBtu and NOx'!$I$6:$I$54,0),MATCH(L$4,'IPM TBtu and NOx'!$J$5:$AA$5,0))*1000000</f>
        <v>1352192239.607583</v>
      </c>
      <c r="M24" s="85">
        <f>INDEX('IPM TBtu and NOx'!$J$6:$AA$54,MATCH($B24,'IPM TBtu and NOx'!$I$6:$I$54,0),MATCH(M$4,'IPM TBtu and NOx'!$J$5:$AA$5,0))*1000000</f>
        <v>1343811196.2729838</v>
      </c>
      <c r="N24" s="85">
        <f>INDEX('IPM TBtu and NOx'!$J$6:$AA$54,MATCH($B24,'IPM TBtu and NOx'!$I$6:$I$54,0),MATCH(N$4,'IPM TBtu and NOx'!$J$5:$AA$5,0))*1000000</f>
        <v>1337991479.515269</v>
      </c>
      <c r="O24" s="85">
        <f>INDEX('IPM TBtu and NOx'!$J$6:$AA$54,MATCH($B24,'IPM TBtu and NOx'!$I$6:$I$54,0),MATCH(O$4,'IPM TBtu and NOx'!$J$5:$AA$5,0))*1000000</f>
        <v>1334390917.2841885</v>
      </c>
      <c r="P24" s="99">
        <f>INDEX('IPM TBtu and NOx'!$BX$6:$CO$54,MATCH($B24,'IPM TBtu and NOx'!$BW$6:$BW$54,0),MATCH(P$4,'IPM TBtu and NOx'!$BX$5:$CO$5,0))</f>
        <v>11.1548773094468</v>
      </c>
      <c r="Q24" s="99">
        <f>INDEX('IPM TBtu and NOx'!$BX$6:$CO$54,MATCH($B24,'IPM TBtu and NOx'!$BW$6:$BW$54,0),MATCH(Q$4,'IPM TBtu and NOx'!$BX$5:$CO$5,0))</f>
        <v>11.181026169870199</v>
      </c>
      <c r="R24" s="99">
        <f>INDEX('IPM TBtu and NOx'!$BX$6:$CO$54,MATCH($B24,'IPM TBtu and NOx'!$BW$6:$BW$54,0),MATCH(R$4,'IPM TBtu and NOx'!$BX$5:$CO$5,0))</f>
        <v>11.1548773094468</v>
      </c>
      <c r="S24" s="99">
        <f>INDEX('IPM TBtu and NOx'!$BX$6:$CO$54,MATCH($B24,'IPM TBtu and NOx'!$BW$6:$BW$54,0),MATCH(S$4,'IPM TBtu and NOx'!$BX$5:$CO$5,0))</f>
        <v>11.1548773094468</v>
      </c>
      <c r="T24" s="99">
        <f>INDEX('IPM TBtu and NOx'!$BX$6:$CO$54,MATCH($B24,'IPM TBtu and NOx'!$BW$6:$BW$54,0),MATCH(T$4,'IPM TBtu and NOx'!$BX$5:$CO$5,0))</f>
        <v>11.1548773094468</v>
      </c>
      <c r="U24" s="99">
        <f>INDEX('IPM TBtu and NOx'!$BX$6:$CO$54,MATCH($B24,'IPM TBtu and NOx'!$BW$6:$BW$54,0),MATCH(U$4,'IPM TBtu and NOx'!$BX$5:$CO$5,0))</f>
        <v>11.1548773094468</v>
      </c>
      <c r="V24" s="99">
        <f>INDEX('IPM TBtu and NOx'!$BB$6:$BS$54,MATCH($B24,'IPM TBtu and NOx'!$BA$6:$BA$54,0),MATCH(V$4,'IPM TBtu and NOx'!$BB$5:$BS$5,0))*1000000</f>
        <v>124049.94541989001</v>
      </c>
      <c r="W24" s="99">
        <f>INDEX('IPM TBtu and NOx'!$BB$6:$BS$54,MATCH($B24,'IPM TBtu and NOx'!$BA$6:$BA$54,0),MATCH(W$4,'IPM TBtu and NOx'!$BB$5:$BS$5,0))*1000000</f>
        <v>124340.73882068999</v>
      </c>
      <c r="X24" s="99">
        <f>INDEX('IPM TBtu and NOx'!$BB$6:$BS$54,MATCH($B24,'IPM TBtu and NOx'!$BA$6:$BA$54,0),MATCH(X$4,'IPM TBtu and NOx'!$BB$5:$BS$5,0))*1000000</f>
        <v>124049.94541989001</v>
      </c>
      <c r="Y24" s="99">
        <f>INDEX('IPM TBtu and NOx'!$BB$6:$BS$54,MATCH($B24,'IPM TBtu and NOx'!$BA$6:$BA$54,0),MATCH(Y$4,'IPM TBtu and NOx'!$BB$5:$BS$5,0))*1000000</f>
        <v>124049.94541989001</v>
      </c>
      <c r="Z24" s="99">
        <f>INDEX('IPM TBtu and NOx'!$BB$6:$BS$54,MATCH($B24,'IPM TBtu and NOx'!$BA$6:$BA$54,0),MATCH(Z$4,'IPM TBtu and NOx'!$BB$5:$BS$5,0))*1000000</f>
        <v>124049.94541989001</v>
      </c>
      <c r="AA24" s="99">
        <f>INDEX('IPM TBtu and NOx'!$BB$6:$BS$54,MATCH($B24,'IPM TBtu and NOx'!$BA$6:$BA$54,0),MATCH(AA$4,'IPM TBtu and NOx'!$BB$5:$BS$5,0))*1000000</f>
        <v>124049.94541989001</v>
      </c>
      <c r="AB24" s="51">
        <f t="shared" si="17"/>
        <v>55845.025660881089</v>
      </c>
      <c r="AC24" s="42">
        <f t="shared" si="18"/>
        <v>55558.1955459495</v>
      </c>
      <c r="AD24" s="42">
        <f t="shared" si="19"/>
        <v>53179.576298392858</v>
      </c>
      <c r="AE24" s="42">
        <f t="shared" si="20"/>
        <v>51155.487779254887</v>
      </c>
      <c r="AF24" s="42">
        <f t="shared" si="21"/>
        <v>49813.105872333799</v>
      </c>
      <c r="AG24" s="42">
        <f t="shared" si="22"/>
        <v>49047.138230008793</v>
      </c>
      <c r="AH24" s="51">
        <f t="shared" si="23"/>
        <v>1353544878.0652449</v>
      </c>
      <c r="AI24" s="42">
        <f t="shared" si="24"/>
        <v>1353318117.5112464</v>
      </c>
      <c r="AJ24" s="42">
        <f t="shared" si="25"/>
        <v>1352192239.607583</v>
      </c>
      <c r="AK24" s="42">
        <f t="shared" si="26"/>
        <v>1343811196.2729838</v>
      </c>
      <c r="AL24" s="42">
        <f t="shared" si="27"/>
        <v>1337991479.515269</v>
      </c>
      <c r="AM24" s="42">
        <f t="shared" si="28"/>
        <v>1334390917.2841885</v>
      </c>
      <c r="AN24" s="51">
        <f>VLOOKUP($B24,'2015 Historic Data For Illust'!$A$3:$G$26,3,0)</f>
        <v>1514648656.573</v>
      </c>
      <c r="AO24" s="62">
        <f>VLOOKUP($B24,'2015 Historic Data For Illust'!$A$3:$G$26,5,0)</f>
        <v>1503660852.204</v>
      </c>
      <c r="AP24" s="51">
        <f>VLOOKUP($B24,'2015 Historic Data For Illust'!$A$3:$G$26,2,0)</f>
        <v>55424.137999999999</v>
      </c>
      <c r="AQ24" s="42">
        <f>VLOOKUP($B24,'2015 Historic Data For Illust'!$A$3:$G$26,7,0)</f>
        <v>54456.688999999998</v>
      </c>
      <c r="AR24" s="62">
        <f t="shared" si="29"/>
        <v>54854.624109129443</v>
      </c>
      <c r="AS24" s="73">
        <f t="shared" si="30"/>
        <v>7.3184151003574713E-2</v>
      </c>
      <c r="AT24" s="8">
        <f t="shared" si="31"/>
        <v>7.2432143086228223E-2</v>
      </c>
      <c r="AU24" s="9">
        <f t="shared" si="32"/>
        <v>7.2432143086228223E-2</v>
      </c>
      <c r="AV24" s="68">
        <f t="shared" si="33"/>
        <v>8.251669607099528E-2</v>
      </c>
      <c r="AW24" s="8">
        <f t="shared" si="34"/>
        <v>8.2106630846147374E-2</v>
      </c>
      <c r="AX24" s="8">
        <f t="shared" si="35"/>
        <v>7.8656828135363344E-2</v>
      </c>
      <c r="AY24" s="8">
        <f t="shared" si="36"/>
        <v>7.6134933123243723E-2</v>
      </c>
      <c r="AZ24" s="8">
        <f t="shared" si="37"/>
        <v>7.4459526289928579E-2</v>
      </c>
      <c r="BA24" s="8">
        <f t="shared" si="38"/>
        <v>7.3512398195622775E-2</v>
      </c>
      <c r="BB24" s="40">
        <f t="shared" si="11"/>
        <v>54855</v>
      </c>
      <c r="BC24" s="40">
        <f t="shared" si="12"/>
        <v>54544</v>
      </c>
      <c r="BD24" s="40">
        <f t="shared" si="13"/>
        <v>51931</v>
      </c>
      <c r="BE24" s="40">
        <f t="shared" si="14"/>
        <v>50022</v>
      </c>
      <c r="BF24" s="40">
        <f t="shared" si="15"/>
        <v>48753</v>
      </c>
      <c r="BG24" s="40">
        <f t="shared" si="16"/>
        <v>48035</v>
      </c>
    </row>
    <row r="25" spans="1:61" s="40" customFormat="1" x14ac:dyDescent="0.25">
      <c r="A25" s="42" t="s">
        <v>13</v>
      </c>
      <c r="B25" s="53" t="s">
        <v>63</v>
      </c>
      <c r="C25" s="52" t="s">
        <v>76</v>
      </c>
      <c r="D25" s="42">
        <f>INDEX('IPM TBtu and NOx'!$AF$6:$AW$54,MATCH($B25,'IPM TBtu and NOx'!$AE$6:$AE$54,0),MATCH(D$4,'IPM TBtu and NOx'!$AF$5:$AW$5,0))</f>
        <v>2789.1872727534833</v>
      </c>
      <c r="E25" s="42">
        <f>INDEX('IPM TBtu and NOx'!$AF$6:$AW$54,MATCH($B25,'IPM TBtu and NOx'!$AE$6:$AE$54,0),MATCH(E$4,'IPM TBtu and NOx'!$AF$5:$AW$5,0))</f>
        <v>2786.6765811064902</v>
      </c>
      <c r="F25" s="145">
        <f>INDEX('IPM TBtu and NOx'!$AF$6:$AW$54,MATCH($B25,'IPM TBtu and NOx'!$AE$6:$AE$54,0),MATCH(F$4,'IPM TBtu and NOx'!$AF$5:$AW$5,0))-65.2284</f>
        <v>2701.0156776211143</v>
      </c>
      <c r="G25" s="42">
        <f>INDEX('IPM TBtu and NOx'!$AF$6:$AW$54,MATCH($B25,'IPM TBtu and NOx'!$AE$6:$AE$54,0),MATCH(G$4,'IPM TBtu and NOx'!$AF$5:$AW$5,0))</f>
        <v>2370.1434315851666</v>
      </c>
      <c r="H25" s="42">
        <f>INDEX('IPM TBtu and NOx'!$AF$6:$AW$54,MATCH($B25,'IPM TBtu and NOx'!$AE$6:$AE$54,0),MATCH(H$4,'IPM TBtu and NOx'!$AF$5:$AW$5,0))</f>
        <v>2254.8902783879516</v>
      </c>
      <c r="I25" s="42">
        <f>INDEX('IPM TBtu and NOx'!$AF$6:$AW$54,MATCH($B25,'IPM TBtu and NOx'!$AE$6:$AE$54,0),MATCH(I$4,'IPM TBtu and NOx'!$AF$5:$AW$5,0))</f>
        <v>2178.7070033228433</v>
      </c>
      <c r="J25" s="85">
        <f>INDEX('IPM TBtu and NOx'!$J$6:$AA$54,MATCH($B25,'IPM TBtu and NOx'!$I$6:$I$54,0),MATCH(J$4,'IPM TBtu and NOx'!$J$5:$AA$5,0))*1000000</f>
        <v>157946543.31134686</v>
      </c>
      <c r="K25" s="85">
        <f>INDEX('IPM TBtu and NOx'!$J$6:$AA$54,MATCH($B25,'IPM TBtu and NOx'!$I$6:$I$54,0),MATCH(K$4,'IPM TBtu and NOx'!$J$5:$AA$5,0))*1000000</f>
        <v>157959794.5107283</v>
      </c>
      <c r="L25" s="85">
        <f>INDEX('IPM TBtu and NOx'!$J$6:$AA$54,MATCH($B25,'IPM TBtu and NOx'!$I$6:$I$54,0),MATCH(L$4,'IPM TBtu and NOx'!$J$5:$AA$5,0))*1000000</f>
        <v>158378658.63400254</v>
      </c>
      <c r="M25" s="85">
        <f>INDEX('IPM TBtu and NOx'!$J$6:$AA$54,MATCH($B25,'IPM TBtu and NOx'!$I$6:$I$54,0),MATCH(M$4,'IPM TBtu and NOx'!$J$5:$AA$5,0))*1000000</f>
        <v>158063865.34881258</v>
      </c>
      <c r="N25" s="85">
        <f>INDEX('IPM TBtu and NOx'!$J$6:$AA$54,MATCH($B25,'IPM TBtu and NOx'!$I$6:$I$54,0),MATCH(N$4,'IPM TBtu and NOx'!$J$5:$AA$5,0))*1000000</f>
        <v>159388714.65985939</v>
      </c>
      <c r="O25" s="85">
        <f>INDEX('IPM TBtu and NOx'!$J$6:$AA$54,MATCH($B25,'IPM TBtu and NOx'!$I$6:$I$54,0),MATCH(O$4,'IPM TBtu and NOx'!$J$5:$AA$5,0))*1000000</f>
        <v>158212620.23022321</v>
      </c>
      <c r="P25" s="99">
        <f>INDEX('IPM TBtu and NOx'!$BX$6:$CO$54,MATCH($B25,'IPM TBtu and NOx'!$BW$6:$BW$54,0),MATCH(P$4,'IPM TBtu and NOx'!$BX$5:$CO$5,0))</f>
        <v>0</v>
      </c>
      <c r="Q25" s="99">
        <f>INDEX('IPM TBtu and NOx'!$BX$6:$CO$54,MATCH($B25,'IPM TBtu and NOx'!$BW$6:$BW$54,0),MATCH(Q$4,'IPM TBtu and NOx'!$BX$5:$CO$5,0))</f>
        <v>0</v>
      </c>
      <c r="R25" s="99">
        <f>INDEX('IPM TBtu and NOx'!$BX$6:$CO$54,MATCH($B25,'IPM TBtu and NOx'!$BW$6:$BW$54,0),MATCH(R$4,'IPM TBtu and NOx'!$BX$5:$CO$5,0))</f>
        <v>0</v>
      </c>
      <c r="S25" s="99">
        <f>INDEX('IPM TBtu and NOx'!$BX$6:$CO$54,MATCH($B25,'IPM TBtu and NOx'!$BW$6:$BW$54,0),MATCH(S$4,'IPM TBtu and NOx'!$BX$5:$CO$5,0))</f>
        <v>0</v>
      </c>
      <c r="T25" s="99">
        <f>INDEX('IPM TBtu and NOx'!$BX$6:$CO$54,MATCH($B25,'IPM TBtu and NOx'!$BW$6:$BW$54,0),MATCH(T$4,'IPM TBtu and NOx'!$BX$5:$CO$5,0))</f>
        <v>0</v>
      </c>
      <c r="U25" s="99">
        <f>INDEX('IPM TBtu and NOx'!$BX$6:$CO$54,MATCH($B25,'IPM TBtu and NOx'!$BW$6:$BW$54,0),MATCH(U$4,'IPM TBtu and NOx'!$BX$5:$CO$5,0))</f>
        <v>0</v>
      </c>
      <c r="V25" s="99">
        <f>INDEX('IPM TBtu and NOx'!$BB$6:$BS$54,MATCH($B25,'IPM TBtu and NOx'!$BA$6:$BA$54,0),MATCH(V$4,'IPM TBtu and NOx'!$BB$5:$BS$5,0))*1000000</f>
        <v>0</v>
      </c>
      <c r="W25" s="99">
        <f>INDEX('IPM TBtu and NOx'!$BB$6:$BS$54,MATCH($B25,'IPM TBtu and NOx'!$BA$6:$BA$54,0),MATCH(W$4,'IPM TBtu and NOx'!$BB$5:$BS$5,0))*1000000</f>
        <v>0</v>
      </c>
      <c r="X25" s="99">
        <f>INDEX('IPM TBtu and NOx'!$BB$6:$BS$54,MATCH($B25,'IPM TBtu and NOx'!$BA$6:$BA$54,0),MATCH(X$4,'IPM TBtu and NOx'!$BB$5:$BS$5,0))*1000000</f>
        <v>0</v>
      </c>
      <c r="Y25" s="99">
        <f>INDEX('IPM TBtu and NOx'!$BB$6:$BS$54,MATCH($B25,'IPM TBtu and NOx'!$BA$6:$BA$54,0),MATCH(Y$4,'IPM TBtu and NOx'!$BB$5:$BS$5,0))*1000000</f>
        <v>0</v>
      </c>
      <c r="Z25" s="99">
        <f>INDEX('IPM TBtu and NOx'!$BB$6:$BS$54,MATCH($B25,'IPM TBtu and NOx'!$BA$6:$BA$54,0),MATCH(Z$4,'IPM TBtu and NOx'!$BB$5:$BS$5,0))*1000000</f>
        <v>0</v>
      </c>
      <c r="AA25" s="99">
        <f>INDEX('IPM TBtu and NOx'!$BB$6:$BS$54,MATCH($B25,'IPM TBtu and NOx'!$BA$6:$BA$54,0),MATCH(AA$4,'IPM TBtu and NOx'!$BB$5:$BS$5,0))*1000000</f>
        <v>0</v>
      </c>
      <c r="AB25" s="51">
        <f t="shared" si="17"/>
        <v>2789.1872727534833</v>
      </c>
      <c r="AC25" s="42">
        <f t="shared" si="18"/>
        <v>2786.6765811064902</v>
      </c>
      <c r="AD25" s="42">
        <f t="shared" si="19"/>
        <v>2701.0156776211143</v>
      </c>
      <c r="AE25" s="42">
        <f t="shared" si="20"/>
        <v>2370.1434315851666</v>
      </c>
      <c r="AF25" s="42">
        <f t="shared" si="21"/>
        <v>2254.8902783879516</v>
      </c>
      <c r="AG25" s="42">
        <f t="shared" si="22"/>
        <v>2178.7070033228433</v>
      </c>
      <c r="AH25" s="51">
        <f t="shared" si="23"/>
        <v>157946543.31134686</v>
      </c>
      <c r="AI25" s="42">
        <f t="shared" si="24"/>
        <v>157959794.5107283</v>
      </c>
      <c r="AJ25" s="42">
        <f t="shared" si="25"/>
        <v>158378658.63400254</v>
      </c>
      <c r="AK25" s="42">
        <f t="shared" si="26"/>
        <v>158063865.34881258</v>
      </c>
      <c r="AL25" s="42">
        <f t="shared" si="27"/>
        <v>159388714.65985939</v>
      </c>
      <c r="AM25" s="42">
        <f t="shared" si="28"/>
        <v>158212620.23022321</v>
      </c>
      <c r="AN25" s="51">
        <f>VLOOKUP($B25,'2015 Historic Data For Illust'!$A$3:$G$26,3,0)</f>
        <v>226134837.18200001</v>
      </c>
      <c r="AO25" s="62">
        <f>VLOOKUP($B25,'2015 Historic Data For Illust'!$A$3:$G$26,5,0)</f>
        <v>225890925.824</v>
      </c>
      <c r="AP25" s="51">
        <f>VLOOKUP($B25,'2015 Historic Data For Illust'!$A$3:$G$26,2,0)</f>
        <v>9644.7000000000007</v>
      </c>
      <c r="AQ25" s="42">
        <f>VLOOKUP($B25,'2015 Historic Data For Illust'!$A$3:$G$26,7,0)</f>
        <v>9350.4264999999996</v>
      </c>
      <c r="AR25" s="62">
        <f t="shared" si="29"/>
        <v>9360.5228560938758</v>
      </c>
      <c r="AS25" s="73">
        <f t="shared" si="30"/>
        <v>8.5300435087210025E-2</v>
      </c>
      <c r="AT25" s="8">
        <f t="shared" si="31"/>
        <v>8.2787092627928438E-2</v>
      </c>
      <c r="AU25" s="9">
        <f t="shared" si="32"/>
        <v>8.2787092627928438E-2</v>
      </c>
      <c r="AV25" s="68">
        <f t="shared" si="33"/>
        <v>3.5318117310809277E-2</v>
      </c>
      <c r="AW25" s="8">
        <f t="shared" si="34"/>
        <v>3.528336548851644E-2</v>
      </c>
      <c r="AX25" s="8">
        <f t="shared" si="35"/>
        <v>3.4108328747282736E-2</v>
      </c>
      <c r="AY25" s="8">
        <f t="shared" si="36"/>
        <v>2.9989693423664865E-2</v>
      </c>
      <c r="AZ25" s="8">
        <f t="shared" si="37"/>
        <v>2.8294227520435929E-2</v>
      </c>
      <c r="BA25" s="8">
        <f t="shared" si="38"/>
        <v>2.7541507120639255E-2</v>
      </c>
      <c r="BB25" s="40">
        <f t="shared" si="11"/>
        <v>9361</v>
      </c>
      <c r="BC25" s="40">
        <f t="shared" si="12"/>
        <v>9357</v>
      </c>
      <c r="BD25" s="40">
        <f t="shared" si="13"/>
        <v>9224</v>
      </c>
      <c r="BE25" s="40">
        <f t="shared" si="14"/>
        <v>8758</v>
      </c>
      <c r="BF25" s="40">
        <f t="shared" si="15"/>
        <v>8566</v>
      </c>
      <c r="BG25" s="40">
        <f t="shared" si="16"/>
        <v>8481</v>
      </c>
    </row>
    <row r="26" spans="1:61" s="40" customFormat="1" x14ac:dyDescent="0.25">
      <c r="A26" s="42" t="s">
        <v>13</v>
      </c>
      <c r="B26" s="53" t="s">
        <v>66</v>
      </c>
      <c r="C26" s="52" t="s">
        <v>73</v>
      </c>
      <c r="D26" s="42">
        <f>INDEX('IPM TBtu and NOx'!$AF$6:$AW$54,MATCH($B26,'IPM TBtu and NOx'!$AE$6:$AE$54,0),MATCH(D$4,'IPM TBtu and NOx'!$AF$5:$AW$5,0))</f>
        <v>6555.920286979298</v>
      </c>
      <c r="E26" s="42">
        <f>INDEX('IPM TBtu and NOx'!$AF$6:$AW$54,MATCH($B26,'IPM TBtu and NOx'!$AE$6:$AE$54,0),MATCH(E$4,'IPM TBtu and NOx'!$AF$5:$AW$5,0))</f>
        <v>6533.7544301541129</v>
      </c>
      <c r="F26" s="42">
        <f>INDEX('IPM TBtu and NOx'!$AF$6:$AW$54,MATCH($B26,'IPM TBtu and NOx'!$AE$6:$AE$54,0),MATCH(F$4,'IPM TBtu and NOx'!$AF$5:$AW$5,0))</f>
        <v>6469.3452967895</v>
      </c>
      <c r="G26" s="42">
        <f>INDEX('IPM TBtu and NOx'!$AF$6:$AW$54,MATCH($B26,'IPM TBtu and NOx'!$AE$6:$AE$54,0),MATCH(G$4,'IPM TBtu and NOx'!$AF$5:$AW$5,0))</f>
        <v>6412.8937266098119</v>
      </c>
      <c r="H26" s="42">
        <f>INDEX('IPM TBtu and NOx'!$AF$6:$AW$54,MATCH($B26,'IPM TBtu and NOx'!$AE$6:$AE$54,0),MATCH(H$4,'IPM TBtu and NOx'!$AF$5:$AW$5,0))</f>
        <v>6047.1383653737321</v>
      </c>
      <c r="I26" s="42">
        <f>INDEX('IPM TBtu and NOx'!$AF$6:$AW$54,MATCH($B26,'IPM TBtu and NOx'!$AE$6:$AE$54,0),MATCH(I$4,'IPM TBtu and NOx'!$AF$5:$AW$5,0))</f>
        <v>5676.4543542761458</v>
      </c>
      <c r="J26" s="85">
        <f>INDEX('IPM TBtu and NOx'!$J$6:$AA$54,MATCH($B26,'IPM TBtu and NOx'!$I$6:$I$54,0),MATCH(J$4,'IPM TBtu and NOx'!$J$5:$AA$5,0))*1000000</f>
        <v>181752824.55956808</v>
      </c>
      <c r="K26" s="85">
        <f>INDEX('IPM TBtu and NOx'!$J$6:$AA$54,MATCH($B26,'IPM TBtu and NOx'!$I$6:$I$54,0),MATCH(K$4,'IPM TBtu and NOx'!$J$5:$AA$5,0))*1000000</f>
        <v>181480416.37496734</v>
      </c>
      <c r="L26" s="85">
        <f>INDEX('IPM TBtu and NOx'!$J$6:$AA$54,MATCH($B26,'IPM TBtu and NOx'!$I$6:$I$54,0),MATCH(L$4,'IPM TBtu and NOx'!$J$5:$AA$5,0))*1000000</f>
        <v>181011713.55258727</v>
      </c>
      <c r="M26" s="85">
        <f>INDEX('IPM TBtu and NOx'!$J$6:$AA$54,MATCH($B26,'IPM TBtu and NOx'!$I$6:$I$54,0),MATCH(M$4,'IPM TBtu and NOx'!$J$5:$AA$5,0))*1000000</f>
        <v>180994581.69297791</v>
      </c>
      <c r="N26" s="85">
        <f>INDEX('IPM TBtu and NOx'!$J$6:$AA$54,MATCH($B26,'IPM TBtu and NOx'!$I$6:$I$54,0),MATCH(N$4,'IPM TBtu and NOx'!$J$5:$AA$5,0))*1000000</f>
        <v>178905522.6448704</v>
      </c>
      <c r="O26" s="85">
        <f>INDEX('IPM TBtu and NOx'!$J$6:$AA$54,MATCH($B26,'IPM TBtu and NOx'!$I$6:$I$54,0),MATCH(O$4,'IPM TBtu and NOx'!$J$5:$AA$5,0))*1000000</f>
        <v>176997661.39426142</v>
      </c>
      <c r="P26" s="99">
        <f>INDEX('IPM TBtu and NOx'!$BX$6:$CO$54,MATCH($B26,'IPM TBtu and NOx'!$BW$6:$BW$54,0),MATCH(P$4,'IPM TBtu and NOx'!$BX$5:$CO$5,0))</f>
        <v>0</v>
      </c>
      <c r="Q26" s="99">
        <f>INDEX('IPM TBtu and NOx'!$BX$6:$CO$54,MATCH($B26,'IPM TBtu and NOx'!$BW$6:$BW$54,0),MATCH(Q$4,'IPM TBtu and NOx'!$BX$5:$CO$5,0))</f>
        <v>0</v>
      </c>
      <c r="R26" s="99">
        <f>INDEX('IPM TBtu and NOx'!$BX$6:$CO$54,MATCH($B26,'IPM TBtu and NOx'!$BW$6:$BW$54,0),MATCH(R$4,'IPM TBtu and NOx'!$BX$5:$CO$5,0))</f>
        <v>0</v>
      </c>
      <c r="S26" s="99">
        <f>INDEX('IPM TBtu and NOx'!$BX$6:$CO$54,MATCH($B26,'IPM TBtu and NOx'!$BW$6:$BW$54,0),MATCH(S$4,'IPM TBtu and NOx'!$BX$5:$CO$5,0))</f>
        <v>0</v>
      </c>
      <c r="T26" s="99">
        <f>INDEX('IPM TBtu and NOx'!$BX$6:$CO$54,MATCH($B26,'IPM TBtu and NOx'!$BW$6:$BW$54,0),MATCH(T$4,'IPM TBtu and NOx'!$BX$5:$CO$5,0))</f>
        <v>0</v>
      </c>
      <c r="U26" s="99">
        <f>INDEX('IPM TBtu and NOx'!$BX$6:$CO$54,MATCH($B26,'IPM TBtu and NOx'!$BW$6:$BW$54,0),MATCH(U$4,'IPM TBtu and NOx'!$BX$5:$CO$5,0))</f>
        <v>0</v>
      </c>
      <c r="V26" s="99">
        <f>INDEX('IPM TBtu and NOx'!$BB$6:$BS$54,MATCH($B26,'IPM TBtu and NOx'!$BA$6:$BA$54,0),MATCH(V$4,'IPM TBtu and NOx'!$BB$5:$BS$5,0))*1000000</f>
        <v>0</v>
      </c>
      <c r="W26" s="99">
        <f>INDEX('IPM TBtu and NOx'!$BB$6:$BS$54,MATCH($B26,'IPM TBtu and NOx'!$BA$6:$BA$54,0),MATCH(W$4,'IPM TBtu and NOx'!$BB$5:$BS$5,0))*1000000</f>
        <v>0</v>
      </c>
      <c r="X26" s="99">
        <f>INDEX('IPM TBtu and NOx'!$BB$6:$BS$54,MATCH($B26,'IPM TBtu and NOx'!$BA$6:$BA$54,0),MATCH(X$4,'IPM TBtu and NOx'!$BB$5:$BS$5,0))*1000000</f>
        <v>0</v>
      </c>
      <c r="Y26" s="99">
        <f>INDEX('IPM TBtu and NOx'!$BB$6:$BS$54,MATCH($B26,'IPM TBtu and NOx'!$BA$6:$BA$54,0),MATCH(Y$4,'IPM TBtu and NOx'!$BB$5:$BS$5,0))*1000000</f>
        <v>0</v>
      </c>
      <c r="Z26" s="99">
        <f>INDEX('IPM TBtu and NOx'!$BB$6:$BS$54,MATCH($B26,'IPM TBtu and NOx'!$BA$6:$BA$54,0),MATCH(Z$4,'IPM TBtu and NOx'!$BB$5:$BS$5,0))*1000000</f>
        <v>0</v>
      </c>
      <c r="AA26" s="99">
        <f>INDEX('IPM TBtu and NOx'!$BB$6:$BS$54,MATCH($B26,'IPM TBtu and NOx'!$BA$6:$BA$54,0),MATCH(AA$4,'IPM TBtu and NOx'!$BB$5:$BS$5,0))*1000000</f>
        <v>0</v>
      </c>
      <c r="AB26" s="51">
        <f t="shared" si="17"/>
        <v>6555.920286979298</v>
      </c>
      <c r="AC26" s="42">
        <f t="shared" si="18"/>
        <v>6533.7544301541129</v>
      </c>
      <c r="AD26" s="42">
        <f t="shared" si="19"/>
        <v>6469.3452967895</v>
      </c>
      <c r="AE26" s="42">
        <f t="shared" si="20"/>
        <v>6412.8937266098119</v>
      </c>
      <c r="AF26" s="42">
        <f t="shared" si="21"/>
        <v>6047.1383653737321</v>
      </c>
      <c r="AG26" s="42">
        <f t="shared" si="22"/>
        <v>5676.4543542761458</v>
      </c>
      <c r="AH26" s="51">
        <f t="shared" si="23"/>
        <v>181752824.55956808</v>
      </c>
      <c r="AI26" s="42">
        <f t="shared" si="24"/>
        <v>181480416.37496734</v>
      </c>
      <c r="AJ26" s="42">
        <f t="shared" si="25"/>
        <v>181011713.55258727</v>
      </c>
      <c r="AK26" s="42">
        <f t="shared" si="26"/>
        <v>180994581.69297791</v>
      </c>
      <c r="AL26" s="42">
        <f t="shared" si="27"/>
        <v>178905522.6448704</v>
      </c>
      <c r="AM26" s="42">
        <f t="shared" si="28"/>
        <v>176997661.39426142</v>
      </c>
      <c r="AN26" s="51">
        <f>VLOOKUP($B26,'2015 Historic Data For Illust'!$A$3:$G$26,3,0)</f>
        <v>230424157.52599999</v>
      </c>
      <c r="AO26" s="62">
        <f>VLOOKUP($B26,'2015 Historic Data For Illust'!$A$3:$G$26,5,0)</f>
        <v>224223962.507</v>
      </c>
      <c r="AP26" s="51">
        <f>VLOOKUP($B26,'2015 Historic Data For Illust'!$A$3:$G$26,2,0)</f>
        <v>9070.4120000000003</v>
      </c>
      <c r="AQ26" s="42">
        <f>VLOOKUP($B26,'2015 Historic Data For Illust'!$A$3:$G$26,7,0)</f>
        <v>7724.4972628625001</v>
      </c>
      <c r="AR26" s="62">
        <f t="shared" si="29"/>
        <v>7938.0934767461258</v>
      </c>
      <c r="AS26" s="73">
        <f t="shared" si="30"/>
        <v>7.8727960621720286E-2</v>
      </c>
      <c r="AT26" s="8">
        <f t="shared" si="31"/>
        <v>6.8899837256433741E-2</v>
      </c>
      <c r="AU26" s="9">
        <f t="shared" si="32"/>
        <v>6.8899837256433741E-2</v>
      </c>
      <c r="AV26" s="68">
        <f t="shared" si="33"/>
        <v>7.214105533562859E-2</v>
      </c>
      <c r="AW26" s="8">
        <f t="shared" si="34"/>
        <v>7.2005063253264084E-2</v>
      </c>
      <c r="AX26" s="8">
        <f t="shared" si="35"/>
        <v>7.1479852544570649E-2</v>
      </c>
      <c r="AY26" s="8">
        <f t="shared" si="36"/>
        <v>7.0862825468311963E-2</v>
      </c>
      <c r="AZ26" s="8">
        <f t="shared" si="37"/>
        <v>6.7601472285205799E-2</v>
      </c>
      <c r="BA26" s="8">
        <f t="shared" si="38"/>
        <v>6.4141574635066756E-2</v>
      </c>
      <c r="BB26" s="40">
        <f t="shared" si="11"/>
        <v>7938</v>
      </c>
      <c r="BC26" s="40">
        <f t="shared" si="12"/>
        <v>7922</v>
      </c>
      <c r="BD26" s="40">
        <f t="shared" si="13"/>
        <v>7862</v>
      </c>
      <c r="BE26" s="40">
        <f t="shared" si="14"/>
        <v>7791</v>
      </c>
      <c r="BF26" s="40">
        <f t="shared" si="15"/>
        <v>7415</v>
      </c>
      <c r="BG26" s="40">
        <f t="shared" si="16"/>
        <v>7016</v>
      </c>
    </row>
    <row r="27" spans="1:61" s="40" customFormat="1" x14ac:dyDescent="0.25">
      <c r="A27" s="42" t="s">
        <v>13</v>
      </c>
      <c r="B27" s="53" t="s">
        <v>65</v>
      </c>
      <c r="C27" s="52" t="s">
        <v>72</v>
      </c>
      <c r="D27" s="42">
        <f>INDEX('IPM TBtu and NOx'!$AF$6:$AW$54,MATCH($B27,'IPM TBtu and NOx'!$AE$6:$AE$54,0),MATCH(D$4,'IPM TBtu and NOx'!$AF$5:$AW$5,0))</f>
        <v>26415.258764542978</v>
      </c>
      <c r="E27" s="42">
        <f>INDEX('IPM TBtu and NOx'!$AF$6:$AW$54,MATCH($B27,'IPM TBtu and NOx'!$AE$6:$AE$54,0),MATCH(E$4,'IPM TBtu and NOx'!$AF$5:$AW$5,0))</f>
        <v>25066.317651216785</v>
      </c>
      <c r="F27" s="42">
        <f>INDEX('IPM TBtu and NOx'!$AF$6:$AW$54,MATCH($B27,'IPM TBtu and NOx'!$AE$6:$AE$54,0),MATCH(F$4,'IPM TBtu and NOx'!$AF$5:$AW$5,0))</f>
        <v>16130.754500469213</v>
      </c>
      <c r="G27" s="42">
        <f>INDEX('IPM TBtu and NOx'!$AF$6:$AW$54,MATCH($B27,'IPM TBtu and NOx'!$AE$6:$AE$54,0),MATCH(G$4,'IPM TBtu and NOx'!$AF$5:$AW$5,0))</f>
        <v>15605.291821389184</v>
      </c>
      <c r="H27" s="42">
        <f>INDEX('IPM TBtu and NOx'!$AF$6:$AW$54,MATCH($B27,'IPM TBtu and NOx'!$AE$6:$AE$54,0),MATCH(H$4,'IPM TBtu and NOx'!$AF$5:$AW$5,0))</f>
        <v>15425.920311876776</v>
      </c>
      <c r="I27" s="42">
        <f>INDEX('IPM TBtu and NOx'!$AF$6:$AW$54,MATCH($B27,'IPM TBtu and NOx'!$AE$6:$AE$54,0),MATCH(I$4,'IPM TBtu and NOx'!$AF$5:$AW$5,0))</f>
        <v>15269.515665424397</v>
      </c>
      <c r="J27" s="85">
        <f>INDEX('IPM TBtu and NOx'!$J$6:$AA$54,MATCH($B27,'IPM TBtu and NOx'!$I$6:$I$54,0),MATCH(J$4,'IPM TBtu and NOx'!$J$5:$AA$5,0))*1000000</f>
        <v>362142466.66578162</v>
      </c>
      <c r="K27" s="85">
        <f>INDEX('IPM TBtu and NOx'!$J$6:$AA$54,MATCH($B27,'IPM TBtu and NOx'!$I$6:$I$54,0),MATCH(K$4,'IPM TBtu and NOx'!$J$5:$AA$5,0))*1000000</f>
        <v>362124716.9295404</v>
      </c>
      <c r="L27" s="85">
        <f>INDEX('IPM TBtu and NOx'!$J$6:$AA$54,MATCH($B27,'IPM TBtu and NOx'!$I$6:$I$54,0),MATCH(L$4,'IPM TBtu and NOx'!$J$5:$AA$5,0))*1000000</f>
        <v>362056252.92939413</v>
      </c>
      <c r="M27" s="85">
        <f>INDEX('IPM TBtu and NOx'!$J$6:$AA$54,MATCH($B27,'IPM TBtu and NOx'!$I$6:$I$54,0),MATCH(M$4,'IPM TBtu and NOx'!$J$5:$AA$5,0))*1000000</f>
        <v>362056942.49537772</v>
      </c>
      <c r="N27" s="85">
        <f>INDEX('IPM TBtu and NOx'!$J$6:$AA$54,MATCH($B27,'IPM TBtu and NOx'!$I$6:$I$54,0),MATCH(N$4,'IPM TBtu and NOx'!$J$5:$AA$5,0))*1000000</f>
        <v>362126818.28709757</v>
      </c>
      <c r="O27" s="85">
        <f>INDEX('IPM TBtu and NOx'!$J$6:$AA$54,MATCH($B27,'IPM TBtu and NOx'!$I$6:$I$54,0),MATCH(O$4,'IPM TBtu and NOx'!$J$5:$AA$5,0))*1000000</f>
        <v>362189586.18367255</v>
      </c>
      <c r="P27" s="99">
        <f>INDEX('IPM TBtu and NOx'!$BX$6:$CO$54,MATCH($B27,'IPM TBtu and NOx'!$BW$6:$BW$54,0),MATCH(P$4,'IPM TBtu and NOx'!$BX$5:$CO$5,0))</f>
        <v>0</v>
      </c>
      <c r="Q27" s="99">
        <f>INDEX('IPM TBtu and NOx'!$BX$6:$CO$54,MATCH($B27,'IPM TBtu and NOx'!$BW$6:$BW$54,0),MATCH(Q$4,'IPM TBtu and NOx'!$BX$5:$CO$5,0))</f>
        <v>0</v>
      </c>
      <c r="R27" s="99">
        <f>INDEX('IPM TBtu and NOx'!$BX$6:$CO$54,MATCH($B27,'IPM TBtu and NOx'!$BW$6:$BW$54,0),MATCH(R$4,'IPM TBtu and NOx'!$BX$5:$CO$5,0))</f>
        <v>0</v>
      </c>
      <c r="S27" s="99">
        <f>INDEX('IPM TBtu and NOx'!$BX$6:$CO$54,MATCH($B27,'IPM TBtu and NOx'!$BW$6:$BW$54,0),MATCH(S$4,'IPM TBtu and NOx'!$BX$5:$CO$5,0))</f>
        <v>0</v>
      </c>
      <c r="T27" s="99">
        <f>INDEX('IPM TBtu and NOx'!$BX$6:$CO$54,MATCH($B27,'IPM TBtu and NOx'!$BW$6:$BW$54,0),MATCH(T$4,'IPM TBtu and NOx'!$BX$5:$CO$5,0))</f>
        <v>0</v>
      </c>
      <c r="U27" s="99">
        <f>INDEX('IPM TBtu and NOx'!$BX$6:$CO$54,MATCH($B27,'IPM TBtu and NOx'!$BW$6:$BW$54,0),MATCH(U$4,'IPM TBtu and NOx'!$BX$5:$CO$5,0))</f>
        <v>0</v>
      </c>
      <c r="V27" s="99">
        <f>INDEX('IPM TBtu and NOx'!$BB$6:$BS$54,MATCH($B27,'IPM TBtu and NOx'!$BA$6:$BA$54,0),MATCH(V$4,'IPM TBtu and NOx'!$BB$5:$BS$5,0))*1000000</f>
        <v>0</v>
      </c>
      <c r="W27" s="99">
        <f>INDEX('IPM TBtu and NOx'!$BB$6:$BS$54,MATCH($B27,'IPM TBtu and NOx'!$BA$6:$BA$54,0),MATCH(W$4,'IPM TBtu and NOx'!$BB$5:$BS$5,0))*1000000</f>
        <v>0</v>
      </c>
      <c r="X27" s="99">
        <f>INDEX('IPM TBtu and NOx'!$BB$6:$BS$54,MATCH($B27,'IPM TBtu and NOx'!$BA$6:$BA$54,0),MATCH(X$4,'IPM TBtu and NOx'!$BB$5:$BS$5,0))*1000000</f>
        <v>0</v>
      </c>
      <c r="Y27" s="99">
        <f>INDEX('IPM TBtu and NOx'!$BB$6:$BS$54,MATCH($B27,'IPM TBtu and NOx'!$BA$6:$BA$54,0),MATCH(Y$4,'IPM TBtu and NOx'!$BB$5:$BS$5,0))*1000000</f>
        <v>0</v>
      </c>
      <c r="Z27" s="99">
        <f>INDEX('IPM TBtu and NOx'!$BB$6:$BS$54,MATCH($B27,'IPM TBtu and NOx'!$BA$6:$BA$54,0),MATCH(Z$4,'IPM TBtu and NOx'!$BB$5:$BS$5,0))*1000000</f>
        <v>0</v>
      </c>
      <c r="AA27" s="99">
        <f>INDEX('IPM TBtu and NOx'!$BB$6:$BS$54,MATCH($B27,'IPM TBtu and NOx'!$BA$6:$BA$54,0),MATCH(AA$4,'IPM TBtu and NOx'!$BB$5:$BS$5,0))*1000000</f>
        <v>0</v>
      </c>
      <c r="AB27" s="51">
        <f t="shared" si="17"/>
        <v>26415.258764542978</v>
      </c>
      <c r="AC27" s="42">
        <f t="shared" si="18"/>
        <v>25066.317651216785</v>
      </c>
      <c r="AD27" s="42">
        <f t="shared" si="19"/>
        <v>16130.754500469213</v>
      </c>
      <c r="AE27" s="42">
        <f t="shared" si="20"/>
        <v>15605.291821389184</v>
      </c>
      <c r="AF27" s="42">
        <f t="shared" si="21"/>
        <v>15425.920311876776</v>
      </c>
      <c r="AG27" s="42">
        <f t="shared" si="22"/>
        <v>15269.515665424397</v>
      </c>
      <c r="AH27" s="51">
        <f t="shared" si="23"/>
        <v>362142466.66578162</v>
      </c>
      <c r="AI27" s="42">
        <f t="shared" si="24"/>
        <v>362124716.9295404</v>
      </c>
      <c r="AJ27" s="42">
        <f t="shared" si="25"/>
        <v>362056252.92939413</v>
      </c>
      <c r="AK27" s="42">
        <f t="shared" si="26"/>
        <v>362056942.49537772</v>
      </c>
      <c r="AL27" s="42">
        <f t="shared" si="27"/>
        <v>362126818.28709757</v>
      </c>
      <c r="AM27" s="42">
        <f t="shared" si="28"/>
        <v>362189586.18367255</v>
      </c>
      <c r="AN27" s="51">
        <f>VLOOKUP($B27,'2015 Historic Data For Illust'!$A$3:$G$26,3,0)</f>
        <v>307239587.83899999</v>
      </c>
      <c r="AO27" s="62">
        <f>VLOOKUP($B27,'2015 Historic Data For Illust'!$A$3:$G$26,5,0)</f>
        <v>306221365.94199997</v>
      </c>
      <c r="AP27" s="51">
        <f>VLOOKUP($B27,'2015 Historic Data For Illust'!$A$3:$G$26,2,0)</f>
        <v>26937.544999999998</v>
      </c>
      <c r="AQ27" s="42">
        <f>VLOOKUP($B27,'2015 Historic Data For Illust'!$A$3:$G$26,7,0)</f>
        <v>26784.686000000002</v>
      </c>
      <c r="AR27" s="62">
        <f t="shared" si="29"/>
        <v>26873.748217149914</v>
      </c>
      <c r="AS27" s="73">
        <f t="shared" si="30"/>
        <v>0.17535204489413544</v>
      </c>
      <c r="AT27" s="8">
        <f t="shared" si="31"/>
        <v>0.17493675477284082</v>
      </c>
      <c r="AU27" s="9">
        <f t="shared" si="32"/>
        <v>0.17493675477284082</v>
      </c>
      <c r="AV27" s="68">
        <f t="shared" si="33"/>
        <v>0.14588324317634591</v>
      </c>
      <c r="AW27" s="8">
        <f t="shared" si="34"/>
        <v>0.13844024712675998</v>
      </c>
      <c r="AX27" s="8">
        <f t="shared" si="35"/>
        <v>8.910634394492796E-2</v>
      </c>
      <c r="AY27" s="8">
        <f t="shared" si="36"/>
        <v>8.6203522097016066E-2</v>
      </c>
      <c r="AZ27" s="8">
        <f t="shared" si="37"/>
        <v>8.5196232551033882E-2</v>
      </c>
      <c r="BA27" s="8">
        <f t="shared" si="38"/>
        <v>8.4317806187177144E-2</v>
      </c>
      <c r="BB27" s="40">
        <f t="shared" si="11"/>
        <v>26874</v>
      </c>
      <c r="BC27" s="40">
        <f t="shared" si="12"/>
        <v>25730</v>
      </c>
      <c r="BD27" s="40">
        <f t="shared" si="13"/>
        <v>18152</v>
      </c>
      <c r="BE27" s="40">
        <f t="shared" si="14"/>
        <v>17706</v>
      </c>
      <c r="BF27" s="40">
        <f t="shared" si="15"/>
        <v>17551</v>
      </c>
      <c r="BG27" s="40">
        <f t="shared" si="16"/>
        <v>17416</v>
      </c>
    </row>
    <row r="28" spans="1:61" s="1" customFormat="1" ht="15.75" thickBot="1" x14ac:dyDescent="0.3">
      <c r="A28" s="5" t="s">
        <v>70</v>
      </c>
      <c r="B28" s="161" t="s">
        <v>170</v>
      </c>
      <c r="C28" s="162"/>
      <c r="D28" s="49">
        <f t="shared" ref="D28:AQ28" si="39">SUMIF($A$5:$A$27,"=X",D$5:D$27)</f>
        <v>357910.93939665082</v>
      </c>
      <c r="E28" s="49">
        <f t="shared" si="39"/>
        <v>330589.06729536958</v>
      </c>
      <c r="F28" s="49">
        <f t="shared" si="39"/>
        <v>285699.1768473906</v>
      </c>
      <c r="G28" s="36">
        <f t="shared" si="39"/>
        <v>273371.43324432173</v>
      </c>
      <c r="H28" s="36">
        <f t="shared" si="39"/>
        <v>261493.23522769654</v>
      </c>
      <c r="I28" s="36">
        <f t="shared" si="39"/>
        <v>255024.66314309099</v>
      </c>
      <c r="J28" s="49">
        <f t="shared" si="39"/>
        <v>6933946819.3526487</v>
      </c>
      <c r="K28" s="36">
        <f t="shared" si="39"/>
        <v>6928435370.320282</v>
      </c>
      <c r="L28" s="36">
        <f t="shared" si="39"/>
        <v>6922894320.3809481</v>
      </c>
      <c r="M28" s="36">
        <f t="shared" si="39"/>
        <v>6890236460.9752531</v>
      </c>
      <c r="N28" s="36">
        <f t="shared" si="39"/>
        <v>6859483014.1679945</v>
      </c>
      <c r="O28" s="36">
        <f t="shared" si="39"/>
        <v>6838954328.1626568</v>
      </c>
      <c r="P28" s="100">
        <f t="shared" si="39"/>
        <v>6253.4430177692711</v>
      </c>
      <c r="Q28" s="101">
        <f t="shared" si="39"/>
        <v>5505.7809745937175</v>
      </c>
      <c r="R28" s="101">
        <f t="shared" si="39"/>
        <v>5497.9898941267311</v>
      </c>
      <c r="S28" s="101">
        <f t="shared" si="39"/>
        <v>5496.9145210593424</v>
      </c>
      <c r="T28" s="101">
        <f t="shared" si="39"/>
        <v>5461.1592536648232</v>
      </c>
      <c r="U28" s="101">
        <f t="shared" si="39"/>
        <v>5480.7843919167899</v>
      </c>
      <c r="V28" s="100">
        <f t="shared" si="39"/>
        <v>77985420.031044051</v>
      </c>
      <c r="W28" s="101">
        <f t="shared" si="39"/>
        <v>78117631.870895088</v>
      </c>
      <c r="X28" s="101">
        <f t="shared" si="39"/>
        <v>77985955.171240091</v>
      </c>
      <c r="Y28" s="101">
        <f t="shared" si="39"/>
        <v>77985955.171240091</v>
      </c>
      <c r="Z28" s="101">
        <f t="shared" si="39"/>
        <v>77924923.13842468</v>
      </c>
      <c r="AA28" s="101">
        <f t="shared" si="39"/>
        <v>78258695.388715625</v>
      </c>
      <c r="AB28" s="49">
        <f t="shared" si="39"/>
        <v>357910.93939665082</v>
      </c>
      <c r="AC28" s="36">
        <f t="shared" si="39"/>
        <v>330589.06729536958</v>
      </c>
      <c r="AD28" s="36">
        <f t="shared" si="39"/>
        <v>285699.1768473906</v>
      </c>
      <c r="AE28" s="36">
        <f t="shared" si="39"/>
        <v>273371.43324432173</v>
      </c>
      <c r="AF28" s="36">
        <f t="shared" si="39"/>
        <v>261493.23522769654</v>
      </c>
      <c r="AG28" s="36">
        <f t="shared" si="39"/>
        <v>255024.66314309099</v>
      </c>
      <c r="AH28" s="49">
        <f t="shared" si="39"/>
        <v>6933946819.3526487</v>
      </c>
      <c r="AI28" s="36">
        <f t="shared" si="39"/>
        <v>6928435370.320282</v>
      </c>
      <c r="AJ28" s="36">
        <f t="shared" si="39"/>
        <v>6922894320.3809481</v>
      </c>
      <c r="AK28" s="36">
        <f t="shared" si="39"/>
        <v>6890236460.9752531</v>
      </c>
      <c r="AL28" s="36">
        <f t="shared" si="39"/>
        <v>6859483014.1679945</v>
      </c>
      <c r="AM28" s="36">
        <f t="shared" si="39"/>
        <v>6838954328.1626568</v>
      </c>
      <c r="AN28" s="49">
        <f t="shared" si="39"/>
        <v>7388985873.4099998</v>
      </c>
      <c r="AO28" s="64">
        <f t="shared" si="39"/>
        <v>7262679213.7790012</v>
      </c>
      <c r="AP28" s="49">
        <f t="shared" si="39"/>
        <v>398064.90499999997</v>
      </c>
      <c r="AQ28" s="36">
        <f t="shared" si="39"/>
        <v>373085.40786411252</v>
      </c>
      <c r="AR28" s="67">
        <f t="shared" si="29"/>
        <v>379573.8083892219</v>
      </c>
      <c r="AS28" s="50">
        <f t="shared" si="30"/>
        <v>0.10774547734147823</v>
      </c>
      <c r="AT28" s="33">
        <f t="shared" si="31"/>
        <v>0.102740434179244</v>
      </c>
      <c r="AU28" s="34">
        <f t="shared" si="32"/>
        <v>0.102740434179244</v>
      </c>
      <c r="AV28" s="65">
        <f t="shared" si="33"/>
        <v>0.10323440566279547</v>
      </c>
      <c r="AW28" s="33">
        <f t="shared" si="34"/>
        <v>9.5429645980831992E-2</v>
      </c>
      <c r="AX28" s="33">
        <f t="shared" si="35"/>
        <v>8.2537494760332938E-2</v>
      </c>
      <c r="AY28" s="33">
        <f t="shared" si="36"/>
        <v>7.9350377825967489E-2</v>
      </c>
      <c r="AZ28" s="33">
        <f t="shared" si="37"/>
        <v>7.624284065944692E-2</v>
      </c>
      <c r="BA28" s="33">
        <f t="shared" si="38"/>
        <v>7.458001644868581E-2</v>
      </c>
      <c r="BB28" s="36">
        <f t="shared" ref="BB28:BG28" si="40">SUMIF($A$5:$A$27,"=X",BB$5:BB$27)</f>
        <v>379461</v>
      </c>
      <c r="BC28" s="36">
        <f t="shared" si="40"/>
        <v>353916</v>
      </c>
      <c r="BD28" s="36">
        <f t="shared" si="40"/>
        <v>310577</v>
      </c>
      <c r="BE28" s="36">
        <f t="shared" si="40"/>
        <v>298517</v>
      </c>
      <c r="BF28" s="36">
        <f t="shared" si="40"/>
        <v>287162</v>
      </c>
      <c r="BG28" s="36">
        <f t="shared" si="40"/>
        <v>281229</v>
      </c>
    </row>
    <row r="30" spans="1:61" s="47" customFormat="1" x14ac:dyDescent="0.25">
      <c r="B30" s="41"/>
      <c r="C30" s="41"/>
      <c r="AS30" s="48"/>
      <c r="AT30" s="48"/>
      <c r="AU30" s="48"/>
      <c r="AV30" s="48"/>
      <c r="AW30" s="48"/>
      <c r="AX30" s="48"/>
      <c r="AY30" s="48"/>
      <c r="AZ30" s="48"/>
      <c r="BA30" s="48"/>
      <c r="BB30" s="48"/>
      <c r="BC30" s="48"/>
      <c r="BD30" s="48"/>
      <c r="BE30" s="48"/>
      <c r="BF30" s="48"/>
      <c r="BG30" s="48"/>
      <c r="BH30" s="48"/>
    </row>
    <row r="31" spans="1:61" s="46" customFormat="1" x14ac:dyDescent="0.25">
      <c r="B31" s="41"/>
      <c r="C31" s="41"/>
      <c r="D31" s="47"/>
      <c r="E31" s="47"/>
      <c r="F31" s="47"/>
      <c r="G31" s="47"/>
      <c r="H31" s="47"/>
      <c r="I31" s="47"/>
    </row>
    <row r="32" spans="1:61" x14ac:dyDescent="0.25">
      <c r="B32" s="41"/>
      <c r="C32" s="41"/>
      <c r="D32" s="47" t="s">
        <v>240</v>
      </c>
      <c r="E32" s="47"/>
      <c r="F32" s="47"/>
      <c r="G32" s="47"/>
      <c r="H32" s="47"/>
      <c r="I32" s="47"/>
      <c r="J32" s="46"/>
      <c r="K32" s="46"/>
      <c r="L32" s="46"/>
      <c r="M32" s="46"/>
      <c r="N32" s="46"/>
      <c r="O32" s="46"/>
    </row>
    <row r="33" spans="2:15" x14ac:dyDescent="0.25">
      <c r="B33" s="41"/>
      <c r="C33" s="41"/>
      <c r="D33" s="47"/>
      <c r="E33" s="47"/>
      <c r="F33" s="47"/>
      <c r="G33" s="47"/>
      <c r="H33" s="47"/>
      <c r="I33" s="47"/>
      <c r="J33" s="46"/>
      <c r="K33" s="46"/>
      <c r="L33" s="46"/>
      <c r="M33" s="46"/>
      <c r="N33" s="46"/>
      <c r="O33" s="46"/>
    </row>
    <row r="34" spans="2:15" x14ac:dyDescent="0.25">
      <c r="B34" s="41"/>
      <c r="C34" s="41"/>
      <c r="D34" s="47"/>
      <c r="E34" s="47"/>
      <c r="F34" s="47"/>
      <c r="G34" s="47"/>
      <c r="H34" s="47"/>
      <c r="I34" s="47"/>
      <c r="J34" s="46"/>
      <c r="K34" s="46"/>
      <c r="L34" s="46"/>
      <c r="M34" s="46"/>
      <c r="N34" s="46"/>
      <c r="O34" s="46"/>
    </row>
    <row r="35" spans="2:15" x14ac:dyDescent="0.25">
      <c r="B35" s="41"/>
      <c r="C35" s="41"/>
      <c r="D35" s="47"/>
      <c r="E35" s="47"/>
      <c r="F35" s="47"/>
      <c r="G35" s="47"/>
      <c r="H35" s="47"/>
      <c r="I35" s="47"/>
      <c r="J35" s="46"/>
      <c r="K35" s="46"/>
      <c r="L35" s="46"/>
      <c r="M35" s="46"/>
      <c r="N35" s="46"/>
      <c r="O35" s="46"/>
    </row>
    <row r="36" spans="2:15" x14ac:dyDescent="0.25">
      <c r="B36" s="41"/>
      <c r="C36" s="41"/>
      <c r="D36" s="47"/>
      <c r="E36" s="47"/>
      <c r="F36" s="47"/>
      <c r="G36" s="47"/>
      <c r="H36" s="47"/>
      <c r="I36" s="47"/>
      <c r="J36" s="46"/>
      <c r="K36" s="46"/>
      <c r="L36" s="46"/>
      <c r="M36" s="46"/>
      <c r="N36" s="46"/>
      <c r="O36" s="46"/>
    </row>
    <row r="37" spans="2:15" x14ac:dyDescent="0.25">
      <c r="B37" s="41"/>
      <c r="C37" s="41"/>
      <c r="D37" s="47"/>
      <c r="E37" s="47"/>
      <c r="F37" s="47"/>
      <c r="G37" s="47"/>
      <c r="H37" s="47"/>
      <c r="I37" s="47"/>
      <c r="J37" s="46"/>
      <c r="K37" s="46"/>
      <c r="L37" s="46"/>
      <c r="M37" s="46"/>
      <c r="N37" s="46"/>
      <c r="O37" s="46"/>
    </row>
    <row r="38" spans="2:15" x14ac:dyDescent="0.25">
      <c r="B38" s="41"/>
      <c r="C38" s="41"/>
      <c r="D38" s="47"/>
      <c r="E38" s="47"/>
      <c r="F38" s="47"/>
      <c r="G38" s="47"/>
      <c r="H38" s="47"/>
      <c r="I38" s="47"/>
      <c r="J38" s="46"/>
      <c r="K38" s="46"/>
      <c r="L38" s="46"/>
      <c r="M38" s="46"/>
      <c r="N38" s="46"/>
      <c r="O38" s="46"/>
    </row>
    <row r="39" spans="2:15" x14ac:dyDescent="0.25">
      <c r="B39" s="41"/>
      <c r="C39" s="41"/>
      <c r="D39" s="47"/>
      <c r="E39" s="47"/>
      <c r="F39" s="47"/>
      <c r="G39" s="47"/>
      <c r="H39" s="47"/>
      <c r="I39" s="47"/>
      <c r="J39" s="46"/>
      <c r="K39" s="46"/>
      <c r="L39" s="46"/>
      <c r="M39" s="46"/>
      <c r="N39" s="46"/>
      <c r="O39" s="46"/>
    </row>
  </sheetData>
  <autoFilter ref="A4:BG28"/>
  <mergeCells count="13">
    <mergeCell ref="AV3:BA3"/>
    <mergeCell ref="BB3:BG3"/>
    <mergeCell ref="B28:C28"/>
    <mergeCell ref="BB2:BG2"/>
    <mergeCell ref="D3:I3"/>
    <mergeCell ref="J3:O3"/>
    <mergeCell ref="P3:U3"/>
    <mergeCell ref="V3:AA3"/>
    <mergeCell ref="AB3:AG3"/>
    <mergeCell ref="AH3:AM3"/>
    <mergeCell ref="AN3:AO3"/>
    <mergeCell ref="AQ3:AR3"/>
    <mergeCell ref="AS3:AU3"/>
  </mergeCells>
  <pageMargins left="0.7" right="0.7" top="0.75" bottom="0.75" header="0.3" footer="0.3"/>
  <pageSetup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56"/>
  <sheetViews>
    <sheetView zoomScale="85" zoomScaleNormal="85" workbookViewId="0"/>
  </sheetViews>
  <sheetFormatPr defaultRowHeight="15" x14ac:dyDescent="0.25"/>
  <cols>
    <col min="1" max="1" width="17.85546875" bestFit="1" customWidth="1"/>
    <col min="2" max="2" width="7.5703125" bestFit="1" customWidth="1"/>
    <col min="3" max="3" width="13.85546875" bestFit="1" customWidth="1"/>
    <col min="4" max="4" width="9.42578125" bestFit="1" customWidth="1"/>
    <col min="5" max="5" width="13.85546875" bestFit="1" customWidth="1"/>
    <col min="6" max="6" width="12.140625" bestFit="1" customWidth="1"/>
    <col min="7" max="7" width="17" bestFit="1" customWidth="1"/>
    <col min="8" max="8" width="19.42578125" customWidth="1"/>
    <col min="10" max="10" width="14.5703125" customWidth="1"/>
    <col min="11" max="12" width="11.85546875" customWidth="1"/>
    <col min="14" max="14" width="13.28515625" customWidth="1"/>
  </cols>
  <sheetData>
    <row r="1" spans="1:8" ht="90.75" thickBot="1" x14ac:dyDescent="0.3">
      <c r="A1" s="86" t="s">
        <v>171</v>
      </c>
      <c r="B1" s="86" t="s">
        <v>172</v>
      </c>
      <c r="C1" s="86" t="s">
        <v>173</v>
      </c>
      <c r="D1" s="86" t="s">
        <v>174</v>
      </c>
      <c r="E1" s="86" t="s">
        <v>175</v>
      </c>
      <c r="F1" s="86" t="s">
        <v>176</v>
      </c>
      <c r="G1" s="86" t="s">
        <v>177</v>
      </c>
      <c r="H1" s="86" t="s">
        <v>178</v>
      </c>
    </row>
    <row r="2" spans="1:8" ht="15.75" thickTop="1" x14ac:dyDescent="0.25">
      <c r="A2" s="87" t="s">
        <v>14</v>
      </c>
      <c r="B2" s="88">
        <v>20368.914000000001</v>
      </c>
      <c r="C2" s="88">
        <v>425500570.417</v>
      </c>
      <c r="D2" s="88">
        <v>16139.944</v>
      </c>
      <c r="E2" s="88">
        <v>394515472.13300002</v>
      </c>
      <c r="F2" s="88">
        <v>14073.2745</v>
      </c>
      <c r="G2" s="88">
        <v>14073.2745</v>
      </c>
      <c r="H2" s="88">
        <v>14073.2745</v>
      </c>
    </row>
    <row r="3" spans="1:8" x14ac:dyDescent="0.25">
      <c r="A3" s="89" t="s">
        <v>18</v>
      </c>
      <c r="B3" s="90">
        <v>12559.996999999999</v>
      </c>
      <c r="C3" s="90">
        <v>170263929.014</v>
      </c>
      <c r="D3" s="90">
        <v>12559.996999999999</v>
      </c>
      <c r="E3" s="90">
        <v>170263929.014</v>
      </c>
      <c r="F3" s="90">
        <v>12559.996999999999</v>
      </c>
      <c r="G3" s="90">
        <v>12559.996999999999</v>
      </c>
      <c r="H3" s="90">
        <v>12559.996999999999</v>
      </c>
    </row>
    <row r="4" spans="1:8" x14ac:dyDescent="0.25">
      <c r="A4" s="89" t="s">
        <v>28</v>
      </c>
      <c r="B4" s="90">
        <v>10785.903</v>
      </c>
      <c r="C4" s="90">
        <v>403760665.45300001</v>
      </c>
      <c r="D4" s="90">
        <v>8601.5259999999998</v>
      </c>
      <c r="E4" s="90">
        <v>396363009.60299999</v>
      </c>
      <c r="F4" s="90">
        <v>8601.5259999999998</v>
      </c>
      <c r="G4" s="90">
        <v>8601.5259999999998</v>
      </c>
      <c r="H4" s="90">
        <v>8601.5259999999998</v>
      </c>
    </row>
    <row r="5" spans="1:8" x14ac:dyDescent="0.25">
      <c r="A5" s="89" t="s">
        <v>30</v>
      </c>
      <c r="B5" s="90">
        <v>15975.882</v>
      </c>
      <c r="C5" s="90">
        <v>389426142.65499997</v>
      </c>
      <c r="D5" s="90">
        <v>15975.882</v>
      </c>
      <c r="E5" s="90">
        <v>389426142.65499997</v>
      </c>
      <c r="F5" s="90">
        <v>15115.952499999999</v>
      </c>
      <c r="G5" s="90">
        <v>15115.952499999999</v>
      </c>
      <c r="H5" s="90">
        <v>14849.51714297</v>
      </c>
    </row>
    <row r="6" spans="1:8" x14ac:dyDescent="0.25">
      <c r="A6" s="89" t="s">
        <v>31</v>
      </c>
      <c r="B6" s="90">
        <v>36353.300999999999</v>
      </c>
      <c r="C6" s="90">
        <v>412655981.95999998</v>
      </c>
      <c r="D6" s="90">
        <v>35559.646000000001</v>
      </c>
      <c r="E6" s="90">
        <v>408185175.23100001</v>
      </c>
      <c r="F6" s="90">
        <v>34476.116499999996</v>
      </c>
      <c r="G6" s="90">
        <v>31041.719101250001</v>
      </c>
      <c r="H6" s="90">
        <v>31041.719101250001</v>
      </c>
    </row>
    <row r="7" spans="1:8" x14ac:dyDescent="0.25">
      <c r="A7" s="89" t="s">
        <v>32</v>
      </c>
      <c r="B7" s="90">
        <v>12177.849</v>
      </c>
      <c r="C7" s="90">
        <v>148043347.20100001</v>
      </c>
      <c r="D7" s="90">
        <v>11407.213</v>
      </c>
      <c r="E7" s="90">
        <v>143675508.926</v>
      </c>
      <c r="F7" s="90">
        <v>11139.637500000001</v>
      </c>
      <c r="G7" s="90">
        <v>11139.637500000001</v>
      </c>
      <c r="H7" s="90">
        <v>11139.637500000001</v>
      </c>
    </row>
    <row r="8" spans="1:8" x14ac:dyDescent="0.25">
      <c r="A8" s="89" t="s">
        <v>33</v>
      </c>
      <c r="B8" s="90">
        <v>8136.34</v>
      </c>
      <c r="C8" s="90">
        <v>144389596.46399999</v>
      </c>
      <c r="D8" s="90">
        <v>7750.9960000000001</v>
      </c>
      <c r="E8" s="90">
        <v>139088330.92300001</v>
      </c>
      <c r="F8" s="90">
        <v>7736.0010000000002</v>
      </c>
      <c r="G8" s="90">
        <v>7736.0010000000002</v>
      </c>
      <c r="H8" s="90">
        <v>7736.0010000000002</v>
      </c>
    </row>
    <row r="9" spans="1:8" x14ac:dyDescent="0.25">
      <c r="A9" s="89" t="s">
        <v>34</v>
      </c>
      <c r="B9" s="90">
        <v>27731.019</v>
      </c>
      <c r="C9" s="90">
        <v>372396263.78299999</v>
      </c>
      <c r="D9" s="90">
        <v>26512.84</v>
      </c>
      <c r="E9" s="90">
        <v>365434079.42699999</v>
      </c>
      <c r="F9" s="90">
        <v>25826.248</v>
      </c>
      <c r="G9" s="90">
        <v>25826.248</v>
      </c>
      <c r="H9" s="90">
        <v>25826.248</v>
      </c>
    </row>
    <row r="10" spans="1:8" x14ac:dyDescent="0.25">
      <c r="A10" s="89" t="s">
        <v>35</v>
      </c>
      <c r="B10" s="90">
        <v>19257.035</v>
      </c>
      <c r="C10" s="90">
        <v>326367340.759</v>
      </c>
      <c r="D10" s="90">
        <v>19252.653999999999</v>
      </c>
      <c r="E10" s="90">
        <v>326315787.21499997</v>
      </c>
      <c r="F10" s="90">
        <v>19098.018</v>
      </c>
      <c r="G10" s="90">
        <v>19098.018</v>
      </c>
      <c r="H10" s="90">
        <v>19098.018</v>
      </c>
    </row>
    <row r="11" spans="1:8" x14ac:dyDescent="0.25">
      <c r="A11" s="89" t="s">
        <v>37</v>
      </c>
      <c r="B11" s="90">
        <v>3900.2640000000001</v>
      </c>
      <c r="C11" s="90">
        <v>98120362.005999997</v>
      </c>
      <c r="D11" s="125">
        <v>3854.5340000000001</v>
      </c>
      <c r="E11" s="125">
        <v>97707264.084999993</v>
      </c>
      <c r="F11" s="125">
        <v>3854.5340000000001</v>
      </c>
      <c r="G11" s="125">
        <v>3854.5340000000001</v>
      </c>
      <c r="H11" s="125">
        <v>3854.5340000000001</v>
      </c>
    </row>
    <row r="12" spans="1:8" x14ac:dyDescent="0.25">
      <c r="A12" s="89" t="s">
        <v>39</v>
      </c>
      <c r="B12" s="90">
        <v>21529.817999999999</v>
      </c>
      <c r="C12" s="90">
        <v>329981922.26700002</v>
      </c>
      <c r="D12" s="126">
        <v>18126.685000000001</v>
      </c>
      <c r="E12" s="107">
        <v>301932220.81</v>
      </c>
      <c r="F12" s="107">
        <v>18126.685000000001</v>
      </c>
      <c r="G12" s="107">
        <v>18126.685000000001</v>
      </c>
      <c r="H12" s="107">
        <v>18126.685000000001</v>
      </c>
    </row>
    <row r="13" spans="1:8" x14ac:dyDescent="0.25">
      <c r="A13" s="89" t="s">
        <v>41</v>
      </c>
      <c r="B13" s="90">
        <v>6438.277</v>
      </c>
      <c r="C13" s="90">
        <v>197851901.84400001</v>
      </c>
      <c r="D13" s="90">
        <v>6438.277</v>
      </c>
      <c r="E13" s="90">
        <v>197851901.84400001</v>
      </c>
      <c r="F13" s="90">
        <v>6438.277</v>
      </c>
      <c r="G13" s="90">
        <v>6438.277</v>
      </c>
      <c r="H13" s="90">
        <v>6438.277</v>
      </c>
    </row>
    <row r="14" spans="1:8" x14ac:dyDescent="0.25">
      <c r="A14" s="89" t="s">
        <v>42</v>
      </c>
      <c r="B14" s="90">
        <v>18854.8</v>
      </c>
      <c r="C14" s="90">
        <v>311255550.10299999</v>
      </c>
      <c r="D14" s="90">
        <v>18533.357</v>
      </c>
      <c r="E14" s="90">
        <v>309266191.741</v>
      </c>
      <c r="F14" s="90">
        <v>18325.314999999999</v>
      </c>
      <c r="G14" s="90">
        <v>18325.314999999999</v>
      </c>
      <c r="H14" s="90">
        <v>18325.314999999999</v>
      </c>
    </row>
    <row r="15" spans="1:8" x14ac:dyDescent="0.25">
      <c r="A15" s="89" t="s">
        <v>47</v>
      </c>
      <c r="B15" s="90">
        <v>2114.0509999999999</v>
      </c>
      <c r="C15" s="90">
        <v>150054701.34900001</v>
      </c>
      <c r="D15" s="90">
        <v>2114.0509999999999</v>
      </c>
      <c r="E15" s="90">
        <v>150054701.34900001</v>
      </c>
      <c r="F15" s="90">
        <v>2114.0509999999999</v>
      </c>
      <c r="G15" s="90">
        <v>2114.0509999999999</v>
      </c>
      <c r="H15" s="90">
        <v>2114.0509999999999</v>
      </c>
    </row>
    <row r="16" spans="1:8" x14ac:dyDescent="0.25">
      <c r="A16" s="89" t="s">
        <v>49</v>
      </c>
      <c r="B16" s="90">
        <v>5592.81</v>
      </c>
      <c r="C16" s="90">
        <v>252963113.079</v>
      </c>
      <c r="D16" s="90">
        <v>5488.7470000000003</v>
      </c>
      <c r="E16" s="90">
        <v>251034066.46200001</v>
      </c>
      <c r="F16" s="90">
        <v>5488.7470000000003</v>
      </c>
      <c r="G16" s="90">
        <v>5488.7470000000003</v>
      </c>
      <c r="H16" s="90">
        <v>5488.7470000000003</v>
      </c>
    </row>
    <row r="17" spans="1:14" x14ac:dyDescent="0.25">
      <c r="A17" s="89" t="s">
        <v>52</v>
      </c>
      <c r="B17" s="90">
        <v>27382.030999999999</v>
      </c>
      <c r="C17" s="90">
        <v>411233101.31199998</v>
      </c>
      <c r="D17" s="90">
        <v>27269.118999999999</v>
      </c>
      <c r="E17" s="90">
        <v>409504677.70899999</v>
      </c>
      <c r="F17" s="90">
        <v>27269.118999999999</v>
      </c>
      <c r="G17" s="90">
        <v>27269.118999999999</v>
      </c>
      <c r="H17" s="90">
        <v>27269.118999999999</v>
      </c>
    </row>
    <row r="18" spans="1:14" x14ac:dyDescent="0.25">
      <c r="A18" s="89" t="s">
        <v>53</v>
      </c>
      <c r="B18" s="90">
        <v>13921.647000000001</v>
      </c>
      <c r="C18" s="90">
        <v>256168790.18700001</v>
      </c>
      <c r="D18" s="90">
        <v>13055.098</v>
      </c>
      <c r="E18" s="90">
        <v>243267180.88800001</v>
      </c>
      <c r="F18" s="90">
        <v>13055.098</v>
      </c>
      <c r="G18" s="90">
        <v>13055.098</v>
      </c>
      <c r="H18" s="90">
        <v>13055.098</v>
      </c>
      <c r="N18" s="40"/>
    </row>
    <row r="19" spans="1:14" x14ac:dyDescent="0.25">
      <c r="A19" s="89" t="s">
        <v>55</v>
      </c>
      <c r="B19" s="90">
        <v>36032.684000000001</v>
      </c>
      <c r="C19" s="90">
        <v>502369273.60799998</v>
      </c>
      <c r="D19" s="90">
        <v>36032.684000000001</v>
      </c>
      <c r="E19" s="90">
        <v>502369273.60799998</v>
      </c>
      <c r="F19" s="90">
        <v>35607.243499999997</v>
      </c>
      <c r="G19" s="90">
        <v>35607.243499999997</v>
      </c>
      <c r="H19" s="90">
        <v>35607.243499999997</v>
      </c>
    </row>
    <row r="20" spans="1:14" x14ac:dyDescent="0.25">
      <c r="A20" s="89" t="s">
        <v>59</v>
      </c>
      <c r="B20" s="90">
        <v>9200.5589999999993</v>
      </c>
      <c r="C20" s="90">
        <v>196114293.33899999</v>
      </c>
      <c r="D20" s="90">
        <v>9200.5589999999993</v>
      </c>
      <c r="E20" s="90">
        <v>196114293.33899999</v>
      </c>
      <c r="F20" s="90">
        <v>9200.5589999999993</v>
      </c>
      <c r="G20" s="90">
        <v>9200.5589999999993</v>
      </c>
      <c r="H20" s="90">
        <v>7779.1175328559702</v>
      </c>
    </row>
    <row r="21" spans="1:14" x14ac:dyDescent="0.25">
      <c r="A21" s="89" t="s">
        <v>60</v>
      </c>
      <c r="B21" s="90">
        <v>55408.85</v>
      </c>
      <c r="C21" s="90">
        <v>1514498370.388</v>
      </c>
      <c r="D21" s="90">
        <v>54441.400999999998</v>
      </c>
      <c r="E21" s="90">
        <v>1503510566.0190001</v>
      </c>
      <c r="F21" s="90">
        <v>54441.400999999998</v>
      </c>
      <c r="G21" s="90">
        <v>54441.400999999998</v>
      </c>
      <c r="H21" s="90">
        <v>54441.400999999998</v>
      </c>
    </row>
    <row r="22" spans="1:14" x14ac:dyDescent="0.25">
      <c r="A22" s="89" t="s">
        <v>63</v>
      </c>
      <c r="B22" s="90">
        <v>9650.9609999999993</v>
      </c>
      <c r="C22" s="90">
        <v>226147449.43200001</v>
      </c>
      <c r="D22" s="90">
        <v>9618.2189999999991</v>
      </c>
      <c r="E22" s="90">
        <v>225903538.074</v>
      </c>
      <c r="F22" s="90">
        <v>9356.6875</v>
      </c>
      <c r="G22" s="90">
        <v>9356.6875</v>
      </c>
      <c r="H22" s="90">
        <v>9356.6875</v>
      </c>
    </row>
    <row r="23" spans="1:14" x14ac:dyDescent="0.25">
      <c r="A23" s="89" t="s">
        <v>65</v>
      </c>
      <c r="B23" s="90">
        <v>26937.367999999999</v>
      </c>
      <c r="C23" s="90">
        <v>307239587.83899999</v>
      </c>
      <c r="D23" s="90">
        <v>26784.508999999998</v>
      </c>
      <c r="E23" s="90">
        <v>306221365.94199997</v>
      </c>
      <c r="F23" s="90">
        <v>26784.508999999998</v>
      </c>
      <c r="G23" s="90">
        <v>26784.508999999998</v>
      </c>
      <c r="H23" s="90">
        <v>26784.508999999998</v>
      </c>
    </row>
    <row r="24" spans="1:14" x14ac:dyDescent="0.25">
      <c r="A24" s="89" t="s">
        <v>66</v>
      </c>
      <c r="B24" s="90">
        <v>9071.5349999999999</v>
      </c>
      <c r="C24" s="90">
        <v>230496574.655</v>
      </c>
      <c r="D24" s="90">
        <v>8346.9390000000003</v>
      </c>
      <c r="E24" s="90">
        <v>224296379.63600001</v>
      </c>
      <c r="F24" s="90">
        <v>8273.2204999999994</v>
      </c>
      <c r="G24" s="90">
        <v>7725.6202628624997</v>
      </c>
      <c r="H24" s="90">
        <v>7725.6202628624997</v>
      </c>
    </row>
    <row r="25" spans="1:14" ht="26.25" x14ac:dyDescent="0.25">
      <c r="A25" s="91" t="s">
        <v>179</v>
      </c>
      <c r="B25" s="92">
        <f t="shared" ref="B25:H25" si="0">SUM(B2:B24)-B4</f>
        <v>398595.99200000003</v>
      </c>
      <c r="C25" s="92">
        <f t="shared" si="0"/>
        <v>7373538163.6609993</v>
      </c>
      <c r="D25" s="92">
        <f t="shared" si="0"/>
        <v>384463.35100000002</v>
      </c>
      <c r="E25" s="92">
        <f t="shared" si="0"/>
        <v>7255938047.0299997</v>
      </c>
      <c r="F25" s="92">
        <f t="shared" si="0"/>
        <v>378360.69150000007</v>
      </c>
      <c r="G25" s="92">
        <f t="shared" si="0"/>
        <v>374378.69386411255</v>
      </c>
      <c r="H25" s="92">
        <f t="shared" si="0"/>
        <v>372690.81703993847</v>
      </c>
    </row>
    <row r="26" spans="1:14" x14ac:dyDescent="0.25">
      <c r="A26" s="93"/>
      <c r="B26" s="94"/>
      <c r="C26" s="94"/>
      <c r="D26" s="94"/>
      <c r="E26" s="94"/>
      <c r="F26" s="94"/>
      <c r="G26" s="94"/>
      <c r="H26" s="94"/>
    </row>
    <row r="27" spans="1:14" x14ac:dyDescent="0.25">
      <c r="A27" s="89" t="s">
        <v>16</v>
      </c>
      <c r="B27" s="90">
        <v>12733.134000000002</v>
      </c>
      <c r="C27" s="51">
        <v>257821189.28800002</v>
      </c>
      <c r="D27" s="40">
        <v>11592.969000000001</v>
      </c>
      <c r="E27" s="42">
        <v>250356331.64299998</v>
      </c>
      <c r="F27" s="40">
        <v>11104.406500000001</v>
      </c>
      <c r="G27" s="40">
        <v>11104.406500000001</v>
      </c>
      <c r="H27" s="40">
        <v>10399.9362218717</v>
      </c>
    </row>
    <row r="28" spans="1:14" x14ac:dyDescent="0.25">
      <c r="A28" s="89" t="s">
        <v>20</v>
      </c>
      <c r="B28" s="90">
        <v>1905.2940000000001</v>
      </c>
      <c r="C28" s="90">
        <v>354625040.34299999</v>
      </c>
      <c r="D28" s="90">
        <v>1894.4390000000001</v>
      </c>
      <c r="E28" s="90">
        <v>348387384.13800001</v>
      </c>
      <c r="F28" s="90">
        <v>1894.4390000000001</v>
      </c>
      <c r="G28" s="90">
        <v>1894.4390000000001</v>
      </c>
      <c r="H28" s="90">
        <v>1894.4390000000001</v>
      </c>
    </row>
    <row r="29" spans="1:14" x14ac:dyDescent="0.25">
      <c r="A29" s="89" t="s">
        <v>22</v>
      </c>
      <c r="B29" s="90">
        <v>15981.112999999999</v>
      </c>
      <c r="C29" s="90">
        <v>197378383.04899999</v>
      </c>
      <c r="D29" s="90">
        <v>15674.72</v>
      </c>
      <c r="E29" s="90">
        <v>195506134.40599999</v>
      </c>
      <c r="F29" s="90">
        <v>14874.386500000001</v>
      </c>
      <c r="G29" s="90">
        <v>14109.25910705</v>
      </c>
      <c r="H29" s="90">
        <v>13876.8426425707</v>
      </c>
    </row>
    <row r="30" spans="1:14" x14ac:dyDescent="0.25">
      <c r="A30" s="89" t="s">
        <v>24</v>
      </c>
      <c r="B30" s="90">
        <v>605.05600000000004</v>
      </c>
      <c r="C30" s="90">
        <v>53411322.611000001</v>
      </c>
      <c r="D30" s="90">
        <v>605.05600000000004</v>
      </c>
      <c r="E30" s="90">
        <v>53411322.611000001</v>
      </c>
      <c r="F30" s="90">
        <v>605.05600000000004</v>
      </c>
      <c r="G30" s="90">
        <v>605.05600000000004</v>
      </c>
      <c r="H30" s="90">
        <v>605.05600000000004</v>
      </c>
    </row>
    <row r="31" spans="1:14" x14ac:dyDescent="0.25">
      <c r="A31" s="89" t="s">
        <v>25</v>
      </c>
      <c r="B31" s="90">
        <v>497.26</v>
      </c>
      <c r="C31" s="90">
        <v>21720578.201000001</v>
      </c>
      <c r="D31" s="90">
        <v>497.26</v>
      </c>
      <c r="E31" s="90">
        <v>21720578.201000001</v>
      </c>
      <c r="F31" s="90">
        <v>497.26</v>
      </c>
      <c r="G31" s="90">
        <v>497.26</v>
      </c>
      <c r="H31" s="90">
        <v>497.26</v>
      </c>
    </row>
    <row r="32" spans="1:14" x14ac:dyDescent="0.25">
      <c r="A32" s="89" t="s">
        <v>27</v>
      </c>
      <c r="B32" s="90">
        <v>25382.963</v>
      </c>
      <c r="C32" s="90">
        <v>775751347.12</v>
      </c>
      <c r="D32" s="90">
        <v>22286.598000000002</v>
      </c>
      <c r="E32" s="90">
        <v>758981541.87699997</v>
      </c>
      <c r="F32" s="90">
        <v>22286.598000000002</v>
      </c>
      <c r="G32" s="90">
        <v>22286.598000000002</v>
      </c>
      <c r="H32" s="90">
        <v>22286.598000000002</v>
      </c>
    </row>
    <row r="33" spans="1:8" x14ac:dyDescent="0.25">
      <c r="A33" s="89" t="s">
        <v>29</v>
      </c>
      <c r="B33" s="90">
        <v>151.78399999999999</v>
      </c>
      <c r="C33" s="90">
        <v>15137416.446</v>
      </c>
      <c r="D33" s="90">
        <v>151.78399999999999</v>
      </c>
      <c r="E33" s="90">
        <v>15137416.446</v>
      </c>
      <c r="F33" s="90">
        <v>151.78399999999999</v>
      </c>
      <c r="G33" s="90">
        <v>151.78399999999999</v>
      </c>
      <c r="H33" s="90">
        <v>151.78399999999999</v>
      </c>
    </row>
    <row r="34" spans="1:8" x14ac:dyDescent="0.25">
      <c r="A34" s="89" t="s">
        <v>36</v>
      </c>
      <c r="B34" s="90">
        <v>109.40900000000001</v>
      </c>
      <c r="C34" s="90">
        <v>8230844.3229999999</v>
      </c>
      <c r="D34" s="90">
        <v>109.40900000000001</v>
      </c>
      <c r="E34" s="90">
        <v>8230844.3229999999</v>
      </c>
      <c r="F34" s="90">
        <v>109.40900000000001</v>
      </c>
      <c r="G34" s="90">
        <v>109.40900000000001</v>
      </c>
      <c r="H34" s="90">
        <v>109.40900000000001</v>
      </c>
    </row>
    <row r="35" spans="1:8" x14ac:dyDescent="0.25">
      <c r="A35" s="89" t="s">
        <v>38</v>
      </c>
      <c r="B35" s="90">
        <v>1118.761</v>
      </c>
      <c r="C35" s="90">
        <v>94879935.077000007</v>
      </c>
      <c r="D35" s="90">
        <v>1118.761</v>
      </c>
      <c r="E35" s="90">
        <v>94879935.077000007</v>
      </c>
      <c r="F35" s="90">
        <v>1118.761</v>
      </c>
      <c r="G35" s="90">
        <v>1118.761</v>
      </c>
      <c r="H35" s="90">
        <v>1118.761</v>
      </c>
    </row>
    <row r="36" spans="1:8" x14ac:dyDescent="0.25">
      <c r="A36" s="89" t="s">
        <v>40</v>
      </c>
      <c r="B36" s="90">
        <v>7131.1880000000001</v>
      </c>
      <c r="C36" s="90">
        <v>138829863.037</v>
      </c>
      <c r="D36" s="90">
        <v>7057.8389999999999</v>
      </c>
      <c r="E36" s="90">
        <v>138379493.71700001</v>
      </c>
      <c r="F36" s="90">
        <v>7056.674</v>
      </c>
      <c r="G36" s="90">
        <v>7056.674</v>
      </c>
      <c r="H36" s="90">
        <v>7045.4426818800002</v>
      </c>
    </row>
    <row r="37" spans="1:8" x14ac:dyDescent="0.25">
      <c r="A37" s="89" t="s">
        <v>43</v>
      </c>
      <c r="B37" s="90">
        <v>7167.1930000000002</v>
      </c>
      <c r="C37" s="90">
        <v>78750352.343999997</v>
      </c>
      <c r="D37" s="90">
        <v>7167.1930000000002</v>
      </c>
      <c r="E37" s="90">
        <v>78750352.343999997</v>
      </c>
      <c r="F37" s="90">
        <v>7167.1930000000002</v>
      </c>
      <c r="G37" s="90">
        <v>7167.1930000000002</v>
      </c>
      <c r="H37" s="90">
        <v>6539.9411723078001</v>
      </c>
    </row>
    <row r="38" spans="1:8" x14ac:dyDescent="0.25">
      <c r="A38" s="89" t="s">
        <v>44</v>
      </c>
      <c r="B38" s="90">
        <v>10386.929</v>
      </c>
      <c r="C38" s="90">
        <v>116536973.058</v>
      </c>
      <c r="D38" s="90">
        <v>9100.74</v>
      </c>
      <c r="E38" s="90">
        <v>108919611.221</v>
      </c>
      <c r="F38" s="90">
        <v>9100.74</v>
      </c>
      <c r="G38" s="90">
        <v>9100.74</v>
      </c>
      <c r="H38" s="90">
        <v>9100.74</v>
      </c>
    </row>
    <row r="39" spans="1:8" x14ac:dyDescent="0.25">
      <c r="A39" s="89" t="s">
        <v>45</v>
      </c>
      <c r="B39" s="90">
        <v>2404.5189999999998</v>
      </c>
      <c r="C39" s="90">
        <v>109208888.439</v>
      </c>
      <c r="D39" s="90">
        <v>2404.5189999999998</v>
      </c>
      <c r="E39" s="90">
        <v>109208888.439</v>
      </c>
      <c r="F39" s="90">
        <v>2404.5189999999998</v>
      </c>
      <c r="G39" s="90">
        <v>2404.5189999999998</v>
      </c>
      <c r="H39" s="90">
        <v>2404.5189999999998</v>
      </c>
    </row>
    <row r="40" spans="1:8" x14ac:dyDescent="0.25">
      <c r="A40" s="89" t="s">
        <v>46</v>
      </c>
      <c r="B40" s="90">
        <v>415.55900000000003</v>
      </c>
      <c r="C40" s="90">
        <v>26539646.008000001</v>
      </c>
      <c r="D40" s="90">
        <v>415.55900000000003</v>
      </c>
      <c r="E40" s="90">
        <v>26539646.008000001</v>
      </c>
      <c r="F40" s="90">
        <v>415.55900000000003</v>
      </c>
      <c r="G40" s="90">
        <v>415.55900000000003</v>
      </c>
      <c r="H40" s="90">
        <v>415.55900000000003</v>
      </c>
    </row>
    <row r="41" spans="1:8" x14ac:dyDescent="0.25">
      <c r="A41" s="89" t="s">
        <v>48</v>
      </c>
      <c r="B41" s="90">
        <v>9442.7919999999995</v>
      </c>
      <c r="C41" s="90">
        <v>92546551.636999995</v>
      </c>
      <c r="D41" s="90">
        <v>9442.7919999999995</v>
      </c>
      <c r="E41" s="90">
        <v>92546551.636999995</v>
      </c>
      <c r="F41" s="90">
        <v>9442.7919999999995</v>
      </c>
      <c r="G41" s="90">
        <v>9442.7919999999995</v>
      </c>
      <c r="H41" s="90">
        <v>9442.7919999999995</v>
      </c>
    </row>
    <row r="42" spans="1:8" x14ac:dyDescent="0.25">
      <c r="A42" s="89" t="s">
        <v>50</v>
      </c>
      <c r="B42" s="90">
        <v>17419.045999999998</v>
      </c>
      <c r="C42" s="90">
        <v>332255012.21899998</v>
      </c>
      <c r="D42" s="90">
        <v>17419.045999999998</v>
      </c>
      <c r="E42" s="90">
        <v>332255012.21899998</v>
      </c>
      <c r="F42" s="90">
        <v>17419.045999999998</v>
      </c>
      <c r="G42" s="90">
        <v>17419.045999999998</v>
      </c>
      <c r="H42" s="90">
        <v>17419.045999999998</v>
      </c>
    </row>
    <row r="43" spans="1:8" x14ac:dyDescent="0.25">
      <c r="A43" s="89" t="s">
        <v>51</v>
      </c>
      <c r="B43" s="90">
        <v>18790.094000000001</v>
      </c>
      <c r="C43" s="90">
        <v>132092869.219</v>
      </c>
      <c r="D43" s="90">
        <v>18790.094000000001</v>
      </c>
      <c r="E43" s="90">
        <v>132092869.219</v>
      </c>
      <c r="F43" s="90">
        <v>18790.094000000001</v>
      </c>
      <c r="G43" s="90">
        <v>18790.094000000001</v>
      </c>
      <c r="H43" s="90">
        <v>18737.830915687198</v>
      </c>
    </row>
    <row r="44" spans="1:8" x14ac:dyDescent="0.25">
      <c r="A44" s="89" t="s">
        <v>54</v>
      </c>
      <c r="B44" s="90">
        <v>1755.4</v>
      </c>
      <c r="C44" s="90">
        <v>62808843.939999998</v>
      </c>
      <c r="D44" s="90">
        <v>1755.4</v>
      </c>
      <c r="E44" s="90">
        <v>62808843.939999998</v>
      </c>
      <c r="F44" s="90">
        <v>1755.4</v>
      </c>
      <c r="G44" s="90">
        <v>1755.4</v>
      </c>
      <c r="H44" s="90">
        <v>1755.4</v>
      </c>
    </row>
    <row r="45" spans="1:8" x14ac:dyDescent="0.25">
      <c r="A45" s="89" t="s">
        <v>56</v>
      </c>
      <c r="B45" s="90">
        <v>283.18900000000002</v>
      </c>
      <c r="C45" s="90">
        <v>30361797.515999999</v>
      </c>
      <c r="D45" s="90">
        <v>283.18900000000002</v>
      </c>
      <c r="E45" s="90">
        <v>30361797.515999999</v>
      </c>
      <c r="F45" s="90">
        <v>283.18900000000002</v>
      </c>
      <c r="G45" s="90">
        <v>283.18900000000002</v>
      </c>
      <c r="H45" s="90">
        <v>283.18900000000002</v>
      </c>
    </row>
    <row r="46" spans="1:8" x14ac:dyDescent="0.25">
      <c r="A46" s="89" t="s">
        <v>57</v>
      </c>
      <c r="B46" s="90">
        <v>5649.9930000000004</v>
      </c>
      <c r="C46" s="90">
        <v>178786563.03600001</v>
      </c>
      <c r="D46" s="90">
        <v>5649.9930000000004</v>
      </c>
      <c r="E46" s="90">
        <v>178786563.03600001</v>
      </c>
      <c r="F46" s="90">
        <v>5486.424</v>
      </c>
      <c r="G46" s="90">
        <v>5486.424</v>
      </c>
      <c r="H46" s="90">
        <v>5486.424</v>
      </c>
    </row>
    <row r="47" spans="1:8" x14ac:dyDescent="0.25">
      <c r="A47" s="89" t="s">
        <v>58</v>
      </c>
      <c r="B47" s="90">
        <v>853.34500000000003</v>
      </c>
      <c r="C47" s="90">
        <v>8260677.1179999998</v>
      </c>
      <c r="D47" s="90">
        <v>853.34500000000003</v>
      </c>
      <c r="E47" s="90">
        <v>8260677.1179999998</v>
      </c>
      <c r="F47" s="90">
        <v>853.34500000000003</v>
      </c>
      <c r="G47" s="90">
        <v>853.34500000000003</v>
      </c>
      <c r="H47" s="90">
        <v>853.34500000000003</v>
      </c>
    </row>
    <row r="48" spans="1:8" x14ac:dyDescent="0.25">
      <c r="A48" s="89" t="s">
        <v>61</v>
      </c>
      <c r="B48" s="42">
        <v>16948.988000000001</v>
      </c>
      <c r="C48" s="51">
        <v>148928944.40400001</v>
      </c>
      <c r="D48" s="42">
        <v>16948.988000000001</v>
      </c>
      <c r="E48" s="51">
        <v>148928944.40400001</v>
      </c>
      <c r="F48" s="42">
        <v>16948.988000000001</v>
      </c>
      <c r="G48" s="42">
        <v>16948.988000000001</v>
      </c>
      <c r="H48" s="42">
        <v>16948.988000000001</v>
      </c>
    </row>
    <row r="49" spans="1:8" x14ac:dyDescent="0.25">
      <c r="A49" s="89" t="s">
        <v>62</v>
      </c>
      <c r="B49" s="90">
        <v>51.843000000000004</v>
      </c>
      <c r="C49" s="90">
        <v>1647891.75</v>
      </c>
      <c r="D49" s="90">
        <v>51.843000000000004</v>
      </c>
      <c r="E49" s="90">
        <v>1647891.75</v>
      </c>
      <c r="F49" s="90">
        <v>51.843000000000004</v>
      </c>
      <c r="G49" s="90">
        <v>51.843000000000004</v>
      </c>
      <c r="H49" s="90">
        <v>51.843000000000004</v>
      </c>
    </row>
    <row r="50" spans="1:8" x14ac:dyDescent="0.25">
      <c r="A50" s="89" t="s">
        <v>64</v>
      </c>
      <c r="B50" s="90">
        <v>3085.49</v>
      </c>
      <c r="C50" s="90">
        <v>78528926.136999995</v>
      </c>
      <c r="D50" s="90">
        <v>3085.49</v>
      </c>
      <c r="E50" s="90">
        <v>78528926.136999995</v>
      </c>
      <c r="F50" s="90">
        <v>3085.49</v>
      </c>
      <c r="G50" s="90">
        <v>3085.49</v>
      </c>
      <c r="H50" s="90">
        <v>3085.49</v>
      </c>
    </row>
    <row r="51" spans="1:8" x14ac:dyDescent="0.25">
      <c r="A51" s="89" t="s">
        <v>67</v>
      </c>
      <c r="B51" s="90">
        <v>18096.902999999998</v>
      </c>
      <c r="C51" s="90">
        <v>202343758.48199999</v>
      </c>
      <c r="D51" s="90">
        <v>18096.902999999998</v>
      </c>
      <c r="E51" s="90">
        <v>202343758.48199999</v>
      </c>
      <c r="F51" s="90">
        <v>18096.902999999998</v>
      </c>
      <c r="G51" s="90">
        <v>17056.980553900001</v>
      </c>
      <c r="H51" s="90">
        <v>16004.7627013201</v>
      </c>
    </row>
    <row r="52" spans="1:8" x14ac:dyDescent="0.25">
      <c r="A52" s="91" t="s">
        <v>180</v>
      </c>
      <c r="B52" s="92">
        <f t="shared" ref="B52:H52" si="1">SUM(B2:B24)+SUM(B27:B51)</f>
        <v>587749.14</v>
      </c>
      <c r="C52" s="92">
        <f t="shared" si="1"/>
        <v>11294682443.915998</v>
      </c>
      <c r="D52" s="92">
        <f t="shared" si="1"/>
        <v>565518.80599999998</v>
      </c>
      <c r="E52" s="92">
        <f t="shared" si="1"/>
        <v>11129272372.542</v>
      </c>
      <c r="F52" s="92">
        <f t="shared" si="1"/>
        <v>557962.51650000014</v>
      </c>
      <c r="G52" s="92">
        <f t="shared" si="1"/>
        <v>552175.46902506263</v>
      </c>
      <c r="H52" s="92">
        <f t="shared" si="1"/>
        <v>547807.74137557601</v>
      </c>
    </row>
    <row r="53" spans="1:8" x14ac:dyDescent="0.25">
      <c r="A53" t="s">
        <v>181</v>
      </c>
    </row>
    <row r="56" spans="1:8" x14ac:dyDescent="0.25">
      <c r="A5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Index</vt:lpstr>
      <vt:lpstr>Final Budgets and Assurance Lev</vt:lpstr>
      <vt:lpstr>Final Budget Calcs</vt:lpstr>
      <vt:lpstr>Illustrative Budget</vt:lpstr>
      <vt:lpstr>IPM TBtu and NOx</vt:lpstr>
      <vt:lpstr>Summary IPM Budgets</vt:lpstr>
      <vt:lpstr>Final Budgets Calcs for IPM</vt:lpstr>
      <vt:lpstr>Illustrative Budget Calcfor IPM</vt:lpstr>
      <vt:lpstr>2015 Historic Data for Final</vt:lpstr>
      <vt:lpstr>2015 Historic Data For Illust</vt:lpstr>
      <vt:lpstr>Adjustments</vt:lpstr>
      <vt:lpstr>HeatInput2017</vt:lpstr>
      <vt:lpstr>HeatInput2018</vt:lpstr>
      <vt:lpstr>IncHeatInput2017</vt:lpstr>
      <vt:lpstr>IncOSNOX2017</vt:lpstr>
      <vt:lpstr>OSNOX2017</vt:lpstr>
      <vt:lpstr>OSNOX2018</vt:lpstr>
      <vt:lpstr>Rate2017</vt:lpstr>
      <vt:lpstr>Rate2018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2016-07-27T18:25:57Z</dcterms:created>
  <dcterms:modified xsi:type="dcterms:W3CDTF">2016-08-29T17:16:09Z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{EF80CBD5-9D1A-479B-8F88-FCD6E4C11E84}</vt:lpwstr>
  </property>
</Properties>
</file>