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20" windowWidth="15480" windowHeight="6390"/>
  </bookViews>
  <sheets>
    <sheet name="Data Entry Sheet" sheetId="1" r:id="rId1"/>
    <sheet name="Results Comparison" sheetId="2" r:id="rId2"/>
    <sheet name="IPR Evaluation" sheetId="3" r:id="rId3"/>
    <sheet name="MDL Evaluation" sheetId="4" r:id="rId4"/>
  </sheets>
  <calcPr calcId="125725"/>
</workbook>
</file>

<file path=xl/calcChain.xml><?xml version="1.0" encoding="utf-8"?>
<calcChain xmlns="http://schemas.openxmlformats.org/spreadsheetml/2006/main">
  <c r="B5" i="2"/>
  <c r="J8"/>
  <c r="H10" i="1"/>
  <c r="C15"/>
  <c r="B9" i="4"/>
  <c r="B11" s="1"/>
  <c r="B13" s="1"/>
  <c r="B7"/>
  <c r="B7" i="3"/>
  <c r="C34" i="1"/>
  <c r="B15" i="4"/>
  <c r="C27" i="1"/>
  <c r="B22" i="3"/>
  <c r="C18" i="1"/>
  <c r="C17"/>
  <c r="C16"/>
  <c r="C14"/>
  <c r="P10"/>
  <c r="C13"/>
  <c r="C12"/>
  <c r="B11" i="2"/>
  <c r="E10" i="1"/>
  <c r="B5" i="4"/>
  <c r="B12" i="3"/>
  <c r="B11"/>
  <c r="B10"/>
  <c r="B9"/>
  <c r="B14" s="1"/>
  <c r="B18" s="1"/>
  <c r="B5"/>
  <c r="H32" i="1"/>
  <c r="F32"/>
  <c r="H25"/>
  <c r="F25"/>
  <c r="F8" i="2"/>
  <c r="C8"/>
  <c r="P14" i="1"/>
  <c r="P13"/>
  <c r="P12"/>
  <c r="P11"/>
  <c r="P9"/>
  <c r="O14"/>
  <c r="N14"/>
  <c r="O13"/>
  <c r="N13"/>
  <c r="O12"/>
  <c r="N12"/>
  <c r="O11"/>
  <c r="N11"/>
  <c r="O10"/>
  <c r="N10"/>
  <c r="O9"/>
  <c r="N9"/>
  <c r="O8"/>
  <c r="N8"/>
  <c r="W5"/>
  <c r="W14"/>
  <c r="V14"/>
  <c r="U14"/>
  <c r="T14"/>
  <c r="S14"/>
  <c r="O24"/>
  <c r="R14"/>
  <c r="O34"/>
  <c r="W13"/>
  <c r="V13"/>
  <c r="U13"/>
  <c r="P23"/>
  <c r="T13"/>
  <c r="S13"/>
  <c r="R13"/>
  <c r="O23"/>
  <c r="T27"/>
  <c r="O33"/>
  <c r="W12"/>
  <c r="V12"/>
  <c r="U12"/>
  <c r="P22"/>
  <c r="T12"/>
  <c r="S12"/>
  <c r="R12"/>
  <c r="O32"/>
  <c r="W11"/>
  <c r="V11"/>
  <c r="U11"/>
  <c r="P31"/>
  <c r="T11"/>
  <c r="S11"/>
  <c r="R11"/>
  <c r="O31"/>
  <c r="W10"/>
  <c r="V10"/>
  <c r="U10"/>
  <c r="P20"/>
  <c r="T10"/>
  <c r="S10"/>
  <c r="R10"/>
  <c r="O20"/>
  <c r="W9"/>
  <c r="V9"/>
  <c r="U9"/>
  <c r="P19"/>
  <c r="T9"/>
  <c r="S9"/>
  <c r="R9"/>
  <c r="O19"/>
  <c r="W8"/>
  <c r="V8"/>
  <c r="U8"/>
  <c r="P18"/>
  <c r="W20"/>
  <c r="T8"/>
  <c r="S8"/>
  <c r="R8"/>
  <c r="O21"/>
  <c r="T25"/>
  <c r="P8"/>
  <c r="O30"/>
  <c r="P24"/>
  <c r="T28"/>
  <c r="P33"/>
  <c r="P32"/>
  <c r="P30"/>
  <c r="P34"/>
  <c r="P21"/>
  <c r="P28"/>
  <c r="P29"/>
  <c r="O22"/>
  <c r="T26"/>
  <c r="H8" i="2"/>
  <c r="O29" i="1"/>
  <c r="O18"/>
  <c r="O28"/>
  <c r="T18"/>
  <c r="W27"/>
  <c r="T22"/>
  <c r="T24"/>
  <c r="T20"/>
  <c r="W22"/>
  <c r="W25"/>
  <c r="T23"/>
  <c r="W23"/>
  <c r="D8" i="2"/>
  <c r="B16" i="3" l="1"/>
  <c r="B20" s="1"/>
</calcChain>
</file>

<file path=xl/sharedStrings.xml><?xml version="1.0" encoding="utf-8"?>
<sst xmlns="http://schemas.openxmlformats.org/spreadsheetml/2006/main" count="117" uniqueCount="83">
  <si>
    <t>Table 2: Log-transformed results</t>
  </si>
  <si>
    <t>Sample</t>
  </si>
  <si>
    <t>Enter your data in the pale yellow cells.</t>
  </si>
  <si>
    <t>Table 3: Triplicate means (Mij)</t>
  </si>
  <si>
    <t>Sample (j)</t>
  </si>
  <si>
    <t>Scroll to the right to see the calculations for the side-by-side comparison.</t>
  </si>
  <si>
    <t>Table 4: Triplicate standard deviations (sij)</t>
  </si>
  <si>
    <t>MSE=</t>
  </si>
  <si>
    <t>MM1=</t>
  </si>
  <si>
    <t>MM2=</t>
  </si>
  <si>
    <t>MS1=</t>
  </si>
  <si>
    <t>Mo=</t>
  </si>
  <si>
    <t>MS2=</t>
  </si>
  <si>
    <t>MS3=</t>
  </si>
  <si>
    <t>MS4=</t>
  </si>
  <si>
    <t>RMSD=</t>
  </si>
  <si>
    <t>MS5=</t>
  </si>
  <si>
    <t>MS6=</t>
  </si>
  <si>
    <t>RMSD max=</t>
  </si>
  <si>
    <t>MS7=</t>
  </si>
  <si>
    <t>Click here to go back to data entry page.</t>
  </si>
  <si>
    <t>Results:</t>
  </si>
  <si>
    <t>Analysis Date</t>
  </si>
  <si>
    <t>Collection Date</t>
  </si>
  <si>
    <t>Time Held (Days)</t>
  </si>
  <si>
    <t>Rep #1</t>
  </si>
  <si>
    <t>Rep #2</t>
  </si>
  <si>
    <t>Rep #3</t>
  </si>
  <si>
    <t>Results</t>
  </si>
  <si>
    <t>Alternate Test Procedure</t>
  </si>
  <si>
    <t>Units:</t>
  </si>
  <si>
    <t>ATP (i=2)</t>
  </si>
  <si>
    <t>Reference Method =</t>
  </si>
  <si>
    <t>Alternate Test Procedure =</t>
  </si>
  <si>
    <t xml:space="preserve">Matrix = </t>
  </si>
  <si>
    <t>Based on the results shown above:</t>
  </si>
  <si>
    <t>Method</t>
  </si>
  <si>
    <t xml:space="preserve">over the course of </t>
  </si>
  <si>
    <t>Spike Level</t>
  </si>
  <si>
    <t>Enter the data for your method detection limit (MDL) study in the pale yellow cells below</t>
  </si>
  <si>
    <t>Click here to go back to the data entry page.</t>
  </si>
  <si>
    <t>MDL Rep #1</t>
  </si>
  <si>
    <t>MDL Rep #7</t>
  </si>
  <si>
    <t>MDL Rep #6</t>
  </si>
  <si>
    <t>MDL Rep #5</t>
  </si>
  <si>
    <t>MDL Rep #4</t>
  </si>
  <si>
    <t>MDL Rep #3</t>
  </si>
  <si>
    <t>MDL Rep #2</t>
  </si>
  <si>
    <t>Click here to see the evaluation of your MDL results</t>
  </si>
  <si>
    <t>MDL Evaluation:</t>
  </si>
  <si>
    <t>IPR Rep #2</t>
  </si>
  <si>
    <t>IPR Rep #1</t>
  </si>
  <si>
    <t>Analysis        Date</t>
  </si>
  <si>
    <t>EPA Method 1664A/B</t>
  </si>
  <si>
    <t>EPA 1664A/B (i=1)</t>
  </si>
  <si>
    <t>Click here to see the evaluation of your IPR results</t>
  </si>
  <si>
    <t>IPR Rep #3</t>
  </si>
  <si>
    <t>Enter the data for your Initial Precision and Recovery (IPR) study in the pale yellow cells below</t>
  </si>
  <si>
    <t>Click here to see the side-by-side comparison of your results</t>
  </si>
  <si>
    <t>Table 1: Results of the triplicate analyses by each method on the individually collected sample replicates/day.</t>
  </si>
  <si>
    <t>IPR Evaluation:</t>
  </si>
  <si>
    <t>Preparation Date</t>
  </si>
  <si>
    <t>IPR Rep   #4</t>
  </si>
  <si>
    <t>days in a</t>
  </si>
  <si>
    <t>matrix.</t>
  </si>
  <si>
    <t>Holding Time Check:</t>
  </si>
  <si>
    <t>Spike Level:</t>
  </si>
  <si>
    <t>Mean Result:</t>
  </si>
  <si>
    <t>Standard Deviation:</t>
  </si>
  <si>
    <t>Calculated MDL (7 reps):</t>
  </si>
  <si>
    <t>MDL Test:</t>
  </si>
  <si>
    <t>Mean IPR Result:</t>
  </si>
  <si>
    <t>Recovery #1 (%):</t>
  </si>
  <si>
    <t>Recovery #2 (%):</t>
  </si>
  <si>
    <t>Recovery #3 (%):</t>
  </si>
  <si>
    <t>Recovery #4 (%):</t>
  </si>
  <si>
    <t>Mean Recovery (%):</t>
  </si>
  <si>
    <t>Recovery Test:</t>
  </si>
  <si>
    <t>Precision Test:</t>
  </si>
  <si>
    <t>March 2013</t>
  </si>
  <si>
    <t>Office of Water (4303T)
Washington, DC 20460</t>
  </si>
  <si>
    <r>
      <t xml:space="preserve">Oil and Grease ATP Comparison Worksheet 
</t>
    </r>
    <r>
      <rPr>
        <sz val="10"/>
        <color indexed="8"/>
        <rFont val="Arial"/>
        <family val="2"/>
      </rPr>
      <t xml:space="preserve">(see </t>
    </r>
    <r>
      <rPr>
        <i/>
        <sz val="10"/>
        <color indexed="8"/>
        <rFont val="Arial"/>
        <family val="2"/>
      </rPr>
      <t>Guidance for Limited Use Alternative Test Procedure Applications for ASTM Method D7575 for Oil &amp; Grease</t>
    </r>
    <r>
      <rPr>
        <sz val="10"/>
        <color indexed="8"/>
        <rFont val="Arial"/>
        <family val="2"/>
      </rPr>
      <t xml:space="preserve"> - February 2013)</t>
    </r>
  </si>
  <si>
    <t xml:space="preserve">Oil and Grease ATP Comparison Worksheet 
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</si>
</sst>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mm/dd/yy;@"/>
    <numFmt numFmtId="166" formatCode="0.0"/>
  </numFmts>
  <fonts count="13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4"/>
      <color indexed="12"/>
      <name val="Arial"/>
      <family val="2"/>
    </font>
    <font>
      <b/>
      <sz val="12"/>
      <color indexed="10"/>
      <name val="Arial"/>
      <family val="2"/>
    </font>
    <font>
      <b/>
      <sz val="14"/>
      <color indexed="12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i/>
      <sz val="10"/>
      <color indexed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6F9F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2" fontId="0" fillId="0" borderId="1" xfId="0" applyNumberFormat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0" fillId="0" borderId="1" xfId="0" applyNumberFormat="1" applyBorder="1"/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4" fillId="0" borderId="0" xfId="1" applyFont="1" applyAlignment="1" applyProtection="1">
      <alignment horizontal="left"/>
    </xf>
    <xf numFmtId="0" fontId="5" fillId="0" borderId="0" xfId="0" applyFo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right"/>
    </xf>
    <xf numFmtId="49" fontId="0" fillId="0" borderId="0" xfId="0" applyNumberFormat="1"/>
    <xf numFmtId="1" fontId="2" fillId="0" borderId="0" xfId="0" applyNumberFormat="1" applyFont="1"/>
    <xf numFmtId="49" fontId="2" fillId="0" borderId="0" xfId="0" applyNumberFormat="1" applyFont="1"/>
    <xf numFmtId="0" fontId="2" fillId="0" borderId="0" xfId="0" applyNumberFormat="1" applyFont="1" applyFill="1"/>
    <xf numFmtId="0" fontId="0" fillId="0" borderId="0" xfId="0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2" fontId="0" fillId="0" borderId="0" xfId="0" applyNumberFormat="1" applyBorder="1" applyAlignment="1">
      <alignment wrapText="1"/>
    </xf>
    <xf numFmtId="0" fontId="0" fillId="0" borderId="0" xfId="0" applyAlignment="1"/>
    <xf numFmtId="0" fontId="3" fillId="0" borderId="0" xfId="0" applyFont="1" applyAlignment="1"/>
    <xf numFmtId="0" fontId="2" fillId="0" borderId="0" xfId="0" applyFont="1" applyAlignment="1"/>
    <xf numFmtId="166" fontId="2" fillId="0" borderId="0" xfId="0" applyNumberFormat="1" applyFont="1"/>
    <xf numFmtId="165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1" fontId="2" fillId="0" borderId="0" xfId="0" applyNumberFormat="1" applyFont="1" applyAlignment="1"/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NumberFormat="1" applyFont="1" applyFill="1" applyBorder="1" applyAlignment="1" applyProtection="1">
      <alignment horizontal="center"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166" fontId="0" fillId="2" borderId="1" xfId="0" applyNumberFormat="1" applyFill="1" applyBorder="1" applyAlignment="1" applyProtection="1">
      <alignment horizontal="center" wrapText="1"/>
      <protection locked="0"/>
    </xf>
    <xf numFmtId="1" fontId="0" fillId="0" borderId="1" xfId="0" applyNumberFormat="1" applyFill="1" applyBorder="1" applyAlignment="1" applyProtection="1">
      <alignment horizontal="center"/>
    </xf>
    <xf numFmtId="0" fontId="9" fillId="0" borderId="0" xfId="0" applyFont="1"/>
    <xf numFmtId="1" fontId="0" fillId="0" borderId="0" xfId="0" applyNumberFormat="1"/>
    <xf numFmtId="0" fontId="10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14" xfId="0" applyBorder="1"/>
    <xf numFmtId="0" fontId="0" fillId="0" borderId="0" xfId="0" applyProtection="1"/>
    <xf numFmtId="49" fontId="9" fillId="0" borderId="0" xfId="0" applyNumberFormat="1" applyFont="1" applyAlignment="1" applyProtection="1">
      <alignment horizontal="right"/>
    </xf>
    <xf numFmtId="0" fontId="0" fillId="0" borderId="0" xfId="0" applyAlignment="1" applyProtection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/>
    <xf numFmtId="0" fontId="0" fillId="0" borderId="8" xfId="0" applyBorder="1" applyAlignment="1"/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 applyProtection="1"/>
    <xf numFmtId="0" fontId="3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4" fillId="0" borderId="0" xfId="1" applyFont="1" applyAlignment="1" applyProtection="1">
      <alignment wrapText="1"/>
      <protection locked="0"/>
    </xf>
    <xf numFmtId="0" fontId="2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1" applyFont="1" applyAlignment="1" applyProtection="1">
      <alignment horizontal="left"/>
      <protection locked="0"/>
    </xf>
    <xf numFmtId="49" fontId="2" fillId="0" borderId="13" xfId="0" applyNumberFormat="1" applyFont="1" applyBorder="1" applyAlignment="1">
      <alignment horizontal="center"/>
    </xf>
    <xf numFmtId="0" fontId="6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protection locked="0"/>
    </xf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>
      <alignment wrapText="1"/>
    </xf>
    <xf numFmtId="0" fontId="12" fillId="0" borderId="16" xfId="0" applyFont="1" applyBorder="1" applyAlignment="1" applyProtection="1">
      <alignment wrapText="1"/>
    </xf>
    <xf numFmtId="0" fontId="12" fillId="0" borderId="16" xfId="0" applyFont="1" applyBorder="1" applyAlignment="1">
      <alignment wrapText="1"/>
    </xf>
    <xf numFmtId="0" fontId="9" fillId="0" borderId="0" xfId="0" applyFont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6" xfId="0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6F9F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28575</xdr:rowOff>
    </xdr:from>
    <xdr:to>
      <xdr:col>2</xdr:col>
      <xdr:colOff>590550</xdr:colOff>
      <xdr:row>1</xdr:row>
      <xdr:rowOff>180975</xdr:rowOff>
    </xdr:to>
    <xdr:pic>
      <xdr:nvPicPr>
        <xdr:cNvPr id="1031" name="Picture 1" descr="epa_logo_horiz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8575"/>
          <a:ext cx="2228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4"/>
  <sheetViews>
    <sheetView tabSelected="1" zoomScaleNormal="100" workbookViewId="0">
      <selection activeCell="A29" sqref="A29:H29"/>
    </sheetView>
  </sheetViews>
  <sheetFormatPr defaultRowHeight="12.75"/>
  <cols>
    <col min="1" max="1" width="12.140625" customWidth="1"/>
    <col min="2" max="2" width="14" customWidth="1"/>
    <col min="3" max="3" width="9.7109375" customWidth="1"/>
    <col min="8" max="8" width="10.28515625" customWidth="1"/>
    <col min="9" max="9" width="9.7109375" customWidth="1"/>
    <col min="14" max="14" width="16.42578125" customWidth="1"/>
    <col min="15" max="15" width="21.5703125" bestFit="1" customWidth="1"/>
    <col min="16" max="16" width="15.85546875" bestFit="1" customWidth="1"/>
    <col min="17" max="17" width="7.28515625" bestFit="1" customWidth="1"/>
    <col min="18" max="18" width="8.85546875" customWidth="1"/>
    <col min="19" max="19" width="8.42578125" customWidth="1"/>
    <col min="20" max="20" width="8.85546875" customWidth="1"/>
    <col min="21" max="21" width="8.28515625" customWidth="1"/>
    <col min="22" max="22" width="12.28515625" customWidth="1"/>
    <col min="23" max="23" width="7" bestFit="1" customWidth="1"/>
  </cols>
  <sheetData>
    <row r="1" spans="1:23" s="76" customFormat="1">
      <c r="A1" s="92"/>
      <c r="J1" s="110" t="s">
        <v>80</v>
      </c>
      <c r="K1" s="110"/>
      <c r="L1" s="111"/>
      <c r="M1" s="114"/>
      <c r="N1" s="78"/>
    </row>
    <row r="2" spans="1:23" s="76" customFormat="1" ht="15.6" customHeight="1" thickBot="1">
      <c r="A2" s="92"/>
      <c r="J2" s="112"/>
      <c r="K2" s="112"/>
      <c r="L2" s="113"/>
      <c r="M2" s="115"/>
      <c r="N2" s="116"/>
      <c r="W2" s="77" t="s">
        <v>79</v>
      </c>
    </row>
    <row r="3" spans="1:23" ht="35.1" customHeight="1" thickBot="1">
      <c r="A3" s="95" t="s">
        <v>81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74"/>
      <c r="M3" s="74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15.75">
      <c r="A4" s="24" t="s">
        <v>2</v>
      </c>
      <c r="E4" s="19"/>
      <c r="F4" s="19"/>
      <c r="G4" s="19"/>
      <c r="H4" s="19"/>
      <c r="I4" s="19"/>
      <c r="J4" s="19"/>
      <c r="K4" s="19"/>
      <c r="L4" s="19"/>
      <c r="M4" s="19"/>
      <c r="N4" s="3" t="s">
        <v>0</v>
      </c>
    </row>
    <row r="5" spans="1:23" ht="13.15" customHeight="1">
      <c r="A5" s="99" t="s">
        <v>32</v>
      </c>
      <c r="B5" s="100"/>
      <c r="C5" s="63"/>
      <c r="D5" s="19"/>
      <c r="E5" s="91" t="s">
        <v>33</v>
      </c>
      <c r="F5" s="91"/>
      <c r="G5" s="101"/>
      <c r="H5" s="61"/>
      <c r="I5" s="19"/>
      <c r="J5" s="19"/>
      <c r="K5" s="19"/>
      <c r="L5" s="19"/>
      <c r="M5" s="19"/>
      <c r="N5" s="6"/>
      <c r="O5" s="7"/>
      <c r="P5" s="7"/>
      <c r="Q5" s="8"/>
      <c r="R5" s="25" t="s">
        <v>28</v>
      </c>
      <c r="S5" s="26"/>
      <c r="T5" s="26"/>
      <c r="U5" s="18"/>
      <c r="V5" s="5" t="s">
        <v>30</v>
      </c>
      <c r="W5" s="54">
        <f>J9</f>
        <v>0</v>
      </c>
    </row>
    <row r="6" spans="1:23" ht="13.15" customHeight="1">
      <c r="B6" s="20" t="s">
        <v>34</v>
      </c>
      <c r="C6" s="62"/>
      <c r="D6" s="19"/>
      <c r="E6" s="21"/>
      <c r="F6" s="21"/>
      <c r="G6" s="21"/>
      <c r="H6" s="22"/>
      <c r="I6" s="19"/>
      <c r="J6" s="19"/>
      <c r="K6" s="19"/>
      <c r="L6" s="19"/>
      <c r="M6" s="19"/>
      <c r="N6" s="9"/>
      <c r="O6" s="10"/>
      <c r="P6" s="10"/>
      <c r="Q6" s="11"/>
      <c r="R6" s="79" t="s">
        <v>53</v>
      </c>
      <c r="S6" s="84"/>
      <c r="T6" s="85"/>
      <c r="U6" s="79" t="s">
        <v>29</v>
      </c>
      <c r="V6" s="82"/>
      <c r="W6" s="83"/>
    </row>
    <row r="7" spans="1:23" ht="25.5">
      <c r="N7" s="16" t="s">
        <v>23</v>
      </c>
      <c r="O7" s="16" t="s">
        <v>22</v>
      </c>
      <c r="P7" s="16" t="s">
        <v>24</v>
      </c>
      <c r="Q7" s="5" t="s">
        <v>1</v>
      </c>
      <c r="R7" s="18" t="s">
        <v>25</v>
      </c>
      <c r="S7" s="5" t="s">
        <v>26</v>
      </c>
      <c r="T7" s="5" t="s">
        <v>27</v>
      </c>
      <c r="U7" s="5" t="s">
        <v>25</v>
      </c>
      <c r="V7" s="5" t="s">
        <v>26</v>
      </c>
      <c r="W7" s="5" t="s">
        <v>27</v>
      </c>
    </row>
    <row r="8" spans="1:23">
      <c r="A8" s="89" t="s">
        <v>59</v>
      </c>
      <c r="B8" s="90"/>
      <c r="C8" s="90"/>
      <c r="D8" s="90"/>
      <c r="E8" s="90"/>
      <c r="F8" s="90"/>
      <c r="G8" s="90"/>
      <c r="H8" s="90"/>
      <c r="I8" s="90"/>
      <c r="J8" s="90"/>
      <c r="K8" s="14"/>
      <c r="L8" s="14"/>
      <c r="M8" s="14"/>
      <c r="N8" s="52">
        <f t="shared" ref="N8:N14" si="0">+A12</f>
        <v>0</v>
      </c>
      <c r="O8" s="52">
        <f t="shared" ref="O8:P14" si="1">B12</f>
        <v>0</v>
      </c>
      <c r="P8" s="53">
        <f t="shared" si="1"/>
        <v>0</v>
      </c>
      <c r="Q8" s="15">
        <v>1</v>
      </c>
      <c r="R8" s="55" t="e">
        <f t="shared" ref="R8:W14" si="2">LN(E12)</f>
        <v>#NUM!</v>
      </c>
      <c r="S8" s="55" t="e">
        <f t="shared" si="2"/>
        <v>#NUM!</v>
      </c>
      <c r="T8" s="55" t="e">
        <f t="shared" si="2"/>
        <v>#NUM!</v>
      </c>
      <c r="U8" s="55" t="e">
        <f t="shared" si="2"/>
        <v>#NUM!</v>
      </c>
      <c r="V8" s="55" t="e">
        <f t="shared" si="2"/>
        <v>#NUM!</v>
      </c>
      <c r="W8" s="55" t="e">
        <f t="shared" si="2"/>
        <v>#NUM!</v>
      </c>
    </row>
    <row r="9" spans="1:23">
      <c r="A9" s="6"/>
      <c r="B9" s="7"/>
      <c r="C9" s="7"/>
      <c r="D9" s="8"/>
      <c r="E9" s="79" t="s">
        <v>28</v>
      </c>
      <c r="F9" s="80"/>
      <c r="G9" s="80"/>
      <c r="H9" s="81"/>
      <c r="I9" s="5" t="s">
        <v>30</v>
      </c>
      <c r="J9" s="64"/>
      <c r="K9" s="30"/>
      <c r="L9" s="30"/>
      <c r="M9" s="30"/>
      <c r="N9" s="52">
        <f t="shared" si="0"/>
        <v>0</v>
      </c>
      <c r="O9" s="52">
        <f t="shared" si="1"/>
        <v>0</v>
      </c>
      <c r="P9" s="53">
        <f t="shared" si="1"/>
        <v>0</v>
      </c>
      <c r="Q9" s="15">
        <v>2</v>
      </c>
      <c r="R9" s="55" t="e">
        <f t="shared" si="2"/>
        <v>#NUM!</v>
      </c>
      <c r="S9" s="55" t="e">
        <f t="shared" si="2"/>
        <v>#NUM!</v>
      </c>
      <c r="T9" s="55" t="e">
        <f t="shared" si="2"/>
        <v>#NUM!</v>
      </c>
      <c r="U9" s="55" t="e">
        <f t="shared" si="2"/>
        <v>#NUM!</v>
      </c>
      <c r="V9" s="55" t="e">
        <f t="shared" si="2"/>
        <v>#NUM!</v>
      </c>
      <c r="W9" s="55" t="e">
        <f t="shared" si="2"/>
        <v>#NUM!</v>
      </c>
    </row>
    <row r="10" spans="1:23">
      <c r="A10" s="9"/>
      <c r="B10" s="10"/>
      <c r="C10" s="10"/>
      <c r="D10" s="11"/>
      <c r="E10" s="102">
        <f>C5</f>
        <v>0</v>
      </c>
      <c r="F10" s="102"/>
      <c r="G10" s="79"/>
      <c r="H10" s="104">
        <f>H5</f>
        <v>0</v>
      </c>
      <c r="I10" s="102"/>
      <c r="J10" s="102"/>
      <c r="K10" s="31"/>
      <c r="L10" s="31"/>
      <c r="M10" s="31"/>
      <c r="N10" s="52">
        <f t="shared" si="0"/>
        <v>0</v>
      </c>
      <c r="O10" s="52">
        <f t="shared" si="1"/>
        <v>0</v>
      </c>
      <c r="P10" s="53">
        <f t="shared" si="1"/>
        <v>0</v>
      </c>
      <c r="Q10" s="15">
        <v>3</v>
      </c>
      <c r="R10" s="55" t="e">
        <f t="shared" si="2"/>
        <v>#NUM!</v>
      </c>
      <c r="S10" s="55" t="e">
        <f t="shared" si="2"/>
        <v>#NUM!</v>
      </c>
      <c r="T10" s="55" t="e">
        <f t="shared" si="2"/>
        <v>#NUM!</v>
      </c>
      <c r="U10" s="55" t="e">
        <f t="shared" si="2"/>
        <v>#NUM!</v>
      </c>
      <c r="V10" s="55" t="e">
        <f t="shared" si="2"/>
        <v>#NUM!</v>
      </c>
      <c r="W10" s="55" t="e">
        <f t="shared" si="2"/>
        <v>#NUM!</v>
      </c>
    </row>
    <row r="11" spans="1:23" ht="38.25">
      <c r="A11" s="16" t="s">
        <v>23</v>
      </c>
      <c r="B11" s="16" t="s">
        <v>52</v>
      </c>
      <c r="C11" s="16" t="s">
        <v>24</v>
      </c>
      <c r="D11" s="5" t="s">
        <v>1</v>
      </c>
      <c r="E11" s="5" t="s">
        <v>25</v>
      </c>
      <c r="F11" s="5" t="s">
        <v>26</v>
      </c>
      <c r="G11" s="25" t="s">
        <v>27</v>
      </c>
      <c r="H11" s="45" t="s">
        <v>25</v>
      </c>
      <c r="I11" s="5" t="s">
        <v>26</v>
      </c>
      <c r="J11" s="5" t="s">
        <v>27</v>
      </c>
      <c r="K11" s="31"/>
      <c r="L11" s="31"/>
      <c r="M11" s="31"/>
      <c r="N11" s="52">
        <f t="shared" si="0"/>
        <v>0</v>
      </c>
      <c r="O11" s="52">
        <f t="shared" si="1"/>
        <v>0</v>
      </c>
      <c r="P11" s="53">
        <f t="shared" si="1"/>
        <v>0</v>
      </c>
      <c r="Q11" s="15">
        <v>4</v>
      </c>
      <c r="R11" s="55" t="e">
        <f t="shared" si="2"/>
        <v>#NUM!</v>
      </c>
      <c r="S11" s="55" t="e">
        <f t="shared" si="2"/>
        <v>#NUM!</v>
      </c>
      <c r="T11" s="55" t="e">
        <f t="shared" si="2"/>
        <v>#NUM!</v>
      </c>
      <c r="U11" s="55" t="e">
        <f t="shared" si="2"/>
        <v>#NUM!</v>
      </c>
      <c r="V11" s="55" t="e">
        <f t="shared" si="2"/>
        <v>#NUM!</v>
      </c>
      <c r="W11" s="55" t="e">
        <f t="shared" si="2"/>
        <v>#NUM!</v>
      </c>
    </row>
    <row r="12" spans="1:23">
      <c r="A12" s="32"/>
      <c r="B12" s="32"/>
      <c r="C12" s="68">
        <f>+B12-A12</f>
        <v>0</v>
      </c>
      <c r="D12" s="15">
        <v>1</v>
      </c>
      <c r="E12" s="27"/>
      <c r="F12" s="28"/>
      <c r="G12" s="29"/>
      <c r="H12" s="27"/>
      <c r="I12" s="28"/>
      <c r="J12" s="28"/>
      <c r="K12" s="30"/>
      <c r="L12" s="30"/>
      <c r="M12" s="30"/>
      <c r="N12" s="52">
        <f t="shared" si="0"/>
        <v>0</v>
      </c>
      <c r="O12" s="52">
        <f t="shared" si="1"/>
        <v>0</v>
      </c>
      <c r="P12" s="53">
        <f t="shared" si="1"/>
        <v>0</v>
      </c>
      <c r="Q12" s="15">
        <v>5</v>
      </c>
      <c r="R12" s="55" t="e">
        <f t="shared" si="2"/>
        <v>#NUM!</v>
      </c>
      <c r="S12" s="55" t="e">
        <f t="shared" si="2"/>
        <v>#NUM!</v>
      </c>
      <c r="T12" s="55" t="e">
        <f t="shared" si="2"/>
        <v>#NUM!</v>
      </c>
      <c r="U12" s="55" t="e">
        <f t="shared" si="2"/>
        <v>#NUM!</v>
      </c>
      <c r="V12" s="55" t="e">
        <f t="shared" si="2"/>
        <v>#NUM!</v>
      </c>
      <c r="W12" s="55" t="e">
        <f t="shared" si="2"/>
        <v>#NUM!</v>
      </c>
    </row>
    <row r="13" spans="1:23">
      <c r="A13" s="32"/>
      <c r="B13" s="32"/>
      <c r="C13" s="68">
        <f t="shared" ref="C13:C18" si="3">+B13-A13</f>
        <v>0</v>
      </c>
      <c r="D13" s="15">
        <v>2</v>
      </c>
      <c r="E13" s="27"/>
      <c r="F13" s="28"/>
      <c r="G13" s="29"/>
      <c r="H13" s="27"/>
      <c r="I13" s="28"/>
      <c r="J13" s="28"/>
      <c r="K13" s="30"/>
      <c r="L13" s="30"/>
      <c r="M13" s="30"/>
      <c r="N13" s="52">
        <f t="shared" si="0"/>
        <v>0</v>
      </c>
      <c r="O13" s="52">
        <f t="shared" si="1"/>
        <v>0</v>
      </c>
      <c r="P13" s="53">
        <f t="shared" si="1"/>
        <v>0</v>
      </c>
      <c r="Q13" s="15">
        <v>6</v>
      </c>
      <c r="R13" s="55" t="e">
        <f t="shared" si="2"/>
        <v>#NUM!</v>
      </c>
      <c r="S13" s="55" t="e">
        <f t="shared" si="2"/>
        <v>#NUM!</v>
      </c>
      <c r="T13" s="55" t="e">
        <f t="shared" si="2"/>
        <v>#NUM!</v>
      </c>
      <c r="U13" s="55" t="e">
        <f t="shared" si="2"/>
        <v>#NUM!</v>
      </c>
      <c r="V13" s="55" t="e">
        <f t="shared" si="2"/>
        <v>#NUM!</v>
      </c>
      <c r="W13" s="55" t="e">
        <f t="shared" si="2"/>
        <v>#NUM!</v>
      </c>
    </row>
    <row r="14" spans="1:23">
      <c r="A14" s="32"/>
      <c r="B14" s="32"/>
      <c r="C14" s="68">
        <f t="shared" si="3"/>
        <v>0</v>
      </c>
      <c r="D14" s="15">
        <v>3</v>
      </c>
      <c r="E14" s="27"/>
      <c r="F14" s="28"/>
      <c r="G14" s="29"/>
      <c r="H14" s="27"/>
      <c r="I14" s="28"/>
      <c r="J14" s="28"/>
      <c r="K14" s="30"/>
      <c r="L14" s="30"/>
      <c r="M14" s="30"/>
      <c r="N14" s="52">
        <f t="shared" si="0"/>
        <v>0</v>
      </c>
      <c r="O14" s="52">
        <f t="shared" si="1"/>
        <v>0</v>
      </c>
      <c r="P14" s="53">
        <f t="shared" si="1"/>
        <v>0</v>
      </c>
      <c r="Q14" s="15">
        <v>7</v>
      </c>
      <c r="R14" s="55" t="e">
        <f t="shared" si="2"/>
        <v>#NUM!</v>
      </c>
      <c r="S14" s="55" t="e">
        <f t="shared" si="2"/>
        <v>#NUM!</v>
      </c>
      <c r="T14" s="55" t="e">
        <f t="shared" si="2"/>
        <v>#NUM!</v>
      </c>
      <c r="U14" s="55" t="e">
        <f t="shared" si="2"/>
        <v>#NUM!</v>
      </c>
      <c r="V14" s="55" t="e">
        <f t="shared" si="2"/>
        <v>#NUM!</v>
      </c>
      <c r="W14" s="55" t="e">
        <f t="shared" si="2"/>
        <v>#NUM!</v>
      </c>
    </row>
    <row r="15" spans="1:23">
      <c r="A15" s="32"/>
      <c r="B15" s="32"/>
      <c r="C15" s="68">
        <f t="shared" si="3"/>
        <v>0</v>
      </c>
      <c r="D15" s="15">
        <v>4</v>
      </c>
      <c r="E15" s="27"/>
      <c r="F15" s="28"/>
      <c r="G15" s="29"/>
      <c r="H15" s="27"/>
      <c r="I15" s="28"/>
      <c r="J15" s="28"/>
      <c r="K15" s="30"/>
      <c r="L15" s="30"/>
      <c r="M15" s="30"/>
    </row>
    <row r="16" spans="1:23">
      <c r="A16" s="32"/>
      <c r="B16" s="32"/>
      <c r="C16" s="68">
        <f t="shared" si="3"/>
        <v>0</v>
      </c>
      <c r="D16" s="15">
        <v>5</v>
      </c>
      <c r="E16" s="27"/>
      <c r="F16" s="28"/>
      <c r="G16" s="29"/>
      <c r="H16" s="27"/>
      <c r="I16" s="28"/>
      <c r="J16" s="28"/>
      <c r="K16" s="30"/>
      <c r="L16" s="30"/>
      <c r="M16" s="30"/>
      <c r="N16" s="86" t="s">
        <v>3</v>
      </c>
      <c r="O16" s="87"/>
      <c r="P16" s="88"/>
    </row>
    <row r="17" spans="1:23">
      <c r="A17" s="32"/>
      <c r="B17" s="32"/>
      <c r="C17" s="68">
        <f t="shared" si="3"/>
        <v>0</v>
      </c>
      <c r="D17" s="15">
        <v>6</v>
      </c>
      <c r="E17" s="27"/>
      <c r="F17" s="28"/>
      <c r="G17" s="29"/>
      <c r="H17" s="27"/>
      <c r="I17" s="28"/>
      <c r="J17" s="28"/>
      <c r="K17" s="30"/>
      <c r="L17" s="30"/>
      <c r="M17" s="30"/>
      <c r="N17" s="16" t="s">
        <v>4</v>
      </c>
      <c r="O17" s="16" t="s">
        <v>54</v>
      </c>
      <c r="P17" s="16" t="s">
        <v>31</v>
      </c>
    </row>
    <row r="18" spans="1:23">
      <c r="A18" s="32"/>
      <c r="B18" s="32"/>
      <c r="C18" s="68">
        <f t="shared" si="3"/>
        <v>0</v>
      </c>
      <c r="D18" s="15">
        <v>7</v>
      </c>
      <c r="E18" s="27"/>
      <c r="F18" s="28"/>
      <c r="G18" s="29"/>
      <c r="H18" s="27"/>
      <c r="I18" s="28"/>
      <c r="J18" s="28"/>
      <c r="K18" s="30"/>
      <c r="L18" s="30"/>
      <c r="M18" s="30"/>
      <c r="N18" s="15">
        <v>1</v>
      </c>
      <c r="O18" s="55" t="e">
        <f t="shared" ref="O18:O24" si="4">AVERAGE(R8:T8)</f>
        <v>#NUM!</v>
      </c>
      <c r="P18" s="55" t="e">
        <f>AVERAGE(U8:W8)</f>
        <v>#NUM!</v>
      </c>
      <c r="S18" s="33" t="s">
        <v>7</v>
      </c>
      <c r="T18" s="17" t="e">
        <f>((1/14)*((O28)^2+(O29)^2+(O30)^2+(O31)^2+(O32)^2+(O33)^2+(O34)^2+(P28)^2+(P29)^2+(P30)^2+(P31)^2+(P32)^2+(P33)^2+(P34)^2))</f>
        <v>#NUM!</v>
      </c>
      <c r="U18" s="34"/>
      <c r="V18" s="38"/>
      <c r="W18" s="34"/>
    </row>
    <row r="19" spans="1:23">
      <c r="C19" s="70"/>
      <c r="N19" s="15">
        <v>2</v>
      </c>
      <c r="O19" s="55" t="e">
        <f t="shared" si="4"/>
        <v>#NUM!</v>
      </c>
      <c r="P19" s="55" t="e">
        <f t="shared" ref="P19:P24" si="5">AVERAGE(U9:W9)</f>
        <v>#NUM!</v>
      </c>
      <c r="S19" s="33"/>
      <c r="T19" s="4"/>
      <c r="U19" s="34"/>
      <c r="V19" s="38"/>
      <c r="W19" s="34"/>
    </row>
    <row r="20" spans="1:23" ht="15.6" customHeight="1">
      <c r="A20" s="12" t="s">
        <v>5</v>
      </c>
      <c r="N20" s="15">
        <v>3</v>
      </c>
      <c r="O20" s="55" t="e">
        <f t="shared" si="4"/>
        <v>#NUM!</v>
      </c>
      <c r="P20" s="55" t="e">
        <f t="shared" si="5"/>
        <v>#NUM!</v>
      </c>
      <c r="Q20" s="3"/>
      <c r="R20" s="3"/>
      <c r="S20" s="33" t="s">
        <v>8</v>
      </c>
      <c r="T20" s="13" t="e">
        <f>AVERAGE(O18:O24)</f>
        <v>#NUM!</v>
      </c>
      <c r="U20" s="34"/>
      <c r="V20" s="33" t="s">
        <v>9</v>
      </c>
      <c r="W20" s="13" t="e">
        <f>AVERAGE(P18:P24)</f>
        <v>#NUM!</v>
      </c>
    </row>
    <row r="21" spans="1:23">
      <c r="N21" s="15">
        <v>4</v>
      </c>
      <c r="O21" s="55" t="e">
        <f t="shared" si="4"/>
        <v>#NUM!</v>
      </c>
      <c r="P21" s="55" t="e">
        <f t="shared" si="5"/>
        <v>#NUM!</v>
      </c>
      <c r="S21" s="33"/>
      <c r="T21" s="4"/>
      <c r="U21" s="34"/>
      <c r="V21" s="33"/>
      <c r="W21" s="4"/>
    </row>
    <row r="22" spans="1:23" ht="18">
      <c r="A22" s="103" t="s">
        <v>58</v>
      </c>
      <c r="B22" s="103"/>
      <c r="C22" s="103"/>
      <c r="D22" s="103"/>
      <c r="E22" s="103"/>
      <c r="F22" s="103"/>
      <c r="G22" s="103"/>
      <c r="H22" s="103"/>
      <c r="I22" s="103"/>
      <c r="J22" s="103"/>
      <c r="N22" s="15">
        <v>5</v>
      </c>
      <c r="O22" s="55" t="e">
        <f t="shared" si="4"/>
        <v>#NUM!</v>
      </c>
      <c r="P22" s="55" t="e">
        <f t="shared" si="5"/>
        <v>#NUM!</v>
      </c>
      <c r="S22" s="33" t="s">
        <v>10</v>
      </c>
      <c r="T22" s="13" t="e">
        <f t="shared" ref="T22:T28" si="6">AVERAGE(O18:P18)</f>
        <v>#NUM!</v>
      </c>
      <c r="U22" s="34"/>
      <c r="V22" s="33" t="s">
        <v>11</v>
      </c>
      <c r="W22" s="13" t="e">
        <f>AVERAGE(T20,W20)</f>
        <v>#NUM!</v>
      </c>
    </row>
    <row r="23" spans="1:23" ht="18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15">
        <v>6</v>
      </c>
      <c r="O23" s="55" t="e">
        <f t="shared" si="4"/>
        <v>#NUM!</v>
      </c>
      <c r="P23" s="55" t="e">
        <f t="shared" si="5"/>
        <v>#NUM!</v>
      </c>
      <c r="S23" s="33" t="s">
        <v>12</v>
      </c>
      <c r="T23" s="13" t="e">
        <f t="shared" si="6"/>
        <v>#NUM!</v>
      </c>
      <c r="U23" s="34"/>
      <c r="V23" s="33" t="s">
        <v>11</v>
      </c>
      <c r="W23" s="13" t="e">
        <f>AVERAGE(T22:T28)</f>
        <v>#NUM!</v>
      </c>
    </row>
    <row r="24" spans="1:23" ht="15.75">
      <c r="A24" s="24" t="s">
        <v>57</v>
      </c>
      <c r="N24" s="15">
        <v>7</v>
      </c>
      <c r="O24" s="55" t="e">
        <f t="shared" si="4"/>
        <v>#NUM!</v>
      </c>
      <c r="P24" s="55" t="e">
        <f t="shared" si="5"/>
        <v>#NUM!</v>
      </c>
      <c r="S24" s="33" t="s">
        <v>13</v>
      </c>
      <c r="T24" s="13" t="e">
        <f t="shared" si="6"/>
        <v>#NUM!</v>
      </c>
      <c r="U24" s="34"/>
      <c r="V24" s="33"/>
      <c r="W24" s="4"/>
    </row>
    <row r="25" spans="1:23">
      <c r="A25" s="91" t="s">
        <v>33</v>
      </c>
      <c r="B25" s="91"/>
      <c r="C25" s="91"/>
      <c r="F25" s="58">
        <f>H5</f>
        <v>0</v>
      </c>
      <c r="G25" s="5" t="s">
        <v>30</v>
      </c>
      <c r="H25" s="59">
        <f>J9</f>
        <v>0</v>
      </c>
      <c r="S25" s="33" t="s">
        <v>14</v>
      </c>
      <c r="T25" s="13" t="e">
        <f t="shared" si="6"/>
        <v>#NUM!</v>
      </c>
      <c r="U25" s="34"/>
      <c r="V25" s="33" t="s">
        <v>15</v>
      </c>
      <c r="W25" s="17" t="e">
        <f>SQRT((1/7)*((O18-P18)^2+(O19-P19)^2+(O20-P20)^2+(O21-P21)^2+(O22-P22)^2+(O23-P23)^2+(O24-P24)^2))</f>
        <v>#NUM!</v>
      </c>
    </row>
    <row r="26" spans="1:23" ht="38.25">
      <c r="A26" s="16" t="s">
        <v>61</v>
      </c>
      <c r="B26" s="16" t="s">
        <v>52</v>
      </c>
      <c r="C26" s="16" t="s">
        <v>24</v>
      </c>
      <c r="D26" s="44" t="s">
        <v>38</v>
      </c>
      <c r="E26" s="44" t="s">
        <v>51</v>
      </c>
      <c r="F26" s="44" t="s">
        <v>50</v>
      </c>
      <c r="G26" s="44" t="s">
        <v>56</v>
      </c>
      <c r="H26" s="44" t="s">
        <v>62</v>
      </c>
      <c r="I26" s="46"/>
      <c r="J26" s="43"/>
      <c r="N26" s="86" t="s">
        <v>6</v>
      </c>
      <c r="O26" s="87"/>
      <c r="P26" s="88"/>
      <c r="S26" s="33" t="s">
        <v>16</v>
      </c>
      <c r="T26" s="13" t="e">
        <f t="shared" si="6"/>
        <v>#NUM!</v>
      </c>
      <c r="U26" s="34"/>
      <c r="V26" s="38"/>
      <c r="W26" s="34"/>
    </row>
    <row r="27" spans="1:23">
      <c r="A27" s="65"/>
      <c r="B27" s="32"/>
      <c r="C27" s="68">
        <f>+B27-A27</f>
        <v>0</v>
      </c>
      <c r="D27" s="66"/>
      <c r="E27" s="67"/>
      <c r="F27" s="67"/>
      <c r="G27" s="67"/>
      <c r="H27" s="67"/>
      <c r="I27" s="47"/>
      <c r="J27" s="43"/>
      <c r="N27" s="16" t="s">
        <v>4</v>
      </c>
      <c r="O27" s="16" t="s">
        <v>54</v>
      </c>
      <c r="P27" s="16" t="s">
        <v>31</v>
      </c>
      <c r="S27" s="33" t="s">
        <v>17</v>
      </c>
      <c r="T27" s="13" t="e">
        <f t="shared" si="6"/>
        <v>#NUM!</v>
      </c>
      <c r="V27" s="33" t="s">
        <v>18</v>
      </c>
      <c r="W27" s="17" t="e">
        <f>SQRT(((2*T18)/3)*2.36)</f>
        <v>#NUM!</v>
      </c>
    </row>
    <row r="28" spans="1:23">
      <c r="A28" s="43"/>
      <c r="B28" s="43"/>
      <c r="C28" s="43"/>
      <c r="D28" s="43"/>
      <c r="H28" s="43"/>
      <c r="I28" s="43"/>
      <c r="J28" s="43"/>
      <c r="N28" s="15">
        <v>1</v>
      </c>
      <c r="O28" s="56" t="e">
        <f t="shared" ref="O28:O34" si="7">STDEV(R8:T8)</f>
        <v>#NUM!</v>
      </c>
      <c r="P28" s="56" t="e">
        <f t="shared" ref="P28:P34" si="8">STDEV(U8:W8)</f>
        <v>#NUM!</v>
      </c>
      <c r="S28" s="33" t="s">
        <v>19</v>
      </c>
      <c r="T28" s="13" t="e">
        <f t="shared" si="6"/>
        <v>#NUM!</v>
      </c>
      <c r="U28" s="34"/>
      <c r="V28" s="34"/>
      <c r="W28" s="34"/>
    </row>
    <row r="29" spans="1:23" ht="18">
      <c r="A29" s="98" t="s">
        <v>55</v>
      </c>
      <c r="B29" s="98"/>
      <c r="C29" s="98"/>
      <c r="D29" s="98"/>
      <c r="E29" s="98"/>
      <c r="F29" s="98"/>
      <c r="G29" s="98"/>
      <c r="H29" s="98"/>
      <c r="I29" s="43"/>
      <c r="J29" s="43"/>
      <c r="N29" s="15">
        <v>2</v>
      </c>
      <c r="O29" s="56" t="e">
        <f t="shared" si="7"/>
        <v>#NUM!</v>
      </c>
      <c r="P29" s="56" t="e">
        <f t="shared" si="8"/>
        <v>#NUM!</v>
      </c>
      <c r="S29" s="57"/>
      <c r="T29" s="34"/>
      <c r="U29" s="34"/>
      <c r="V29" s="34"/>
      <c r="W29" s="34"/>
    </row>
    <row r="30" spans="1:23" ht="13.15" customHeight="1">
      <c r="B30" s="43"/>
      <c r="C30" s="43"/>
      <c r="D30" s="43"/>
      <c r="E30" s="43"/>
      <c r="F30" s="43"/>
      <c r="G30" s="43"/>
      <c r="H30" s="43"/>
      <c r="I30" s="43"/>
      <c r="J30" s="43"/>
      <c r="N30" s="15">
        <v>3</v>
      </c>
      <c r="O30" s="56" t="e">
        <f t="shared" si="7"/>
        <v>#NUM!</v>
      </c>
      <c r="P30" s="56" t="e">
        <f t="shared" si="8"/>
        <v>#NUM!</v>
      </c>
      <c r="S30" s="57"/>
      <c r="T30" s="36"/>
      <c r="U30" s="34"/>
      <c r="V30" s="34"/>
      <c r="W30" s="34"/>
    </row>
    <row r="31" spans="1:23" ht="15.75">
      <c r="A31" s="24" t="s">
        <v>39</v>
      </c>
      <c r="B31" s="43"/>
      <c r="C31" s="43"/>
      <c r="D31" s="43"/>
      <c r="E31" s="43"/>
      <c r="F31" s="43"/>
      <c r="G31" s="43"/>
      <c r="H31" s="43"/>
      <c r="I31" s="43"/>
      <c r="J31" s="43"/>
      <c r="N31" s="15">
        <v>4</v>
      </c>
      <c r="O31" s="56" t="e">
        <f t="shared" si="7"/>
        <v>#NUM!</v>
      </c>
      <c r="P31" s="56" t="e">
        <f t="shared" si="8"/>
        <v>#NUM!</v>
      </c>
      <c r="S31" s="57"/>
      <c r="T31" s="34"/>
      <c r="U31" s="34"/>
      <c r="V31" s="34"/>
      <c r="W31" s="34"/>
    </row>
    <row r="32" spans="1:23">
      <c r="A32" s="91" t="s">
        <v>33</v>
      </c>
      <c r="B32" s="91"/>
      <c r="C32" s="91"/>
      <c r="F32" s="58">
        <f>H5</f>
        <v>0</v>
      </c>
      <c r="G32" s="5" t="s">
        <v>30</v>
      </c>
      <c r="H32" s="59">
        <f>J9</f>
        <v>0</v>
      </c>
      <c r="I32" s="43"/>
      <c r="J32" s="43"/>
      <c r="K32" s="43"/>
      <c r="N32" s="15">
        <v>5</v>
      </c>
      <c r="O32" s="56" t="e">
        <f t="shared" si="7"/>
        <v>#NUM!</v>
      </c>
      <c r="P32" s="56" t="e">
        <f t="shared" si="8"/>
        <v>#NUM!</v>
      </c>
      <c r="S32" s="57"/>
      <c r="T32" s="36"/>
      <c r="U32" s="34"/>
      <c r="V32" s="34"/>
      <c r="W32" s="34"/>
    </row>
    <row r="33" spans="1:20" ht="38.25">
      <c r="A33" s="16" t="s">
        <v>61</v>
      </c>
      <c r="B33" s="16" t="s">
        <v>52</v>
      </c>
      <c r="C33" s="16" t="s">
        <v>24</v>
      </c>
      <c r="D33" s="44" t="s">
        <v>38</v>
      </c>
      <c r="E33" s="44" t="s">
        <v>41</v>
      </c>
      <c r="F33" s="44" t="s">
        <v>47</v>
      </c>
      <c r="G33" s="44" t="s">
        <v>46</v>
      </c>
      <c r="H33" s="44" t="s">
        <v>45</v>
      </c>
      <c r="I33" s="44" t="s">
        <v>44</v>
      </c>
      <c r="J33" s="44" t="s">
        <v>43</v>
      </c>
      <c r="K33" s="44" t="s">
        <v>42</v>
      </c>
      <c r="N33" s="15">
        <v>6</v>
      </c>
      <c r="O33" s="56" t="e">
        <f t="shared" si="7"/>
        <v>#NUM!</v>
      </c>
      <c r="P33" s="56" t="e">
        <f t="shared" si="8"/>
        <v>#NUM!</v>
      </c>
      <c r="T33" s="2"/>
    </row>
    <row r="34" spans="1:20">
      <c r="A34" s="65"/>
      <c r="B34" s="32"/>
      <c r="C34" s="68">
        <f>+B34-A34</f>
        <v>0</v>
      </c>
      <c r="D34" s="66"/>
      <c r="E34" s="67"/>
      <c r="F34" s="67"/>
      <c r="G34" s="67"/>
      <c r="H34" s="67"/>
      <c r="I34" s="67"/>
      <c r="J34" s="67"/>
      <c r="K34" s="67"/>
      <c r="N34" s="15">
        <v>7</v>
      </c>
      <c r="O34" s="56" t="e">
        <f t="shared" si="7"/>
        <v>#NUM!</v>
      </c>
      <c r="P34" s="56" t="e">
        <f t="shared" si="8"/>
        <v>#NUM!</v>
      </c>
      <c r="T34" s="2"/>
    </row>
    <row r="35" spans="1:20">
      <c r="A35" s="43"/>
      <c r="B35" s="43"/>
      <c r="C35" s="43"/>
      <c r="D35" s="43"/>
      <c r="E35" s="43"/>
      <c r="F35" s="43"/>
      <c r="G35" s="43"/>
      <c r="H35" s="43"/>
      <c r="I35" s="43"/>
      <c r="J35" s="43"/>
      <c r="T35" s="2"/>
    </row>
    <row r="36" spans="1:20" ht="18">
      <c r="A36" s="98" t="s">
        <v>48</v>
      </c>
      <c r="B36" s="98"/>
      <c r="C36" s="98"/>
      <c r="D36" s="98"/>
      <c r="E36" s="98"/>
      <c r="F36" s="98"/>
      <c r="G36" s="98"/>
      <c r="H36" s="98"/>
      <c r="I36" s="43"/>
      <c r="J36" s="43"/>
      <c r="T36" s="2"/>
    </row>
    <row r="37" spans="1:20">
      <c r="A37" s="43"/>
      <c r="B37" s="43"/>
      <c r="C37" s="43"/>
      <c r="D37" s="43"/>
      <c r="E37" s="43"/>
      <c r="F37" s="43"/>
      <c r="G37" s="43"/>
      <c r="H37" s="43"/>
      <c r="I37" s="43"/>
      <c r="J37" s="43"/>
      <c r="T37" s="2"/>
    </row>
    <row r="38" spans="1:20">
      <c r="A38" s="43"/>
      <c r="B38" s="43"/>
      <c r="C38" s="43"/>
      <c r="D38" s="43"/>
      <c r="E38" s="43"/>
      <c r="F38" s="43"/>
      <c r="G38" s="43"/>
      <c r="H38" s="43"/>
      <c r="I38" s="43"/>
      <c r="J38" s="43"/>
      <c r="T38" s="2"/>
    </row>
    <row r="39" spans="1:20">
      <c r="A39" s="43"/>
      <c r="B39" s="43"/>
      <c r="C39" s="43"/>
      <c r="D39" s="43"/>
      <c r="E39" s="43"/>
      <c r="F39" s="43"/>
      <c r="G39" s="43"/>
      <c r="H39" s="43"/>
      <c r="I39" s="43"/>
      <c r="J39" s="43"/>
    </row>
    <row r="40" spans="1:20">
      <c r="A40" s="43"/>
      <c r="B40" s="43"/>
      <c r="C40" s="43"/>
      <c r="D40" s="43"/>
      <c r="E40" s="43"/>
      <c r="F40" s="43"/>
      <c r="G40" s="43"/>
      <c r="H40" s="43"/>
      <c r="I40" s="43"/>
      <c r="J40" s="43"/>
      <c r="N40" s="35"/>
      <c r="O40" s="36"/>
      <c r="P40" s="34"/>
      <c r="Q40" s="34"/>
      <c r="R40" s="34"/>
      <c r="S40" s="34"/>
    </row>
    <row r="41" spans="1:20">
      <c r="N41" s="35"/>
      <c r="O41" s="34"/>
      <c r="P41" s="34"/>
      <c r="Q41" s="34"/>
      <c r="R41" s="34"/>
      <c r="S41" s="34"/>
    </row>
    <row r="42" spans="1:20">
      <c r="N42" s="35"/>
      <c r="O42" s="37"/>
      <c r="P42" s="34"/>
      <c r="Q42" s="35"/>
      <c r="R42" s="37"/>
      <c r="S42" s="34"/>
    </row>
    <row r="43" spans="1:20">
      <c r="N43" s="35"/>
      <c r="O43" s="34"/>
      <c r="P43" s="34"/>
      <c r="Q43" s="35"/>
      <c r="R43" s="34"/>
      <c r="S43" s="34"/>
    </row>
    <row r="44" spans="1:20">
      <c r="N44" s="35"/>
      <c r="O44" s="37"/>
      <c r="P44" s="34"/>
      <c r="Q44" s="35"/>
      <c r="R44" s="37"/>
      <c r="S44" s="34"/>
    </row>
    <row r="45" spans="1:20">
      <c r="N45" s="35"/>
      <c r="O45" s="37"/>
      <c r="P45" s="34"/>
      <c r="Q45" s="35"/>
      <c r="R45" s="37"/>
      <c r="S45" s="34"/>
    </row>
    <row r="46" spans="1:20">
      <c r="N46" s="35"/>
      <c r="O46" s="37"/>
      <c r="P46" s="34"/>
      <c r="Q46" s="35"/>
      <c r="R46" s="34"/>
      <c r="S46" s="34"/>
    </row>
    <row r="47" spans="1:20">
      <c r="N47" s="35"/>
      <c r="O47" s="37"/>
      <c r="P47" s="34"/>
      <c r="Q47" s="35"/>
      <c r="R47" s="36"/>
      <c r="S47" s="34"/>
    </row>
    <row r="48" spans="1:20">
      <c r="N48" s="35"/>
      <c r="O48" s="37"/>
      <c r="P48" s="34"/>
      <c r="Q48" s="34"/>
      <c r="R48" s="34"/>
      <c r="S48" s="34"/>
    </row>
    <row r="49" spans="1:19">
      <c r="N49" s="35"/>
      <c r="O49" s="37"/>
      <c r="P49" s="35"/>
      <c r="Q49" s="34"/>
      <c r="R49" s="36"/>
      <c r="S49" s="34"/>
    </row>
    <row r="50" spans="1:19">
      <c r="N50" s="35"/>
      <c r="O50" s="37"/>
      <c r="P50" s="34"/>
      <c r="Q50" s="34"/>
      <c r="R50" s="34"/>
      <c r="S50" s="34"/>
    </row>
    <row r="51" spans="1:19" ht="13.5" thickBot="1">
      <c r="N51" s="35"/>
      <c r="O51" s="34"/>
      <c r="P51" s="34"/>
      <c r="Q51" s="34"/>
      <c r="R51" s="34"/>
      <c r="S51" s="34"/>
    </row>
    <row r="52" spans="1:19" ht="50.1" customHeight="1">
      <c r="A52" s="93" t="s">
        <v>82</v>
      </c>
      <c r="B52" s="94"/>
      <c r="C52" s="94"/>
      <c r="D52" s="94"/>
      <c r="E52" s="94"/>
      <c r="F52" s="94"/>
      <c r="G52" s="94"/>
      <c r="H52" s="94"/>
      <c r="I52" s="94"/>
      <c r="J52" s="94"/>
      <c r="N52" s="35"/>
      <c r="O52" s="36"/>
      <c r="P52" s="34"/>
      <c r="Q52" s="34"/>
      <c r="R52" s="34"/>
      <c r="S52" s="34"/>
    </row>
    <row r="53" spans="1:19">
      <c r="N53" s="35"/>
      <c r="O53" s="34"/>
      <c r="P53" s="34"/>
      <c r="Q53" s="34"/>
      <c r="R53" s="34"/>
      <c r="S53" s="34"/>
    </row>
    <row r="54" spans="1:19">
      <c r="N54" s="35"/>
      <c r="O54" s="36"/>
      <c r="P54" s="34"/>
      <c r="Q54" s="34"/>
      <c r="R54" s="34"/>
      <c r="S54" s="34"/>
    </row>
  </sheetData>
  <sheetProtection sheet="1" objects="1" scenarios="1" selectLockedCells="1"/>
  <mergeCells count="19">
    <mergeCell ref="A52:J52"/>
    <mergeCell ref="A3:K3"/>
    <mergeCell ref="A29:H29"/>
    <mergeCell ref="A32:C32"/>
    <mergeCell ref="A36:H36"/>
    <mergeCell ref="A5:B5"/>
    <mergeCell ref="E5:G5"/>
    <mergeCell ref="E10:G10"/>
    <mergeCell ref="A22:J22"/>
    <mergeCell ref="H10:J10"/>
    <mergeCell ref="E9:H9"/>
    <mergeCell ref="U6:W6"/>
    <mergeCell ref="R6:T6"/>
    <mergeCell ref="N26:P26"/>
    <mergeCell ref="A8:J8"/>
    <mergeCell ref="N16:P16"/>
    <mergeCell ref="A25:C25"/>
    <mergeCell ref="A1:A2"/>
    <mergeCell ref="J1:L2"/>
  </mergeCells>
  <phoneticPr fontId="7" type="noConversion"/>
  <hyperlinks>
    <hyperlink ref="A22:J22" location="'Results Comparison'!A1" display="Click here to see the side-by-side comparison of your results"/>
    <hyperlink ref="A29:H29" location="'IPR Evaluation'!A1" display="Click here to see the evaluation of your IPR results"/>
    <hyperlink ref="A36:H36" location="'MDL Evaluation'!A1" display="Click here to see the evaluation of your MDL results"/>
  </hyperlink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showGridLines="0" workbookViewId="0">
      <selection sqref="A1:D1"/>
    </sheetView>
  </sheetViews>
  <sheetFormatPr defaultRowHeight="12.75"/>
  <cols>
    <col min="1" max="1" width="19.28515625" bestFit="1" customWidth="1"/>
    <col min="3" max="3" width="9" customWidth="1"/>
    <col min="4" max="4" width="14.85546875" customWidth="1"/>
    <col min="5" max="5" width="7.42578125" bestFit="1" customWidth="1"/>
    <col min="6" max="6" width="5.7109375" customWidth="1"/>
    <col min="7" max="7" width="17.7109375" bestFit="1" customWidth="1"/>
    <col min="8" max="8" width="4.5703125" customWidth="1"/>
    <col min="10" max="10" width="11" bestFit="1" customWidth="1"/>
    <col min="11" max="11" width="7" bestFit="1" customWidth="1"/>
  </cols>
  <sheetData>
    <row r="1" spans="1:11" ht="18">
      <c r="A1" s="105" t="s">
        <v>20</v>
      </c>
      <c r="B1" s="105"/>
      <c r="C1" s="105"/>
      <c r="D1" s="105"/>
    </row>
    <row r="2" spans="1:11">
      <c r="A2" s="43"/>
    </row>
    <row r="3" spans="1:11" ht="15.75">
      <c r="A3" s="72" t="s">
        <v>21</v>
      </c>
    </row>
    <row r="4" spans="1:11">
      <c r="A4" s="43"/>
    </row>
    <row r="5" spans="1:11">
      <c r="A5" s="43"/>
      <c r="B5" s="3" t="e">
        <f>IF('Data Entry Sheet'!W25&gt;'Data Entry Sheet'!W27,"Because the RMSD is &gt; than the RMSD MAX, the difference between the two methods is significant.","Because the RMSD is &lt; than the RMSD MAX, the difference between the two methods is not significant.")</f>
        <v>#NUM!</v>
      </c>
    </row>
    <row r="6" spans="1:11">
      <c r="A6" s="43"/>
    </row>
    <row r="7" spans="1:11" ht="38.25">
      <c r="A7" s="73" t="s">
        <v>35</v>
      </c>
    </row>
    <row r="8" spans="1:11" ht="15.75">
      <c r="A8" s="43"/>
      <c r="B8" s="3" t="s">
        <v>36</v>
      </c>
      <c r="C8" s="41">
        <f>'Data Entry Sheet'!H5</f>
        <v>0</v>
      </c>
      <c r="D8" s="24" t="e">
        <f>IF('Data Entry Sheet'!W25&lt;'Data Entry Sheet'!W27,"is comparable to","is NOT comparable to")</f>
        <v>#NUM!</v>
      </c>
      <c r="E8" s="3" t="s">
        <v>36</v>
      </c>
      <c r="F8" s="42">
        <f>'Data Entry Sheet'!C5</f>
        <v>0</v>
      </c>
      <c r="G8" s="3" t="s">
        <v>37</v>
      </c>
      <c r="H8" s="40">
        <f>MAX('Data Entry Sheet'!C12:C18)</f>
        <v>0</v>
      </c>
      <c r="I8" s="3" t="s">
        <v>63</v>
      </c>
      <c r="J8" s="3">
        <f>'Data Entry Sheet'!C6</f>
        <v>0</v>
      </c>
      <c r="K8" s="69" t="s">
        <v>64</v>
      </c>
    </row>
    <row r="9" spans="1:11">
      <c r="A9" s="43"/>
      <c r="F9" s="1"/>
    </row>
    <row r="10" spans="1:11">
      <c r="A10" s="43"/>
      <c r="B10" s="3"/>
      <c r="C10" s="39"/>
      <c r="F10" s="1"/>
    </row>
    <row r="11" spans="1:11" ht="26.25">
      <c r="A11" s="73" t="s">
        <v>65</v>
      </c>
      <c r="B11" s="71" t="str">
        <f>IF(MAX('Data Entry Sheet'!C12:C18)&lt;=28,"The maximum time your comparison study samples were held MEETS the 28-day holding time for the method.", "The maximum time your comparison study samples were held EXCEEDS the 28-day holding time for the method.")</f>
        <v>The maximum time your comparison study samples were held MEETS the 28-day holding time for the method.</v>
      </c>
    </row>
    <row r="12" spans="1:11">
      <c r="B12" s="40"/>
      <c r="C12" s="3"/>
    </row>
    <row r="17" spans="2:3">
      <c r="B17" s="1"/>
    </row>
    <row r="20" spans="2:3">
      <c r="C20" s="1"/>
    </row>
  </sheetData>
  <sheetProtection password="C456" sheet="1" objects="1" scenarios="1" selectLockedCells="1"/>
  <mergeCells count="1">
    <mergeCell ref="A1:D1"/>
  </mergeCells>
  <phoneticPr fontId="7" type="noConversion"/>
  <hyperlinks>
    <hyperlink ref="A1:D1" location="'Data Entry Sheet'!A1" display="Click here to go back to data entry page."/>
  </hyperlink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showGridLines="0" workbookViewId="0">
      <selection sqref="A1:E1"/>
    </sheetView>
  </sheetViews>
  <sheetFormatPr defaultRowHeight="12.75"/>
  <cols>
    <col min="1" max="1" width="18.7109375" customWidth="1"/>
    <col min="2" max="2" width="12.7109375" customWidth="1"/>
    <col min="3" max="3" width="12" customWidth="1"/>
    <col min="4" max="4" width="16" customWidth="1"/>
    <col min="5" max="5" width="11.5703125" customWidth="1"/>
  </cols>
  <sheetData>
    <row r="1" spans="1:5" ht="18">
      <c r="A1" s="106" t="s">
        <v>40</v>
      </c>
      <c r="B1" s="106"/>
      <c r="C1" s="106"/>
      <c r="D1" s="106"/>
      <c r="E1" s="106"/>
    </row>
    <row r="3" spans="1:5" ht="15.75">
      <c r="A3" s="107" t="s">
        <v>60</v>
      </c>
      <c r="B3" s="108"/>
    </row>
    <row r="4" spans="1:5" ht="15.75">
      <c r="A4" s="49"/>
      <c r="B4" s="48"/>
    </row>
    <row r="5" spans="1:5">
      <c r="A5" s="50" t="s">
        <v>66</v>
      </c>
      <c r="B5" s="60">
        <f>'Data Entry Sheet'!D27</f>
        <v>0</v>
      </c>
    </row>
    <row r="6" spans="1:5">
      <c r="B6" s="3"/>
    </row>
    <row r="7" spans="1:5">
      <c r="A7" s="3" t="s">
        <v>71</v>
      </c>
      <c r="B7" s="51" t="e">
        <f>AVERAGE('Data Entry Sheet'!E27:G27)</f>
        <v>#DIV/0!</v>
      </c>
    </row>
    <row r="8" spans="1:5">
      <c r="A8" s="3"/>
      <c r="B8" s="51"/>
    </row>
    <row r="9" spans="1:5">
      <c r="A9" s="3" t="s">
        <v>72</v>
      </c>
      <c r="B9" s="51" t="e">
        <f>100*('Data Entry Sheet'!E27/'Data Entry Sheet'!D27)</f>
        <v>#DIV/0!</v>
      </c>
    </row>
    <row r="10" spans="1:5">
      <c r="A10" s="3" t="s">
        <v>73</v>
      </c>
      <c r="B10" s="51" t="e">
        <f>100*('Data Entry Sheet'!F27/'Data Entry Sheet'!D27)</f>
        <v>#DIV/0!</v>
      </c>
    </row>
    <row r="11" spans="1:5">
      <c r="A11" s="3" t="s">
        <v>74</v>
      </c>
      <c r="B11" s="51" t="e">
        <f>100*('Data Entry Sheet'!G27/'Data Entry Sheet'!D27)</f>
        <v>#DIV/0!</v>
      </c>
    </row>
    <row r="12" spans="1:5">
      <c r="A12" s="3" t="s">
        <v>75</v>
      </c>
      <c r="B12" s="51" t="e">
        <f>100*('Data Entry Sheet'!H27/'Data Entry Sheet'!D27)</f>
        <v>#DIV/0!</v>
      </c>
    </row>
    <row r="13" spans="1:5">
      <c r="A13" s="3"/>
      <c r="B13" s="51"/>
    </row>
    <row r="14" spans="1:5">
      <c r="A14" s="3" t="s">
        <v>76</v>
      </c>
      <c r="B14" s="51" t="e">
        <f>AVERAGE(B9:B12)</f>
        <v>#DIV/0!</v>
      </c>
    </row>
    <row r="15" spans="1:5">
      <c r="B15" s="3"/>
    </row>
    <row r="16" spans="1:5">
      <c r="A16" s="3" t="s">
        <v>68</v>
      </c>
      <c r="B16" s="51" t="e">
        <f>STDEV(B9:B12)</f>
        <v>#DIV/0!</v>
      </c>
    </row>
    <row r="17" spans="1:6">
      <c r="B17" s="51"/>
    </row>
    <row r="18" spans="1:6" ht="15.75">
      <c r="A18" s="3" t="s">
        <v>77</v>
      </c>
      <c r="B18" s="24" t="e">
        <f>IF(AND(B14&gt;=83, B14&lt;=101),"Your IPR MEETS the recovery requirements of the method","Your IPR FAILS the recovery requirements of the method")</f>
        <v>#DIV/0!</v>
      </c>
    </row>
    <row r="19" spans="1:6">
      <c r="B19" s="3"/>
    </row>
    <row r="20" spans="1:6" ht="15.75">
      <c r="A20" s="3" t="s">
        <v>78</v>
      </c>
      <c r="B20" s="24" t="e">
        <f>IF(B16&lt;=11,"Your IPR MEETS the precision requirements of the method", "Your IPR FAILS the precision requirements of the method")</f>
        <v>#DIV/0!</v>
      </c>
    </row>
    <row r="22" spans="1:6" ht="15.75">
      <c r="A22" s="3" t="s">
        <v>65</v>
      </c>
      <c r="B22" s="24" t="str">
        <f>IF('Data Entry Sheet'!C27&lt;=28,"The maximum time your IPR samples were held MEETS the 28-day holding time for the method.", "The maximum time your IPR samples were held EXCEEDS the 28-day holding time for the method.")</f>
        <v>The maximum time your IPR samples were held MEETS the 28-day holding time for the method.</v>
      </c>
    </row>
    <row r="23" spans="1:6">
      <c r="A23" s="109"/>
      <c r="B23" s="109"/>
      <c r="C23" s="109"/>
      <c r="D23" s="109"/>
      <c r="E23" s="109"/>
      <c r="F23" s="109"/>
    </row>
  </sheetData>
  <sheetProtection sheet="1" objects="1" scenarios="1" selectLockedCells="1"/>
  <mergeCells count="3">
    <mergeCell ref="A1:E1"/>
    <mergeCell ref="A3:B3"/>
    <mergeCell ref="A23:F23"/>
  </mergeCells>
  <phoneticPr fontId="7" type="noConversion"/>
  <hyperlinks>
    <hyperlink ref="A1:E1" location="'Data Entry Sheet'!A22" display="Click here to go back to the data entry page."/>
  </hyperlinks>
  <pageMargins left="0.7" right="0.7" top="0.75" bottom="0.75" header="0.3" footer="0.3"/>
  <pageSetup orientation="portrait" r:id="rId1"/>
  <ignoredErrors>
    <ignoredError sqref="B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F16"/>
  <sheetViews>
    <sheetView showGridLines="0" workbookViewId="0">
      <selection sqref="A1:E1"/>
    </sheetView>
  </sheetViews>
  <sheetFormatPr defaultRowHeight="12.75"/>
  <cols>
    <col min="1" max="1" width="22.7109375" customWidth="1"/>
    <col min="5" max="5" width="23.140625" customWidth="1"/>
  </cols>
  <sheetData>
    <row r="1" spans="1:6" ht="18">
      <c r="A1" s="106" t="s">
        <v>40</v>
      </c>
      <c r="B1" s="106"/>
      <c r="C1" s="106"/>
      <c r="D1" s="106"/>
      <c r="E1" s="106"/>
    </row>
    <row r="3" spans="1:6" ht="15.75">
      <c r="A3" s="12" t="s">
        <v>49</v>
      </c>
    </row>
    <row r="5" spans="1:6">
      <c r="A5" s="50" t="s">
        <v>66</v>
      </c>
      <c r="B5" s="3">
        <f>'Data Entry Sheet'!D34</f>
        <v>0</v>
      </c>
    </row>
    <row r="6" spans="1:6">
      <c r="B6" s="3"/>
    </row>
    <row r="7" spans="1:6">
      <c r="A7" s="3" t="s">
        <v>67</v>
      </c>
      <c r="B7" s="51" t="e">
        <f>AVERAGE('Data Entry Sheet'!E34:K34)</f>
        <v>#DIV/0!</v>
      </c>
    </row>
    <row r="8" spans="1:6">
      <c r="A8" s="3"/>
      <c r="B8" s="51"/>
    </row>
    <row r="9" spans="1:6">
      <c r="A9" s="3" t="s">
        <v>68</v>
      </c>
      <c r="B9" s="51" t="e">
        <f>STDEV('Data Entry Sheet'!E34:K34)</f>
        <v>#DIV/0!</v>
      </c>
    </row>
    <row r="10" spans="1:6">
      <c r="A10" s="3"/>
      <c r="B10" s="51"/>
    </row>
    <row r="11" spans="1:6">
      <c r="A11" s="3" t="s">
        <v>69</v>
      </c>
      <c r="B11" s="51" t="e">
        <f>3.143*B9</f>
        <v>#DIV/0!</v>
      </c>
    </row>
    <row r="12" spans="1:6">
      <c r="A12" s="3"/>
      <c r="B12" s="3"/>
    </row>
    <row r="13" spans="1:6" ht="15.75">
      <c r="A13" s="3" t="s">
        <v>70</v>
      </c>
      <c r="B13" s="24" t="e">
        <f>IF(B11&lt;=1.4,"Your MDL MEETS the method requirements","Your MDL FAILS the method requirements")</f>
        <v>#DIV/0!</v>
      </c>
    </row>
    <row r="14" spans="1:6">
      <c r="A14" s="3"/>
    </row>
    <row r="15" spans="1:6" ht="15.75">
      <c r="A15" s="3" t="s">
        <v>65</v>
      </c>
      <c r="B15" s="24" t="str">
        <f>IF('Data Entry Sheet'!C34&lt;=28,"The maximum time your MDL samples were held MEETS the 28-day holding time for the method.", "The maximum time your MDL samples were held EXCEEDS the 28-day holding time for the method.")</f>
        <v>The maximum time your MDL samples were held MEETS the 28-day holding time for the method.</v>
      </c>
    </row>
    <row r="16" spans="1:6">
      <c r="A16" s="109"/>
      <c r="B16" s="109"/>
      <c r="C16" s="109"/>
      <c r="D16" s="109"/>
      <c r="E16" s="109"/>
      <c r="F16" s="109"/>
    </row>
  </sheetData>
  <sheetProtection sheet="1" objects="1" scenarios="1" selectLockedCells="1"/>
  <mergeCells count="2">
    <mergeCell ref="A1:E1"/>
    <mergeCell ref="A16:F16"/>
  </mergeCells>
  <phoneticPr fontId="7" type="noConversion"/>
  <hyperlinks>
    <hyperlink ref="A1:E1" location="'Data Entry Sheet'!A29" display="Click here to go back to the data entry page.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Entry Sheet</vt:lpstr>
      <vt:lpstr>Results Comparison</vt:lpstr>
      <vt:lpstr>IPR Evaluation</vt:lpstr>
      <vt:lpstr>MDL Evaluation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and Grease ATP Comparison Worksheet</dc:title>
  <dc:subject>Analytical methods - Alternate test procedures</dc:subject>
  <dc:creator>US EPA, Office of Water</dc:creator>
  <cp:keywords>chemical test methods</cp:keywords>
  <dc:description>This worksheet is used to document comparability of EPA Method 1664A/B with ASTM D7575 for measurement of oil and grease. See "Guidance for Limited Use Alternate Test Procedure Applications for ASTM Method D7575 for Oil and Grease," EPA-821-R-13-006, February 2013.</dc:description>
  <cp:lastModifiedBy>Eric Strassler</cp:lastModifiedBy>
  <cp:lastPrinted>2013-08-27T21:24:14Z</cp:lastPrinted>
  <dcterms:created xsi:type="dcterms:W3CDTF">2013-02-05T14:58:15Z</dcterms:created>
  <dcterms:modified xsi:type="dcterms:W3CDTF">2013-08-27T21:24:33Z</dcterms:modified>
</cp:coreProperties>
</file>